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8.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9.xml" ContentType="application/vnd.openxmlformats-officedocument.drawing+xml"/>
  <Override PartName="/xl/charts/chart16.xml" ContentType="application/vnd.openxmlformats-officedocument.drawingml.chart+xml"/>
  <Override PartName="/xl/drawings/drawing10.xml" ContentType="application/vnd.openxmlformats-officedocument.drawingml.chartshapes+xml"/>
  <Override PartName="/xl/charts/chart17.xml" ContentType="application/vnd.openxmlformats-officedocument.drawingml.chart+xml"/>
  <Override PartName="/xl/drawings/drawing1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2.xml" ContentType="application/vnd.openxmlformats-officedocument.drawing+xml"/>
  <Override PartName="/xl/charts/chart20.xml" ContentType="application/vnd.openxmlformats-officedocument.drawingml.chart+xml"/>
  <Override PartName="/xl/drawings/drawing13.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4.xml" ContentType="application/vnd.openxmlformats-officedocument.drawing+xml"/>
  <Override PartName="/xl/charts/chart23.xml" ContentType="application/vnd.openxmlformats-officedocument.drawingml.chart+xml"/>
  <Override PartName="/xl/drawings/drawing15.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29.xml" ContentType="application/vnd.openxmlformats-officedocument.drawingml.chart+xml"/>
  <Override PartName="/xl/charts/style7.xml" ContentType="application/vnd.ms-office.chartstyle+xml"/>
  <Override PartName="/xl/charts/colors7.xml" ContentType="application/vnd.ms-office.chartcolorstyle+xml"/>
  <Override PartName="/xl/charts/chart30.xml" ContentType="application/vnd.openxmlformats-officedocument.drawingml.chart+xml"/>
  <Override PartName="/xl/charts/style8.xml" ContentType="application/vnd.ms-office.chartstyle+xml"/>
  <Override PartName="/xl/charts/colors8.xml" ContentType="application/vnd.ms-office.chartcolorstyle+xml"/>
  <Override PartName="/xl/charts/chart3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19.xml" ContentType="application/vnd.openxmlformats-officedocument.drawing+xml"/>
  <Override PartName="/xl/charts/chart35.xml" ContentType="application/vnd.openxmlformats-officedocument.drawingml.chart+xml"/>
  <Override PartName="/xl/charts/style10.xml" ContentType="application/vnd.ms-office.chartstyle+xml"/>
  <Override PartName="/xl/charts/colors10.xml" ContentType="application/vnd.ms-office.chartcolorstyle+xml"/>
  <Override PartName="/xl/charts/chart36.xml" ContentType="application/vnd.openxmlformats-officedocument.drawingml.chart+xml"/>
  <Override PartName="/xl/charts/style11.xml" ContentType="application/vnd.ms-office.chartstyle+xml"/>
  <Override PartName="/xl/charts/colors11.xml" ContentType="application/vnd.ms-office.chartcolorstyle+xml"/>
  <Override PartName="/xl/charts/chartEx1.xml" ContentType="application/vnd.ms-office.chartex+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EstaPasta_de_trabalho" defaultThemeVersion="164011"/>
  <mc:AlternateContent xmlns:mc="http://schemas.openxmlformats.org/markup-compatibility/2006">
    <mc:Choice Requires="x15">
      <x15ac:absPath xmlns:x15ac="http://schemas.microsoft.com/office/spreadsheetml/2010/11/ac" url="d:\Users\d838568\Downloads\"/>
    </mc:Choice>
  </mc:AlternateContent>
  <bookViews>
    <workbookView xWindow="0" yWindow="0" windowWidth="21600" windowHeight="9600" tabRatio="961" activeTab="3"/>
  </bookViews>
  <sheets>
    <sheet name="Texto" sheetId="34" r:id="rId1"/>
    <sheet name="Protocolos" sheetId="2" r:id="rId2"/>
    <sheet name="Elogios_Sugestões" sheetId="31" r:id="rId3"/>
    <sheet name="Canais_atendimento" sheetId="43" r:id="rId4"/>
    <sheet name="Fora da competência" sheetId="37" r:id="rId5"/>
    <sheet name="Buraco-Pavimentação_MAI_2026" sheetId="24" r:id="rId6"/>
    <sheet name="Assuntos" sheetId="26" r:id="rId7"/>
    <sheet name="10+_Assuntos_2026" sheetId="5" r:id="rId8"/>
    <sheet name="Assuntos-variação_10_mais_2026" sheetId="6" r:id="rId9"/>
    <sheet name="10_ASSUNTOS+_Assuntos_MAI_26" sheetId="8" r:id="rId10"/>
    <sheet name="UNIDADES" sheetId="9" r:id="rId11"/>
    <sheet name="10+_UNIDADES_2026" sheetId="10" r:id="rId12"/>
    <sheet name="Unidades_variação_10_mais_2026" sheetId="11" r:id="rId13"/>
    <sheet name="10+_Unidades_MAI_26" sheetId="13" r:id="rId14"/>
    <sheet name="Subprefeituras_2026" sheetId="14" r:id="rId15"/>
    <sheet name="10+_SUB's_2026" sheetId="15" r:id="rId16"/>
    <sheet name="Subs_-Variação_10_mais_2026" sheetId="16" r:id="rId17"/>
    <sheet name="10+_Subprefeituras_MAI_26" sheetId="30" r:id="rId18"/>
    <sheet name="Denúncia_Protocolos_2026" sheetId="45" r:id="rId19"/>
    <sheet name="Denúncia_Unidades_Mensal_2026" sheetId="46" r:id="rId20"/>
    <sheet name="Denúncia_Unidades_Total_2026" sheetId="47" r:id="rId21"/>
    <sheet name="Denúncia_Órgãos_Recebidas" sheetId="48" r:id="rId22"/>
    <sheet name="Denúncia_Órgãos_Não Recebidas" sheetId="49" r:id="rId23"/>
    <sheet name="e-SIC_2026" sheetId="44" r:id="rId24"/>
    <sheet name="Alteração_de_Processo" sheetId="22" r:id="rId25"/>
    <sheet name="P" sheetId="20" state="hidden" r:id="rId26"/>
  </sheets>
  <definedNames>
    <definedName name="_xlchart.v1.0" hidden="1">Alteração_de_Processo!$A$15:$A$27</definedName>
    <definedName name="_xlchart.v1.1" hidden="1">Alteração_de_Processo!$B$15:$B$27</definedName>
    <definedName name="OLE_LINK1" localSheetId="24">Alteração_de_Processo!$B$32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 i="10" l="1"/>
  <c r="Q13" i="43"/>
  <c r="Q5" i="43"/>
  <c r="C10" i="44" l="1"/>
  <c r="B10" i="44"/>
  <c r="AA46" i="44"/>
  <c r="O107" i="44"/>
  <c r="I117" i="44"/>
  <c r="I102" i="44"/>
  <c r="Q80" i="47" l="1"/>
  <c r="N81" i="47"/>
  <c r="E81" i="49"/>
  <c r="N12" i="49"/>
  <c r="D81" i="49"/>
  <c r="C81" i="49"/>
  <c r="B81" i="49"/>
  <c r="E81" i="48"/>
  <c r="N12" i="48"/>
  <c r="D81" i="48"/>
  <c r="C81" i="48"/>
  <c r="B81" i="48"/>
  <c r="N12" i="47"/>
  <c r="D5" i="46"/>
  <c r="D6" i="46"/>
  <c r="D7" i="46"/>
  <c r="D8" i="46"/>
  <c r="D9" i="46"/>
  <c r="D10" i="46"/>
  <c r="D11" i="46"/>
  <c r="D12" i="46"/>
  <c r="D13" i="46"/>
  <c r="D14" i="46"/>
  <c r="D15" i="46"/>
  <c r="D16" i="46"/>
  <c r="D17" i="46"/>
  <c r="D18" i="46"/>
  <c r="D19" i="46"/>
  <c r="D20" i="46"/>
  <c r="D21" i="46"/>
  <c r="D22" i="46"/>
  <c r="D23" i="46"/>
  <c r="D24" i="46"/>
  <c r="D25" i="46"/>
  <c r="D26" i="46"/>
  <c r="D27" i="46"/>
  <c r="D28" i="46"/>
  <c r="D29" i="46"/>
  <c r="D30" i="46"/>
  <c r="D31" i="46"/>
  <c r="D32" i="46"/>
  <c r="D33" i="46"/>
  <c r="D34" i="46"/>
  <c r="D35" i="46"/>
  <c r="D36" i="46"/>
  <c r="D37" i="46"/>
  <c r="D38" i="46"/>
  <c r="D39" i="46"/>
  <c r="D40" i="46"/>
  <c r="D41" i="46"/>
  <c r="D42" i="46"/>
  <c r="D43" i="46"/>
  <c r="D44" i="46"/>
  <c r="D45" i="46"/>
  <c r="D46" i="46"/>
  <c r="D47" i="46"/>
  <c r="D48" i="46"/>
  <c r="D49" i="46"/>
  <c r="D50" i="46"/>
  <c r="D51" i="46"/>
  <c r="D52" i="46"/>
  <c r="D53" i="46"/>
  <c r="D54" i="46"/>
  <c r="D55" i="46"/>
  <c r="D56" i="46"/>
  <c r="D57" i="46"/>
  <c r="D58" i="46"/>
  <c r="D59" i="46"/>
  <c r="D60" i="46"/>
  <c r="D61" i="46"/>
  <c r="D62" i="46"/>
  <c r="D63" i="46"/>
  <c r="D64" i="46"/>
  <c r="D65" i="46"/>
  <c r="D66" i="46"/>
  <c r="D67" i="46"/>
  <c r="D68" i="46"/>
  <c r="D69" i="46"/>
  <c r="D70" i="46"/>
  <c r="D71" i="46"/>
  <c r="D72" i="46"/>
  <c r="D73" i="46"/>
  <c r="D74" i="46"/>
  <c r="D75" i="46"/>
  <c r="D76" i="46"/>
  <c r="D77" i="46"/>
  <c r="D78" i="46"/>
  <c r="D79" i="46"/>
  <c r="D80" i="46"/>
  <c r="D4" i="46"/>
  <c r="Q15" i="45"/>
  <c r="Q13" i="45"/>
  <c r="Q6" i="45"/>
  <c r="P7" i="45"/>
  <c r="P6" i="45"/>
  <c r="I15" i="45" l="1"/>
  <c r="F23" i="45"/>
  <c r="B23" i="45"/>
  <c r="I10" i="45"/>
  <c r="I9" i="45"/>
  <c r="C19" i="22" l="1"/>
  <c r="P1" i="15"/>
  <c r="P8" i="15"/>
  <c r="P9" i="15"/>
  <c r="P10" i="15"/>
  <c r="P11" i="15"/>
  <c r="P12" i="15"/>
  <c r="P13" i="15"/>
  <c r="P14" i="15"/>
  <c r="P15" i="15"/>
  <c r="P16" i="15"/>
  <c r="P17" i="15"/>
  <c r="P7" i="15"/>
  <c r="I17" i="15"/>
  <c r="P5" i="14"/>
  <c r="I37" i="14"/>
  <c r="L25" i="13" l="1"/>
  <c r="B17" i="13"/>
  <c r="P8" i="10"/>
  <c r="P9" i="10"/>
  <c r="P10" i="10"/>
  <c r="P11" i="10"/>
  <c r="P12" i="10"/>
  <c r="P13" i="10"/>
  <c r="P14" i="10"/>
  <c r="P15" i="10"/>
  <c r="P16" i="10"/>
  <c r="P17" i="10"/>
  <c r="I17" i="10"/>
  <c r="P4" i="10"/>
  <c r="P5" i="9"/>
  <c r="N5" i="9"/>
  <c r="O5" i="9"/>
  <c r="I71" i="9"/>
  <c r="L26" i="8"/>
  <c r="P7" i="5"/>
  <c r="O13" i="5"/>
  <c r="O7" i="5"/>
  <c r="P8" i="5"/>
  <c r="P9" i="5"/>
  <c r="P10" i="5"/>
  <c r="P11" i="5"/>
  <c r="P12" i="5"/>
  <c r="P13" i="5"/>
  <c r="P14" i="5"/>
  <c r="P15" i="5"/>
  <c r="P16" i="5"/>
  <c r="P17" i="5"/>
  <c r="I17" i="5"/>
  <c r="O1" i="5"/>
  <c r="Q6" i="43"/>
  <c r="Q7" i="43"/>
  <c r="Q8" i="43"/>
  <c r="Q9" i="43"/>
  <c r="Q10" i="43"/>
  <c r="Q11" i="43"/>
  <c r="Q12" i="43"/>
  <c r="I264" i="26"/>
  <c r="N141" i="26"/>
  <c r="O141" i="26"/>
  <c r="B27" i="22" l="1"/>
  <c r="N7" i="45" l="1"/>
  <c r="N6" i="45"/>
  <c r="H40" i="45" l="1"/>
  <c r="J117" i="44" l="1"/>
  <c r="C9" i="44"/>
  <c r="B9" i="44"/>
  <c r="J102" i="44"/>
  <c r="N27" i="49"/>
  <c r="N27" i="48"/>
  <c r="N27" i="47"/>
  <c r="H89" i="46"/>
  <c r="O6" i="45"/>
  <c r="B31" i="45"/>
  <c r="F22" i="45"/>
  <c r="B22" i="45"/>
  <c r="J15" i="45"/>
  <c r="J10" i="45"/>
  <c r="J9" i="45"/>
  <c r="J17" i="15" l="1"/>
  <c r="J37" i="14"/>
  <c r="J17" i="10"/>
  <c r="J71" i="9"/>
  <c r="J17" i="5"/>
  <c r="J264" i="26"/>
  <c r="Q64" i="45" l="1"/>
  <c r="P64" i="45"/>
  <c r="O64" i="45"/>
  <c r="N64" i="45"/>
  <c r="M64" i="45"/>
  <c r="L64" i="45"/>
  <c r="R63" i="45"/>
  <c r="R62" i="45"/>
  <c r="R61" i="45"/>
  <c r="R60" i="45"/>
  <c r="R59" i="45"/>
  <c r="R58" i="45"/>
  <c r="R57" i="45"/>
  <c r="R56" i="45"/>
  <c r="R55" i="45"/>
  <c r="R54" i="45"/>
  <c r="Q49" i="45"/>
  <c r="P49" i="45"/>
  <c r="O49" i="45"/>
  <c r="N49" i="45"/>
  <c r="M49" i="45"/>
  <c r="L49" i="45"/>
  <c r="R48" i="45"/>
  <c r="R47" i="45"/>
  <c r="R46" i="45"/>
  <c r="R45" i="45"/>
  <c r="R44" i="45"/>
  <c r="R43" i="45"/>
  <c r="R42" i="45"/>
  <c r="R41" i="45"/>
  <c r="R40" i="45"/>
  <c r="R39" i="45"/>
  <c r="N66" i="45" l="1"/>
  <c r="L66" i="45"/>
  <c r="O66" i="45"/>
  <c r="Q66" i="45"/>
  <c r="M66" i="45"/>
  <c r="P66" i="45"/>
  <c r="R49" i="45"/>
  <c r="R64" i="45"/>
  <c r="R66" i="45" l="1"/>
  <c r="N4" i="48" l="1"/>
  <c r="N44" i="47"/>
  <c r="N44" i="48"/>
  <c r="N44" i="49"/>
  <c r="F21" i="45"/>
  <c r="B21" i="45"/>
  <c r="K15" i="45"/>
  <c r="K10" i="45"/>
  <c r="K9" i="45"/>
  <c r="B36" i="37" l="1"/>
  <c r="P35" i="2" l="1"/>
  <c r="O35" i="2"/>
  <c r="N35" i="2"/>
  <c r="M35" i="2"/>
  <c r="L35" i="2"/>
  <c r="K35" i="2"/>
  <c r="J35" i="2"/>
  <c r="I35" i="2"/>
  <c r="H35" i="2"/>
  <c r="G35" i="2"/>
  <c r="F35" i="2"/>
  <c r="E35" i="2"/>
  <c r="Q34" i="2"/>
  <c r="Q33" i="2"/>
  <c r="Q32" i="2"/>
  <c r="Q31" i="2"/>
  <c r="Q30" i="2"/>
  <c r="K117" i="44"/>
  <c r="C8" i="44"/>
  <c r="B8" i="44"/>
  <c r="K102" i="44"/>
  <c r="Q35" i="2" l="1"/>
  <c r="N4" i="49"/>
  <c r="N5" i="49"/>
  <c r="N6" i="49"/>
  <c r="N7" i="49"/>
  <c r="N8" i="49"/>
  <c r="N9" i="49"/>
  <c r="N11" i="49"/>
  <c r="N13" i="49"/>
  <c r="N14" i="49"/>
  <c r="N15" i="49"/>
  <c r="N16" i="49"/>
  <c r="N17" i="49"/>
  <c r="N18" i="49"/>
  <c r="N19" i="49"/>
  <c r="N20" i="49"/>
  <c r="N21" i="49"/>
  <c r="N22" i="49"/>
  <c r="N23" i="49"/>
  <c r="N24" i="49"/>
  <c r="N25" i="49"/>
  <c r="N10" i="49"/>
  <c r="N26" i="49"/>
  <c r="N28" i="49"/>
  <c r="N29" i="49"/>
  <c r="N30" i="49"/>
  <c r="N31" i="49"/>
  <c r="N32" i="49"/>
  <c r="N33" i="49"/>
  <c r="N34" i="49"/>
  <c r="N35" i="49"/>
  <c r="N36" i="49"/>
  <c r="N37" i="49"/>
  <c r="N38" i="49"/>
  <c r="N39" i="49"/>
  <c r="N40" i="49"/>
  <c r="N41" i="49"/>
  <c r="N42" i="49"/>
  <c r="N43" i="49"/>
  <c r="N45" i="49"/>
  <c r="N46" i="49"/>
  <c r="N47" i="49"/>
  <c r="N48" i="49"/>
  <c r="N49" i="49"/>
  <c r="N50" i="49"/>
  <c r="N51" i="49"/>
  <c r="N52" i="49"/>
  <c r="N53" i="49"/>
  <c r="N54" i="49"/>
  <c r="N55" i="49"/>
  <c r="N56" i="49"/>
  <c r="N57" i="49"/>
  <c r="N58" i="49"/>
  <c r="N59" i="49"/>
  <c r="N60" i="49"/>
  <c r="N61" i="49"/>
  <c r="N62" i="49"/>
  <c r="N63" i="49"/>
  <c r="N64" i="49"/>
  <c r="N65" i="49"/>
  <c r="N66" i="49"/>
  <c r="N67" i="49"/>
  <c r="N68" i="49"/>
  <c r="N69" i="49"/>
  <c r="N70" i="49"/>
  <c r="N71" i="49"/>
  <c r="N72" i="49"/>
  <c r="N73" i="49"/>
  <c r="N74" i="49"/>
  <c r="N75" i="49"/>
  <c r="N76" i="49"/>
  <c r="N77" i="49"/>
  <c r="N78" i="49"/>
  <c r="N79" i="49"/>
  <c r="N80" i="49"/>
  <c r="F81" i="49"/>
  <c r="G81" i="49"/>
  <c r="H81" i="49"/>
  <c r="I81" i="49"/>
  <c r="J81" i="49"/>
  <c r="K81" i="49"/>
  <c r="L81" i="49"/>
  <c r="M81" i="49"/>
  <c r="N5" i="48"/>
  <c r="N6" i="48"/>
  <c r="N7" i="48"/>
  <c r="N8" i="48"/>
  <c r="N9" i="48"/>
  <c r="N11" i="48"/>
  <c r="N13" i="48"/>
  <c r="N14" i="48"/>
  <c r="N15" i="48"/>
  <c r="N16" i="48"/>
  <c r="N17" i="48"/>
  <c r="N18" i="48"/>
  <c r="N19" i="48"/>
  <c r="N20" i="48"/>
  <c r="N21" i="48"/>
  <c r="N22" i="48"/>
  <c r="N23" i="48"/>
  <c r="N24" i="48"/>
  <c r="N25" i="48"/>
  <c r="N10" i="48"/>
  <c r="N26" i="48"/>
  <c r="N28" i="48"/>
  <c r="N29" i="48"/>
  <c r="N30" i="48"/>
  <c r="N31" i="48"/>
  <c r="N32" i="48"/>
  <c r="N33" i="48"/>
  <c r="N34" i="48"/>
  <c r="N35" i="48"/>
  <c r="N36" i="48"/>
  <c r="N37" i="48"/>
  <c r="N38" i="48"/>
  <c r="N39" i="48"/>
  <c r="N40" i="48"/>
  <c r="N41" i="48"/>
  <c r="N42" i="48"/>
  <c r="N43" i="48"/>
  <c r="N45" i="48"/>
  <c r="N46" i="48"/>
  <c r="N47" i="48"/>
  <c r="N48" i="48"/>
  <c r="N49" i="48"/>
  <c r="N50" i="48"/>
  <c r="N51" i="48"/>
  <c r="N52" i="48"/>
  <c r="N53" i="48"/>
  <c r="N54" i="48"/>
  <c r="N55" i="48"/>
  <c r="N56" i="48"/>
  <c r="N57" i="48"/>
  <c r="N58" i="48"/>
  <c r="N59" i="48"/>
  <c r="N60" i="48"/>
  <c r="N61" i="48"/>
  <c r="N62" i="48"/>
  <c r="N63" i="48"/>
  <c r="N64" i="48"/>
  <c r="N65" i="48"/>
  <c r="N66" i="48"/>
  <c r="N67" i="48"/>
  <c r="N68" i="48"/>
  <c r="N69" i="48"/>
  <c r="N70" i="48"/>
  <c r="N71" i="48"/>
  <c r="N72" i="48"/>
  <c r="N73" i="48"/>
  <c r="N74" i="48"/>
  <c r="N75" i="48"/>
  <c r="N76" i="48"/>
  <c r="N77" i="48"/>
  <c r="N78" i="48"/>
  <c r="N79" i="48"/>
  <c r="N80" i="48"/>
  <c r="F81" i="48"/>
  <c r="G81" i="48"/>
  <c r="H81" i="48"/>
  <c r="I81" i="48"/>
  <c r="J81" i="48"/>
  <c r="K81" i="48"/>
  <c r="L81" i="48"/>
  <c r="M81" i="48"/>
  <c r="N4" i="47"/>
  <c r="Q4" i="47" s="1"/>
  <c r="N5" i="47"/>
  <c r="Q5" i="47" s="1"/>
  <c r="N6" i="47"/>
  <c r="Q6" i="47" s="1"/>
  <c r="N7" i="47"/>
  <c r="Q7" i="47" s="1"/>
  <c r="N8" i="47"/>
  <c r="Q8" i="47"/>
  <c r="N9" i="47"/>
  <c r="Q9" i="47" s="1"/>
  <c r="N11" i="47"/>
  <c r="N13" i="47"/>
  <c r="N14" i="47"/>
  <c r="Q12" i="47" s="1"/>
  <c r="N15" i="47"/>
  <c r="N16" i="47"/>
  <c r="N17" i="47"/>
  <c r="N18" i="47"/>
  <c r="N19" i="47"/>
  <c r="Q17" i="47" s="1"/>
  <c r="N20" i="47"/>
  <c r="Q18" i="47" s="1"/>
  <c r="N21" i="47"/>
  <c r="N22" i="47"/>
  <c r="N23" i="47"/>
  <c r="N24" i="47"/>
  <c r="N25" i="47"/>
  <c r="Q23" i="47" s="1"/>
  <c r="N10" i="47"/>
  <c r="N26" i="47"/>
  <c r="N28" i="47"/>
  <c r="Q27" i="47" s="1"/>
  <c r="N29" i="47"/>
  <c r="N30" i="47"/>
  <c r="Q29" i="47" s="1"/>
  <c r="N31" i="47"/>
  <c r="N32" i="47"/>
  <c r="N33" i="47"/>
  <c r="Q33" i="47" s="1"/>
  <c r="N34" i="47"/>
  <c r="N35" i="47"/>
  <c r="N36" i="47"/>
  <c r="N37" i="47"/>
  <c r="N38" i="47"/>
  <c r="N39" i="47"/>
  <c r="Q38" i="47" s="1"/>
  <c r="N40" i="47"/>
  <c r="N41" i="47"/>
  <c r="N42" i="47"/>
  <c r="Q41" i="47" s="1"/>
  <c r="N43" i="47"/>
  <c r="N45" i="47"/>
  <c r="Q44" i="47" s="1"/>
  <c r="N46" i="47"/>
  <c r="Q45" i="47" s="1"/>
  <c r="N47" i="47"/>
  <c r="N48" i="47"/>
  <c r="Q47" i="47" s="1"/>
  <c r="N49" i="47"/>
  <c r="N50" i="47"/>
  <c r="Q49" i="47" s="1"/>
  <c r="N51" i="47"/>
  <c r="Q50" i="47" s="1"/>
  <c r="N52" i="47"/>
  <c r="N53" i="47"/>
  <c r="Q53" i="47" s="1"/>
  <c r="Q52" i="47"/>
  <c r="N54" i="47"/>
  <c r="N55" i="47"/>
  <c r="Q54" i="47" s="1"/>
  <c r="N56" i="47"/>
  <c r="N57" i="47"/>
  <c r="N58" i="47"/>
  <c r="Q57" i="47" s="1"/>
  <c r="N59" i="47"/>
  <c r="N60" i="47"/>
  <c r="Q59" i="47"/>
  <c r="N61" i="47"/>
  <c r="N62" i="47"/>
  <c r="N63" i="47"/>
  <c r="Q62" i="47" s="1"/>
  <c r="N64" i="47"/>
  <c r="N65" i="47"/>
  <c r="Q64" i="47" s="1"/>
  <c r="N66" i="47"/>
  <c r="Q65" i="47" s="1"/>
  <c r="N67" i="47"/>
  <c r="N68" i="47"/>
  <c r="Q67" i="47"/>
  <c r="N69" i="47"/>
  <c r="N70" i="47"/>
  <c r="Q69" i="47" s="1"/>
  <c r="N71" i="47"/>
  <c r="Q70" i="47" s="1"/>
  <c r="N72" i="47"/>
  <c r="N73" i="47"/>
  <c r="Q72" i="47"/>
  <c r="N74" i="47"/>
  <c r="N75" i="47"/>
  <c r="Q74" i="47" s="1"/>
  <c r="N76" i="47"/>
  <c r="Q75" i="47" s="1"/>
  <c r="N77" i="47"/>
  <c r="N78" i="47"/>
  <c r="N79" i="47"/>
  <c r="N80" i="47"/>
  <c r="Q81" i="47"/>
  <c r="B82" i="47"/>
  <c r="C82" i="47"/>
  <c r="D82" i="47"/>
  <c r="E82" i="47"/>
  <c r="F82" i="47"/>
  <c r="G82" i="47"/>
  <c r="H82" i="47"/>
  <c r="I82" i="47"/>
  <c r="J82" i="47"/>
  <c r="K82" i="47"/>
  <c r="L82" i="47"/>
  <c r="M82" i="47"/>
  <c r="O82" i="47"/>
  <c r="P82" i="47"/>
  <c r="D82" i="46"/>
  <c r="D84" i="46" s="1"/>
  <c r="B82" i="46"/>
  <c r="A84" i="46" s="1"/>
  <c r="C82" i="46"/>
  <c r="B84" i="46" s="1"/>
  <c r="C84" i="46"/>
  <c r="O7" i="45"/>
  <c r="N8" i="45"/>
  <c r="O8" i="45"/>
  <c r="L9" i="45"/>
  <c r="M9" i="45"/>
  <c r="L10" i="45"/>
  <c r="L15" i="45" s="1"/>
  <c r="O15" i="45" s="1"/>
  <c r="M10" i="45"/>
  <c r="M15" i="45" s="1"/>
  <c r="N13" i="45"/>
  <c r="O13" i="45"/>
  <c r="B19" i="45"/>
  <c r="C19" i="45" s="1"/>
  <c r="F19" i="45"/>
  <c r="G19" i="45"/>
  <c r="F20" i="45"/>
  <c r="G20" i="45" s="1"/>
  <c r="C22" i="45"/>
  <c r="G22" i="45"/>
  <c r="C23" i="45"/>
  <c r="G23" i="45"/>
  <c r="C24" i="45"/>
  <c r="G24" i="45"/>
  <c r="C25" i="45"/>
  <c r="G25" i="45"/>
  <c r="C26" i="45"/>
  <c r="G26" i="45"/>
  <c r="C27" i="45"/>
  <c r="G27" i="45"/>
  <c r="C28" i="45"/>
  <c r="G28" i="45"/>
  <c r="C29" i="45"/>
  <c r="G29" i="45"/>
  <c r="C30" i="45"/>
  <c r="G30" i="45"/>
  <c r="H37" i="45"/>
  <c r="H38" i="45"/>
  <c r="H39" i="45"/>
  <c r="H41" i="45"/>
  <c r="H42" i="45"/>
  <c r="H43" i="45"/>
  <c r="H44" i="45"/>
  <c r="H45" i="45"/>
  <c r="H46" i="45"/>
  <c r="H47" i="45"/>
  <c r="H48" i="45"/>
  <c r="B49" i="45"/>
  <c r="C49" i="45"/>
  <c r="D49" i="45"/>
  <c r="E49" i="45"/>
  <c r="F49" i="45"/>
  <c r="G49" i="45"/>
  <c r="H52" i="45"/>
  <c r="H53" i="45"/>
  <c r="H54" i="45"/>
  <c r="H55" i="45"/>
  <c r="H56" i="45"/>
  <c r="H57" i="45"/>
  <c r="H58" i="45"/>
  <c r="H59" i="45"/>
  <c r="H60" i="45"/>
  <c r="H61" i="45"/>
  <c r="H62" i="45"/>
  <c r="H63" i="45"/>
  <c r="B64" i="45"/>
  <c r="C64" i="45"/>
  <c r="D64" i="45"/>
  <c r="E64" i="45"/>
  <c r="F64" i="45"/>
  <c r="G64" i="45"/>
  <c r="N22" i="44"/>
  <c r="O22" i="44"/>
  <c r="N23" i="44"/>
  <c r="O23" i="44"/>
  <c r="N24" i="44"/>
  <c r="O24" i="44"/>
  <c r="AF24" i="44"/>
  <c r="AG24" i="44"/>
  <c r="N25" i="44"/>
  <c r="O25" i="44"/>
  <c r="N26" i="44"/>
  <c r="O26" i="44"/>
  <c r="N27" i="44"/>
  <c r="O27" i="44"/>
  <c r="T27" i="44"/>
  <c r="U27" i="44"/>
  <c r="V27" i="44"/>
  <c r="W27" i="44"/>
  <c r="X27" i="44"/>
  <c r="Y27" i="44"/>
  <c r="Z27" i="44"/>
  <c r="AA27" i="44"/>
  <c r="AB27" i="44"/>
  <c r="AC27" i="44"/>
  <c r="AD27" i="44"/>
  <c r="AE27" i="44"/>
  <c r="N28" i="44"/>
  <c r="O28" i="44"/>
  <c r="AF28" i="44"/>
  <c r="AG28" i="44"/>
  <c r="N29" i="44"/>
  <c r="O29" i="44"/>
  <c r="AF29" i="44"/>
  <c r="AG29" i="44"/>
  <c r="N30" i="44"/>
  <c r="O30" i="44"/>
  <c r="N31" i="44"/>
  <c r="O31" i="44"/>
  <c r="N32" i="44"/>
  <c r="O32" i="44"/>
  <c r="AF32" i="44"/>
  <c r="AG32" i="44"/>
  <c r="N33" i="44"/>
  <c r="O33" i="44"/>
  <c r="T33" i="44"/>
  <c r="U33" i="44"/>
  <c r="V33" i="44"/>
  <c r="W33" i="44"/>
  <c r="X33" i="44"/>
  <c r="Y33" i="44"/>
  <c r="Z33" i="44"/>
  <c r="AA33" i="44"/>
  <c r="AB33" i="44"/>
  <c r="AC33" i="44"/>
  <c r="AD33" i="44"/>
  <c r="AE33" i="44"/>
  <c r="N34" i="44"/>
  <c r="O34" i="44"/>
  <c r="AF34" i="44"/>
  <c r="AG34" i="44"/>
  <c r="N35" i="44"/>
  <c r="O35" i="44"/>
  <c r="AF35" i="44"/>
  <c r="AG35" i="44"/>
  <c r="N36" i="44"/>
  <c r="O36" i="44"/>
  <c r="N37" i="44"/>
  <c r="O37" i="44"/>
  <c r="N38" i="44"/>
  <c r="O38" i="44"/>
  <c r="AF38" i="44"/>
  <c r="AG38" i="44"/>
  <c r="N39" i="44"/>
  <c r="O39" i="44"/>
  <c r="T39" i="44"/>
  <c r="U39" i="44"/>
  <c r="V39" i="44"/>
  <c r="W39" i="44"/>
  <c r="X39" i="44"/>
  <c r="Y39" i="44"/>
  <c r="Z39" i="44"/>
  <c r="AA39" i="44"/>
  <c r="AB39" i="44"/>
  <c r="AC39" i="44"/>
  <c r="AD39" i="44"/>
  <c r="AE39" i="44"/>
  <c r="N40" i="44"/>
  <c r="O40" i="44"/>
  <c r="AF40" i="44"/>
  <c r="AG40" i="44"/>
  <c r="N41" i="44"/>
  <c r="O41" i="44"/>
  <c r="AF41" i="44"/>
  <c r="AG41" i="44"/>
  <c r="N42" i="44"/>
  <c r="O42" i="44"/>
  <c r="AF42" i="44"/>
  <c r="AG42" i="44"/>
  <c r="N43" i="44"/>
  <c r="O43" i="44"/>
  <c r="N44" i="44"/>
  <c r="O44" i="44"/>
  <c r="N45" i="44"/>
  <c r="O45" i="44"/>
  <c r="AF45" i="44"/>
  <c r="AG45" i="44"/>
  <c r="N46" i="44"/>
  <c r="O46" i="44"/>
  <c r="T46" i="44"/>
  <c r="U46" i="44"/>
  <c r="V46" i="44"/>
  <c r="W46" i="44"/>
  <c r="X46" i="44"/>
  <c r="Y46" i="44"/>
  <c r="Z46" i="44"/>
  <c r="AB46" i="44"/>
  <c r="AC46" i="44"/>
  <c r="AD46" i="44"/>
  <c r="AE46" i="44"/>
  <c r="N47" i="44"/>
  <c r="O47" i="44"/>
  <c r="AF47" i="44"/>
  <c r="AG47" i="44"/>
  <c r="N48" i="44"/>
  <c r="O48" i="44"/>
  <c r="AF48" i="44"/>
  <c r="AG48" i="44"/>
  <c r="N49" i="44"/>
  <c r="O49" i="44"/>
  <c r="N50" i="44"/>
  <c r="O50" i="44"/>
  <c r="N51" i="44"/>
  <c r="O51" i="44"/>
  <c r="N52" i="44"/>
  <c r="O52" i="44"/>
  <c r="N53" i="44"/>
  <c r="O53" i="44"/>
  <c r="N54" i="44"/>
  <c r="O54" i="44"/>
  <c r="N55" i="44"/>
  <c r="O55" i="44"/>
  <c r="N56" i="44"/>
  <c r="O56" i="44"/>
  <c r="N57" i="44"/>
  <c r="O57" i="44"/>
  <c r="N58" i="44"/>
  <c r="O58" i="44"/>
  <c r="N59" i="44"/>
  <c r="O59" i="44"/>
  <c r="N60" i="44"/>
  <c r="O60" i="44"/>
  <c r="N61" i="44"/>
  <c r="O61" i="44"/>
  <c r="N62" i="44"/>
  <c r="O62" i="44"/>
  <c r="N63" i="44"/>
  <c r="O63" i="44"/>
  <c r="N64" i="44"/>
  <c r="O64" i="44"/>
  <c r="N65" i="44"/>
  <c r="O65" i="44"/>
  <c r="N66" i="44"/>
  <c r="O66" i="44"/>
  <c r="N67" i="44"/>
  <c r="O67" i="44"/>
  <c r="N68" i="44"/>
  <c r="O68" i="44"/>
  <c r="N69" i="44"/>
  <c r="O69" i="44"/>
  <c r="N70" i="44"/>
  <c r="O70" i="44"/>
  <c r="N71" i="44"/>
  <c r="O71" i="44"/>
  <c r="N72" i="44"/>
  <c r="O72" i="44"/>
  <c r="N73" i="44"/>
  <c r="O73" i="44"/>
  <c r="N74" i="44"/>
  <c r="O74" i="44"/>
  <c r="N75" i="44"/>
  <c r="O75" i="44"/>
  <c r="N76" i="44"/>
  <c r="O76" i="44"/>
  <c r="N77" i="44"/>
  <c r="O77" i="44"/>
  <c r="N78" i="44"/>
  <c r="O78" i="44"/>
  <c r="N79" i="44"/>
  <c r="O79" i="44"/>
  <c r="N80" i="44"/>
  <c r="O80" i="44"/>
  <c r="N81" i="44"/>
  <c r="O81" i="44"/>
  <c r="N82" i="44"/>
  <c r="O82" i="44"/>
  <c r="N83" i="44"/>
  <c r="O83" i="44"/>
  <c r="N84" i="44"/>
  <c r="O84" i="44"/>
  <c r="N85" i="44"/>
  <c r="O85" i="44"/>
  <c r="N86" i="44"/>
  <c r="O86" i="44"/>
  <c r="N87" i="44"/>
  <c r="O87" i="44"/>
  <c r="N88" i="44"/>
  <c r="O88" i="44"/>
  <c r="N89" i="44"/>
  <c r="O89" i="44"/>
  <c r="N90" i="44"/>
  <c r="O90" i="44"/>
  <c r="N91" i="44"/>
  <c r="O91" i="44"/>
  <c r="N92" i="44"/>
  <c r="O92" i="44"/>
  <c r="N93" i="44"/>
  <c r="O93" i="44"/>
  <c r="N94" i="44"/>
  <c r="O94" i="44"/>
  <c r="N95" i="44"/>
  <c r="O95" i="44"/>
  <c r="N96" i="44"/>
  <c r="O96" i="44"/>
  <c r="N97" i="44"/>
  <c r="O97" i="44"/>
  <c r="N98" i="44"/>
  <c r="O98" i="44"/>
  <c r="N99" i="44"/>
  <c r="O99" i="44"/>
  <c r="N100" i="44"/>
  <c r="O100" i="44"/>
  <c r="N101" i="44"/>
  <c r="O101" i="44"/>
  <c r="L102" i="44"/>
  <c r="B7" i="44" s="1"/>
  <c r="C7" i="44" s="1"/>
  <c r="M102" i="44"/>
  <c r="B6" i="44" s="1"/>
  <c r="O110" i="44"/>
  <c r="L117" i="44"/>
  <c r="M117" i="44"/>
  <c r="N117" i="44"/>
  <c r="O111" i="44" l="1"/>
  <c r="Q31" i="47"/>
  <c r="Q24" i="47"/>
  <c r="Q16" i="47"/>
  <c r="Q46" i="47"/>
  <c r="Q34" i="47"/>
  <c r="Q22" i="47"/>
  <c r="Q76" i="47"/>
  <c r="Q71" i="47"/>
  <c r="Q66" i="47"/>
  <c r="Q60" i="47"/>
  <c r="Q55" i="47"/>
  <c r="Q51" i="47"/>
  <c r="Q39" i="47"/>
  <c r="Q28" i="47"/>
  <c r="Q21" i="47"/>
  <c r="Q15" i="47"/>
  <c r="N81" i="49"/>
  <c r="N81" i="48"/>
  <c r="Q77" i="47"/>
  <c r="Q61" i="47"/>
  <c r="Q56" i="47"/>
  <c r="Q40" i="47"/>
  <c r="Q35" i="47"/>
  <c r="Q30" i="47"/>
  <c r="Q11" i="47"/>
  <c r="Q10" i="47"/>
  <c r="Q37" i="47"/>
  <c r="Q20" i="47"/>
  <c r="Q14" i="47"/>
  <c r="Q79" i="47"/>
  <c r="Q78" i="47"/>
  <c r="Q73" i="47"/>
  <c r="Q68" i="47"/>
  <c r="Q63" i="47"/>
  <c r="Q58" i="47"/>
  <c r="Q48" i="47"/>
  <c r="Q42" i="47"/>
  <c r="Q43" i="47"/>
  <c r="Q36" i="47"/>
  <c r="Q32" i="47"/>
  <c r="Q25" i="47"/>
  <c r="Q26" i="47"/>
  <c r="Q19" i="47"/>
  <c r="Q13" i="47"/>
  <c r="G66" i="45"/>
  <c r="F66" i="45"/>
  <c r="C66" i="45"/>
  <c r="B66" i="45"/>
  <c r="D66" i="45"/>
  <c r="AG46" i="44"/>
  <c r="AF39" i="44"/>
  <c r="AG33" i="44"/>
  <c r="O116" i="44"/>
  <c r="O109" i="44"/>
  <c r="O114" i="44"/>
  <c r="N82" i="47"/>
  <c r="E66" i="45"/>
  <c r="H64" i="45"/>
  <c r="H49" i="45"/>
  <c r="N10" i="45"/>
  <c r="N15" i="45" s="1"/>
  <c r="AF46" i="44"/>
  <c r="AG39" i="44"/>
  <c r="AF33" i="44"/>
  <c r="AG27" i="44"/>
  <c r="AF27" i="44"/>
  <c r="O115" i="44"/>
  <c r="O108" i="44"/>
  <c r="O112" i="44"/>
  <c r="N102" i="44"/>
  <c r="P23" i="44" s="1"/>
  <c r="G21" i="45"/>
  <c r="O9" i="45"/>
  <c r="P9" i="45"/>
  <c r="B20" i="45"/>
  <c r="O10" i="45"/>
  <c r="N9" i="45"/>
  <c r="F31" i="45"/>
  <c r="F32" i="45"/>
  <c r="C6" i="44"/>
  <c r="B18" i="44"/>
  <c r="B19" i="44"/>
  <c r="O113" i="44"/>
  <c r="O102" i="44"/>
  <c r="Q8" i="45" l="1"/>
  <c r="Q7" i="45"/>
  <c r="P39" i="44"/>
  <c r="P44" i="44"/>
  <c r="P96" i="44"/>
  <c r="P76" i="44"/>
  <c r="P66" i="44"/>
  <c r="P32" i="44"/>
  <c r="P82" i="44"/>
  <c r="P89" i="44"/>
  <c r="P81" i="44"/>
  <c r="P41" i="44"/>
  <c r="P80" i="44"/>
  <c r="P84" i="44"/>
  <c r="P88" i="44"/>
  <c r="P53" i="44"/>
  <c r="P101" i="44"/>
  <c r="P31" i="44"/>
  <c r="P61" i="44"/>
  <c r="P50" i="44"/>
  <c r="P98" i="44"/>
  <c r="P47" i="44"/>
  <c r="P65" i="44"/>
  <c r="P27" i="44"/>
  <c r="P69" i="44"/>
  <c r="P67" i="44"/>
  <c r="P64" i="44"/>
  <c r="P62" i="44"/>
  <c r="P68" i="44"/>
  <c r="P71" i="44"/>
  <c r="P75" i="44"/>
  <c r="P37" i="44"/>
  <c r="P97" i="44"/>
  <c r="H66" i="45"/>
  <c r="P54" i="44"/>
  <c r="P86" i="44"/>
  <c r="P72" i="44"/>
  <c r="P26" i="44"/>
  <c r="P52" i="44"/>
  <c r="P94" i="44"/>
  <c r="P24" i="44"/>
  <c r="P77" i="44"/>
  <c r="P33" i="44"/>
  <c r="P36" i="44"/>
  <c r="P87" i="44"/>
  <c r="P45" i="44"/>
  <c r="P73" i="44"/>
  <c r="P34" i="44"/>
  <c r="P58" i="44"/>
  <c r="P92" i="44"/>
  <c r="P78" i="44"/>
  <c r="P30" i="44"/>
  <c r="P60" i="44"/>
  <c r="P100" i="44"/>
  <c r="P48" i="44"/>
  <c r="P83" i="44"/>
  <c r="P51" i="44"/>
  <c r="P42" i="44"/>
  <c r="P93" i="44"/>
  <c r="P28" i="44"/>
  <c r="P79" i="44"/>
  <c r="P38" i="44"/>
  <c r="P57" i="44"/>
  <c r="P46" i="44"/>
  <c r="P99" i="44"/>
  <c r="P49" i="44"/>
  <c r="P85" i="44"/>
  <c r="P43" i="44"/>
  <c r="P29" i="44"/>
  <c r="P70" i="44"/>
  <c r="P56" i="44"/>
  <c r="P90" i="44"/>
  <c r="P40" i="44"/>
  <c r="P74" i="44"/>
  <c r="P59" i="44"/>
  <c r="P95" i="44"/>
  <c r="P63" i="44"/>
  <c r="P22" i="44"/>
  <c r="P35" i="44"/>
  <c r="P55" i="44"/>
  <c r="P91" i="44"/>
  <c r="P25" i="44"/>
  <c r="C21" i="45"/>
  <c r="C20" i="45"/>
  <c r="B32" i="45"/>
  <c r="Q10" i="45" l="1"/>
  <c r="P102" i="44"/>
  <c r="B18" i="30"/>
  <c r="K17" i="15"/>
  <c r="K37" i="14"/>
  <c r="K17" i="10"/>
  <c r="K71" i="9"/>
  <c r="B17" i="8"/>
  <c r="K17" i="5"/>
  <c r="K264" i="26"/>
  <c r="L264" i="26" l="1"/>
  <c r="F27" i="22" l="1"/>
  <c r="L17" i="15"/>
  <c r="L37" i="14"/>
  <c r="L17" i="10"/>
  <c r="L71" i="9"/>
  <c r="L17" i="5" l="1"/>
  <c r="C15" i="22" l="1"/>
  <c r="C13" i="37"/>
  <c r="O6" i="26" l="1"/>
  <c r="N6" i="26"/>
  <c r="N5" i="43"/>
  <c r="O5" i="43"/>
  <c r="N6" i="43"/>
  <c r="O6" i="43"/>
  <c r="N7" i="43"/>
  <c r="O7" i="43"/>
  <c r="N8" i="43"/>
  <c r="O8" i="43"/>
  <c r="N9" i="43"/>
  <c r="O9" i="43"/>
  <c r="N10" i="43"/>
  <c r="O10" i="43"/>
  <c r="N11" i="43"/>
  <c r="O11" i="43"/>
  <c r="N12" i="43"/>
  <c r="O12" i="43"/>
  <c r="B13" i="43"/>
  <c r="C13" i="43"/>
  <c r="D13" i="43"/>
  <c r="O13" i="43" s="1"/>
  <c r="E13" i="43"/>
  <c r="F13" i="43"/>
  <c r="G13" i="43"/>
  <c r="H13" i="43"/>
  <c r="I13" i="43"/>
  <c r="J13" i="43"/>
  <c r="K13" i="43"/>
  <c r="L13" i="43"/>
  <c r="M13" i="43"/>
  <c r="N13" i="43" l="1"/>
  <c r="P12" i="43" s="1"/>
  <c r="P8" i="43"/>
  <c r="P10" i="43"/>
  <c r="P9" i="43"/>
  <c r="P13" i="43"/>
  <c r="P7" i="43" l="1"/>
  <c r="P6" i="43"/>
  <c r="P11" i="43"/>
  <c r="P5" i="43"/>
  <c r="C24" i="37"/>
  <c r="C26" i="22" l="1"/>
  <c r="N8" i="10"/>
  <c r="N7" i="10"/>
  <c r="O7" i="10"/>
  <c r="S19" i="2" l="1"/>
  <c r="Q19" i="2"/>
  <c r="C25" i="22" l="1"/>
  <c r="O7" i="15"/>
  <c r="N96" i="26" l="1"/>
  <c r="O96" i="26"/>
  <c r="B13" i="20" l="1"/>
  <c r="E33" i="22"/>
  <c r="C24" i="22"/>
  <c r="C23" i="22"/>
  <c r="C22" i="22"/>
  <c r="C21" i="22"/>
  <c r="C20" i="22"/>
  <c r="C18" i="22"/>
  <c r="C17" i="22"/>
  <c r="C16" i="22"/>
  <c r="F54" i="16"/>
  <c r="B54" i="16"/>
  <c r="F53" i="16"/>
  <c r="B53" i="16"/>
  <c r="F52" i="16"/>
  <c r="B52" i="16"/>
  <c r="F51" i="16"/>
  <c r="B51" i="16"/>
  <c r="F50" i="16"/>
  <c r="B50" i="16"/>
  <c r="F49" i="16"/>
  <c r="B49" i="16"/>
  <c r="F48" i="16"/>
  <c r="B48" i="16"/>
  <c r="F47" i="16"/>
  <c r="B47" i="16"/>
  <c r="F46" i="16"/>
  <c r="B46" i="16"/>
  <c r="F45" i="16"/>
  <c r="B45" i="16"/>
  <c r="F44" i="16"/>
  <c r="B44" i="16"/>
  <c r="F43" i="16"/>
  <c r="B43" i="16"/>
  <c r="E41" i="16"/>
  <c r="A41" i="16"/>
  <c r="N38" i="16"/>
  <c r="J38" i="16"/>
  <c r="F38" i="16"/>
  <c r="B38" i="16"/>
  <c r="N37" i="16"/>
  <c r="J37" i="16"/>
  <c r="F37" i="16"/>
  <c r="B37" i="16"/>
  <c r="N36" i="16"/>
  <c r="J36" i="16"/>
  <c r="F36" i="16"/>
  <c r="B36" i="16"/>
  <c r="N35" i="16"/>
  <c r="J35" i="16"/>
  <c r="F35" i="16"/>
  <c r="B35" i="16"/>
  <c r="N34" i="16"/>
  <c r="J34" i="16"/>
  <c r="F34" i="16"/>
  <c r="B34" i="16"/>
  <c r="N33" i="16"/>
  <c r="J33" i="16"/>
  <c r="F33" i="16"/>
  <c r="B33" i="16"/>
  <c r="N32" i="16"/>
  <c r="J32" i="16"/>
  <c r="F32" i="16"/>
  <c r="B32" i="16"/>
  <c r="N31" i="16"/>
  <c r="J31" i="16"/>
  <c r="F31" i="16"/>
  <c r="B31" i="16"/>
  <c r="N30" i="16"/>
  <c r="J30" i="16"/>
  <c r="F30" i="16"/>
  <c r="B30" i="16"/>
  <c r="N29" i="16"/>
  <c r="J29" i="16"/>
  <c r="F29" i="16"/>
  <c r="B29" i="16"/>
  <c r="N28" i="16"/>
  <c r="J28" i="16"/>
  <c r="F28" i="16"/>
  <c r="B28" i="16"/>
  <c r="N27" i="16"/>
  <c r="J27" i="16"/>
  <c r="F27" i="16"/>
  <c r="G27" i="16" s="1"/>
  <c r="B27" i="16"/>
  <c r="C27" i="16" s="1"/>
  <c r="M25" i="16"/>
  <c r="I25" i="16"/>
  <c r="E25" i="16"/>
  <c r="A25" i="16"/>
  <c r="N22" i="16"/>
  <c r="J22" i="16"/>
  <c r="F22" i="16"/>
  <c r="B22" i="16"/>
  <c r="N21" i="16"/>
  <c r="J21" i="16"/>
  <c r="F21" i="16"/>
  <c r="B21" i="16"/>
  <c r="N20" i="16"/>
  <c r="J20" i="16"/>
  <c r="F20" i="16"/>
  <c r="B20" i="16"/>
  <c r="N19" i="16"/>
  <c r="J19" i="16"/>
  <c r="F19" i="16"/>
  <c r="B19" i="16"/>
  <c r="N18" i="16"/>
  <c r="J18" i="16"/>
  <c r="F18" i="16"/>
  <c r="B18" i="16"/>
  <c r="N17" i="16"/>
  <c r="J17" i="16"/>
  <c r="F17" i="16"/>
  <c r="B17" i="16"/>
  <c r="N16" i="16"/>
  <c r="J16" i="16"/>
  <c r="F16" i="16"/>
  <c r="B16" i="16"/>
  <c r="N15" i="16"/>
  <c r="J15" i="16"/>
  <c r="F15" i="16"/>
  <c r="B15" i="16"/>
  <c r="N14" i="16"/>
  <c r="J14" i="16"/>
  <c r="F14" i="16"/>
  <c r="B14" i="16"/>
  <c r="N13" i="16"/>
  <c r="J13" i="16"/>
  <c r="F13" i="16"/>
  <c r="B13" i="16"/>
  <c r="N12" i="16"/>
  <c r="J12" i="16"/>
  <c r="F12" i="16"/>
  <c r="B12" i="16"/>
  <c r="C12" i="16" s="1"/>
  <c r="N11" i="16"/>
  <c r="J11" i="16"/>
  <c r="K11" i="16" s="1"/>
  <c r="F11" i="16"/>
  <c r="G11" i="16" s="1"/>
  <c r="B11" i="16"/>
  <c r="M9" i="16"/>
  <c r="I9" i="16"/>
  <c r="E9" i="16"/>
  <c r="A9" i="16"/>
  <c r="M17" i="15"/>
  <c r="P18" i="15" s="1"/>
  <c r="O16" i="15"/>
  <c r="N16" i="15"/>
  <c r="O15" i="15"/>
  <c r="N15" i="15"/>
  <c r="O14" i="15"/>
  <c r="N14" i="15"/>
  <c r="O13" i="15"/>
  <c r="N13" i="15"/>
  <c r="O12" i="15"/>
  <c r="N12" i="15"/>
  <c r="O11" i="15"/>
  <c r="N11" i="15"/>
  <c r="O10" i="15"/>
  <c r="N10" i="15"/>
  <c r="O9" i="15"/>
  <c r="N9" i="15"/>
  <c r="O8" i="15"/>
  <c r="N8" i="15"/>
  <c r="N7" i="15"/>
  <c r="M37" i="14"/>
  <c r="O37" i="14"/>
  <c r="O36" i="14"/>
  <c r="N36" i="14"/>
  <c r="O35" i="14"/>
  <c r="N35" i="14"/>
  <c r="O34" i="14"/>
  <c r="N34" i="14"/>
  <c r="O33" i="14"/>
  <c r="N33" i="14"/>
  <c r="O32" i="14"/>
  <c r="N32" i="14"/>
  <c r="O31" i="14"/>
  <c r="N31" i="14"/>
  <c r="O30" i="14"/>
  <c r="N30" i="14"/>
  <c r="O29" i="14"/>
  <c r="N29" i="14"/>
  <c r="O28" i="14"/>
  <c r="N28" i="14"/>
  <c r="O27" i="14"/>
  <c r="N27" i="14"/>
  <c r="O26" i="14"/>
  <c r="N26" i="14"/>
  <c r="O25" i="14"/>
  <c r="N25" i="14"/>
  <c r="O24" i="14"/>
  <c r="N24" i="14"/>
  <c r="O23" i="14"/>
  <c r="N23" i="14"/>
  <c r="O22" i="14"/>
  <c r="N22" i="14"/>
  <c r="O21" i="14"/>
  <c r="N21" i="14"/>
  <c r="O20" i="14"/>
  <c r="N20" i="14"/>
  <c r="O19" i="14"/>
  <c r="N19" i="14"/>
  <c r="O18" i="14"/>
  <c r="N18" i="14"/>
  <c r="O17" i="14"/>
  <c r="N17" i="14"/>
  <c r="O16" i="14"/>
  <c r="N16" i="14"/>
  <c r="O15" i="14"/>
  <c r="N15" i="14"/>
  <c r="O14" i="14"/>
  <c r="N14" i="14"/>
  <c r="O13" i="14"/>
  <c r="N13" i="14"/>
  <c r="O12" i="14"/>
  <c r="N12" i="14"/>
  <c r="O11" i="14"/>
  <c r="N11" i="14"/>
  <c r="O10" i="14"/>
  <c r="N10" i="14"/>
  <c r="O9" i="14"/>
  <c r="N9" i="14"/>
  <c r="O8" i="14"/>
  <c r="N8" i="14"/>
  <c r="O7" i="14"/>
  <c r="N7" i="14"/>
  <c r="O6" i="14"/>
  <c r="N6" i="14"/>
  <c r="O5" i="14"/>
  <c r="N5" i="14"/>
  <c r="K23" i="13"/>
  <c r="J23" i="13"/>
  <c r="I23" i="13"/>
  <c r="H23" i="13"/>
  <c r="G23" i="13"/>
  <c r="F23" i="13"/>
  <c r="E23" i="13"/>
  <c r="D23" i="13"/>
  <c r="C23" i="13"/>
  <c r="B23" i="13"/>
  <c r="K22" i="13"/>
  <c r="J22" i="13"/>
  <c r="I22" i="13"/>
  <c r="H22" i="13"/>
  <c r="G22" i="13"/>
  <c r="F22" i="13"/>
  <c r="E22" i="13"/>
  <c r="D22" i="13"/>
  <c r="C22" i="13"/>
  <c r="B22" i="13"/>
  <c r="F54" i="11"/>
  <c r="B54" i="11"/>
  <c r="F53" i="11"/>
  <c r="B53" i="11"/>
  <c r="F52" i="11"/>
  <c r="B52" i="11"/>
  <c r="F51" i="11"/>
  <c r="G51" i="11" s="1"/>
  <c r="B51" i="11"/>
  <c r="F50" i="11"/>
  <c r="B50" i="11"/>
  <c r="F49" i="11"/>
  <c r="B49" i="11"/>
  <c r="F48" i="11"/>
  <c r="B48" i="11"/>
  <c r="F47" i="11"/>
  <c r="B47" i="11"/>
  <c r="F46" i="11"/>
  <c r="B46" i="11"/>
  <c r="F45" i="11"/>
  <c r="G45" i="11" s="1"/>
  <c r="B45" i="11"/>
  <c r="F44" i="11"/>
  <c r="B44" i="11"/>
  <c r="F43" i="11"/>
  <c r="B43" i="11"/>
  <c r="E41" i="11"/>
  <c r="A41" i="11"/>
  <c r="N38" i="11"/>
  <c r="J38" i="11"/>
  <c r="F38" i="11"/>
  <c r="B38" i="11"/>
  <c r="N37" i="11"/>
  <c r="J37" i="11"/>
  <c r="F37" i="11"/>
  <c r="B37" i="11"/>
  <c r="N36" i="11"/>
  <c r="J36" i="11"/>
  <c r="F36" i="11"/>
  <c r="B36" i="11"/>
  <c r="N35" i="11"/>
  <c r="J35" i="11"/>
  <c r="F35" i="11"/>
  <c r="B35" i="11"/>
  <c r="N34" i="11"/>
  <c r="J34" i="11"/>
  <c r="F34" i="11"/>
  <c r="B34" i="11"/>
  <c r="N33" i="11"/>
  <c r="J33" i="11"/>
  <c r="F33" i="11"/>
  <c r="B33" i="11"/>
  <c r="N32" i="11"/>
  <c r="J32" i="11"/>
  <c r="F32" i="11"/>
  <c r="B32" i="11"/>
  <c r="N31" i="11"/>
  <c r="J31" i="11"/>
  <c r="F31" i="11"/>
  <c r="B31" i="11"/>
  <c r="N30" i="11"/>
  <c r="J30" i="11"/>
  <c r="F30" i="11"/>
  <c r="B30" i="11"/>
  <c r="N29" i="11"/>
  <c r="J29" i="11"/>
  <c r="F29" i="11"/>
  <c r="B29" i="11"/>
  <c r="N28" i="11"/>
  <c r="J28" i="11"/>
  <c r="F28" i="11"/>
  <c r="B28" i="11"/>
  <c r="N27" i="11"/>
  <c r="J27" i="11"/>
  <c r="K27" i="11" s="1"/>
  <c r="F27" i="11"/>
  <c r="G27" i="11" s="1"/>
  <c r="B27" i="11"/>
  <c r="M25" i="11"/>
  <c r="I25" i="11"/>
  <c r="E25" i="11"/>
  <c r="A25" i="11"/>
  <c r="N22" i="11"/>
  <c r="J22" i="11"/>
  <c r="F22" i="11"/>
  <c r="B22" i="11"/>
  <c r="N21" i="11"/>
  <c r="J21" i="11"/>
  <c r="F21" i="11"/>
  <c r="B21" i="11"/>
  <c r="N20" i="11"/>
  <c r="J20" i="11"/>
  <c r="F20" i="11"/>
  <c r="B20" i="11"/>
  <c r="N19" i="11"/>
  <c r="J19" i="11"/>
  <c r="F19" i="11"/>
  <c r="B19" i="11"/>
  <c r="N18" i="11"/>
  <c r="J18" i="11"/>
  <c r="F18" i="11"/>
  <c r="B18" i="11"/>
  <c r="N17" i="11"/>
  <c r="J17" i="11"/>
  <c r="F17" i="11"/>
  <c r="B17" i="11"/>
  <c r="N16" i="11"/>
  <c r="J16" i="11"/>
  <c r="F16" i="11"/>
  <c r="B16" i="11"/>
  <c r="N15" i="11"/>
  <c r="J15" i="11"/>
  <c r="F15" i="11"/>
  <c r="B15" i="11"/>
  <c r="N14" i="11"/>
  <c r="J14" i="11"/>
  <c r="F14" i="11"/>
  <c r="B14" i="11"/>
  <c r="N13" i="11"/>
  <c r="J13" i="11"/>
  <c r="F13" i="11"/>
  <c r="B13" i="11"/>
  <c r="N12" i="11"/>
  <c r="J12" i="11"/>
  <c r="F12" i="11"/>
  <c r="B12" i="11"/>
  <c r="N11" i="11"/>
  <c r="O11" i="11" s="1"/>
  <c r="J11" i="11"/>
  <c r="K11" i="11" s="1"/>
  <c r="F11" i="11"/>
  <c r="B11" i="11"/>
  <c r="C11" i="11" s="1"/>
  <c r="M9" i="11"/>
  <c r="I9" i="11"/>
  <c r="E9" i="11"/>
  <c r="A9" i="11"/>
  <c r="M17" i="10"/>
  <c r="O16" i="10"/>
  <c r="N16" i="10"/>
  <c r="O15" i="10"/>
  <c r="N15" i="10"/>
  <c r="O14" i="10"/>
  <c r="N14" i="10"/>
  <c r="O13" i="10"/>
  <c r="N13" i="10"/>
  <c r="O12" i="10"/>
  <c r="N12" i="10"/>
  <c r="O11" i="10"/>
  <c r="N11" i="10"/>
  <c r="O10" i="10"/>
  <c r="N10" i="10"/>
  <c r="O9" i="10"/>
  <c r="N9" i="10"/>
  <c r="O8" i="10"/>
  <c r="M71" i="9"/>
  <c r="O70" i="9"/>
  <c r="N70" i="9"/>
  <c r="O69" i="9"/>
  <c r="N69" i="9"/>
  <c r="O68" i="9"/>
  <c r="N68" i="9"/>
  <c r="O67" i="9"/>
  <c r="N67" i="9"/>
  <c r="O66" i="9"/>
  <c r="N66" i="9"/>
  <c r="O65" i="9"/>
  <c r="N65" i="9"/>
  <c r="O64" i="9"/>
  <c r="N64" i="9"/>
  <c r="O63" i="9"/>
  <c r="N63" i="9"/>
  <c r="O62" i="9"/>
  <c r="N62" i="9"/>
  <c r="O61" i="9"/>
  <c r="N61" i="9"/>
  <c r="O60" i="9"/>
  <c r="N60" i="9"/>
  <c r="O59" i="9"/>
  <c r="N59" i="9"/>
  <c r="O58" i="9"/>
  <c r="N58" i="9"/>
  <c r="O57" i="9"/>
  <c r="N57" i="9"/>
  <c r="O56" i="9"/>
  <c r="N56" i="9"/>
  <c r="O55" i="9"/>
  <c r="N55" i="9"/>
  <c r="O54" i="9"/>
  <c r="N54" i="9"/>
  <c r="O53" i="9"/>
  <c r="N53" i="9"/>
  <c r="O52" i="9"/>
  <c r="N52" i="9"/>
  <c r="O51" i="9"/>
  <c r="N51" i="9"/>
  <c r="O50" i="9"/>
  <c r="N50" i="9"/>
  <c r="O49" i="9"/>
  <c r="N49" i="9"/>
  <c r="O48" i="9"/>
  <c r="N48" i="9"/>
  <c r="O47" i="9"/>
  <c r="N47" i="9"/>
  <c r="O46" i="9"/>
  <c r="N46" i="9"/>
  <c r="O45" i="9"/>
  <c r="N45" i="9"/>
  <c r="O44" i="9"/>
  <c r="N44" i="9"/>
  <c r="O43" i="9"/>
  <c r="N43" i="9"/>
  <c r="O42" i="9"/>
  <c r="N42" i="9"/>
  <c r="O41" i="9"/>
  <c r="N41" i="9"/>
  <c r="O40" i="9"/>
  <c r="N40" i="9"/>
  <c r="O39" i="9"/>
  <c r="N39" i="9"/>
  <c r="O38" i="9"/>
  <c r="N38" i="9"/>
  <c r="O37" i="9"/>
  <c r="N37" i="9"/>
  <c r="O36" i="9"/>
  <c r="N36" i="9"/>
  <c r="O35" i="9"/>
  <c r="N35" i="9"/>
  <c r="O34" i="9"/>
  <c r="N34" i="9"/>
  <c r="O33" i="9"/>
  <c r="N33" i="9"/>
  <c r="O32" i="9"/>
  <c r="N32" i="9"/>
  <c r="O31" i="9"/>
  <c r="N31" i="9"/>
  <c r="O30" i="9"/>
  <c r="N30" i="9"/>
  <c r="O29" i="9"/>
  <c r="N29" i="9"/>
  <c r="O28" i="9"/>
  <c r="N28" i="9"/>
  <c r="O27" i="9"/>
  <c r="N27" i="9"/>
  <c r="O26" i="9"/>
  <c r="N26" i="9"/>
  <c r="O25" i="9"/>
  <c r="N25" i="9"/>
  <c r="O24" i="9"/>
  <c r="N24" i="9"/>
  <c r="O23" i="9"/>
  <c r="N23" i="9"/>
  <c r="O22" i="9"/>
  <c r="N22" i="9"/>
  <c r="O21" i="9"/>
  <c r="N21" i="9"/>
  <c r="O20" i="9"/>
  <c r="N20" i="9"/>
  <c r="O19" i="9"/>
  <c r="N19" i="9"/>
  <c r="O10" i="9"/>
  <c r="N10" i="9"/>
  <c r="O18" i="9"/>
  <c r="N18" i="9"/>
  <c r="O17" i="9"/>
  <c r="N17" i="9"/>
  <c r="O16" i="9"/>
  <c r="N16" i="9"/>
  <c r="O15" i="9"/>
  <c r="N15" i="9"/>
  <c r="O14" i="9"/>
  <c r="N14" i="9"/>
  <c r="O13" i="9"/>
  <c r="N13" i="9"/>
  <c r="O11" i="9"/>
  <c r="N11" i="9"/>
  <c r="O12" i="9"/>
  <c r="N12" i="9"/>
  <c r="O9" i="9"/>
  <c r="N9" i="9"/>
  <c r="O8" i="9"/>
  <c r="N8" i="9"/>
  <c r="O7" i="9"/>
  <c r="N7" i="9"/>
  <c r="O6" i="9"/>
  <c r="N6" i="9"/>
  <c r="K25" i="8"/>
  <c r="K26" i="8" s="1"/>
  <c r="J25" i="8"/>
  <c r="I25" i="8"/>
  <c r="H25" i="8"/>
  <c r="G25" i="8"/>
  <c r="F25" i="8"/>
  <c r="E25" i="8"/>
  <c r="D25" i="8"/>
  <c r="C25" i="8"/>
  <c r="B25" i="8"/>
  <c r="K24" i="8"/>
  <c r="J24" i="8"/>
  <c r="I24" i="8"/>
  <c r="H24" i="8"/>
  <c r="G24" i="8"/>
  <c r="F24" i="8"/>
  <c r="E24" i="8"/>
  <c r="D24" i="8"/>
  <c r="C24" i="8"/>
  <c r="B24" i="8"/>
  <c r="F54" i="6"/>
  <c r="B54" i="6"/>
  <c r="F53" i="6"/>
  <c r="B53" i="6"/>
  <c r="F52" i="6"/>
  <c r="B52" i="6"/>
  <c r="F51" i="6"/>
  <c r="B51" i="6"/>
  <c r="F50" i="6"/>
  <c r="B50" i="6"/>
  <c r="F49" i="6"/>
  <c r="B49" i="6"/>
  <c r="F48" i="6"/>
  <c r="B48" i="6"/>
  <c r="F47" i="6"/>
  <c r="B47" i="6"/>
  <c r="F46" i="6"/>
  <c r="B46" i="6"/>
  <c r="F45" i="6"/>
  <c r="B45" i="6"/>
  <c r="F44" i="6"/>
  <c r="B44" i="6"/>
  <c r="F43" i="6"/>
  <c r="B43" i="6"/>
  <c r="C43" i="6" s="1"/>
  <c r="E41" i="6"/>
  <c r="A41" i="6"/>
  <c r="N38" i="6"/>
  <c r="J38" i="6"/>
  <c r="F38" i="6"/>
  <c r="B38" i="6"/>
  <c r="N37" i="6"/>
  <c r="J37" i="6"/>
  <c r="F37" i="6"/>
  <c r="B37" i="6"/>
  <c r="N36" i="6"/>
  <c r="J36" i="6"/>
  <c r="F36" i="6"/>
  <c r="B36" i="6"/>
  <c r="N35" i="6"/>
  <c r="J35" i="6"/>
  <c r="F35" i="6"/>
  <c r="B35" i="6"/>
  <c r="N34" i="6"/>
  <c r="J34" i="6"/>
  <c r="F34" i="6"/>
  <c r="B34" i="6"/>
  <c r="N33" i="6"/>
  <c r="J33" i="6"/>
  <c r="F33" i="6"/>
  <c r="B33" i="6"/>
  <c r="N32" i="6"/>
  <c r="J32" i="6"/>
  <c r="F32" i="6"/>
  <c r="B32" i="6"/>
  <c r="N31" i="6"/>
  <c r="J31" i="6"/>
  <c r="F31" i="6"/>
  <c r="B31" i="6"/>
  <c r="N30" i="6"/>
  <c r="J30" i="6"/>
  <c r="F30" i="6"/>
  <c r="B30" i="6"/>
  <c r="N29" i="6"/>
  <c r="J29" i="6"/>
  <c r="F29" i="6"/>
  <c r="B29" i="6"/>
  <c r="N28" i="6"/>
  <c r="J28" i="6"/>
  <c r="F28" i="6"/>
  <c r="B28" i="6"/>
  <c r="N27" i="6"/>
  <c r="O27" i="6" s="1"/>
  <c r="J27" i="6"/>
  <c r="K27" i="6" s="1"/>
  <c r="F27" i="6"/>
  <c r="B27" i="6"/>
  <c r="M25" i="6"/>
  <c r="I25" i="6"/>
  <c r="E25" i="6"/>
  <c r="A25" i="6"/>
  <c r="N22" i="6"/>
  <c r="J22" i="6"/>
  <c r="F22" i="6"/>
  <c r="B22" i="6"/>
  <c r="N21" i="6"/>
  <c r="J21" i="6"/>
  <c r="F21" i="6"/>
  <c r="B21" i="6"/>
  <c r="N20" i="6"/>
  <c r="J20" i="6"/>
  <c r="F20" i="6"/>
  <c r="B20" i="6"/>
  <c r="N19" i="6"/>
  <c r="J19" i="6"/>
  <c r="F19" i="6"/>
  <c r="B19" i="6"/>
  <c r="N18" i="6"/>
  <c r="J18" i="6"/>
  <c r="F18" i="6"/>
  <c r="B18" i="6"/>
  <c r="N17" i="6"/>
  <c r="J17" i="6"/>
  <c r="F17" i="6"/>
  <c r="B17" i="6"/>
  <c r="N16" i="6"/>
  <c r="J16" i="6"/>
  <c r="F16" i="6"/>
  <c r="B16" i="6"/>
  <c r="N15" i="6"/>
  <c r="J15" i="6"/>
  <c r="F15" i="6"/>
  <c r="B15" i="6"/>
  <c r="N14" i="6"/>
  <c r="J14" i="6"/>
  <c r="F14" i="6"/>
  <c r="B14" i="6"/>
  <c r="N13" i="6"/>
  <c r="J13" i="6"/>
  <c r="F13" i="6"/>
  <c r="B13" i="6"/>
  <c r="N12" i="6"/>
  <c r="J12" i="6"/>
  <c r="F12" i="6"/>
  <c r="B12" i="6"/>
  <c r="N11" i="6"/>
  <c r="J11" i="6"/>
  <c r="F11" i="6"/>
  <c r="B11" i="6"/>
  <c r="C11" i="6" s="1"/>
  <c r="M9" i="6"/>
  <c r="I9" i="6"/>
  <c r="E9" i="6"/>
  <c r="A9" i="6"/>
  <c r="M17" i="5"/>
  <c r="O16" i="5"/>
  <c r="N16" i="5"/>
  <c r="O15" i="5"/>
  <c r="N15" i="5"/>
  <c r="O14" i="5"/>
  <c r="N14" i="5"/>
  <c r="N13" i="5"/>
  <c r="O12" i="5"/>
  <c r="N12" i="5"/>
  <c r="O11" i="5"/>
  <c r="N11" i="5"/>
  <c r="O10" i="5"/>
  <c r="N10" i="5"/>
  <c r="O9" i="5"/>
  <c r="N9" i="5"/>
  <c r="O8" i="5"/>
  <c r="N8" i="5"/>
  <c r="N7" i="5"/>
  <c r="B9" i="24"/>
  <c r="B48" i="37"/>
  <c r="B25" i="37"/>
  <c r="C23" i="37"/>
  <c r="C22" i="37"/>
  <c r="C21" i="37"/>
  <c r="C20" i="37"/>
  <c r="C19" i="37"/>
  <c r="C18" i="37"/>
  <c r="C17" i="37"/>
  <c r="C16" i="37"/>
  <c r="C15" i="37"/>
  <c r="C14" i="37"/>
  <c r="M264" i="26"/>
  <c r="O264" i="26" s="1"/>
  <c r="O263" i="26"/>
  <c r="N263" i="26"/>
  <c r="O262" i="26"/>
  <c r="N262" i="26"/>
  <c r="O261" i="26"/>
  <c r="N261" i="26"/>
  <c r="O260" i="26"/>
  <c r="N260" i="26"/>
  <c r="O259" i="26"/>
  <c r="N259" i="26"/>
  <c r="O258" i="26"/>
  <c r="N258" i="26"/>
  <c r="O257" i="26"/>
  <c r="N257" i="26"/>
  <c r="O256" i="26"/>
  <c r="N256" i="26"/>
  <c r="O255" i="26"/>
  <c r="N255" i="26"/>
  <c r="O254" i="26"/>
  <c r="N254" i="26"/>
  <c r="O253" i="26"/>
  <c r="N253" i="26"/>
  <c r="O252" i="26"/>
  <c r="N252" i="26"/>
  <c r="O251" i="26"/>
  <c r="N251" i="26"/>
  <c r="O250" i="26"/>
  <c r="N250" i="26"/>
  <c r="O249" i="26"/>
  <c r="N249" i="26"/>
  <c r="O248" i="26"/>
  <c r="N248" i="26"/>
  <c r="O247" i="26"/>
  <c r="N247" i="26"/>
  <c r="O246" i="26"/>
  <c r="N246" i="26"/>
  <c r="O245" i="26"/>
  <c r="N245" i="26"/>
  <c r="O244" i="26"/>
  <c r="N244" i="26"/>
  <c r="O243" i="26"/>
  <c r="N243" i="26"/>
  <c r="O242" i="26"/>
  <c r="N242" i="26"/>
  <c r="O241" i="26"/>
  <c r="N241" i="26"/>
  <c r="O240" i="26"/>
  <c r="N240" i="26"/>
  <c r="O239" i="26"/>
  <c r="N239" i="26"/>
  <c r="O238" i="26"/>
  <c r="N238" i="26"/>
  <c r="O237" i="26"/>
  <c r="N237" i="26"/>
  <c r="O236" i="26"/>
  <c r="N236" i="26"/>
  <c r="O235" i="26"/>
  <c r="N235" i="26"/>
  <c r="O234" i="26"/>
  <c r="N234" i="26"/>
  <c r="O233" i="26"/>
  <c r="N233" i="26"/>
  <c r="O232" i="26"/>
  <c r="N232" i="26"/>
  <c r="O231" i="26"/>
  <c r="N231" i="26"/>
  <c r="O230" i="26"/>
  <c r="N230" i="26"/>
  <c r="O229" i="26"/>
  <c r="N229" i="26"/>
  <c r="O228" i="26"/>
  <c r="N228" i="26"/>
  <c r="O227" i="26"/>
  <c r="N227" i="26"/>
  <c r="O226" i="26"/>
  <c r="N226" i="26"/>
  <c r="O225" i="26"/>
  <c r="N225" i="26"/>
  <c r="O224" i="26"/>
  <c r="N224" i="26"/>
  <c r="O223" i="26"/>
  <c r="N223" i="26"/>
  <c r="O222" i="26"/>
  <c r="N222" i="26"/>
  <c r="O221" i="26"/>
  <c r="N221" i="26"/>
  <c r="O220" i="26"/>
  <c r="N220" i="26"/>
  <c r="O219" i="26"/>
  <c r="N219" i="26"/>
  <c r="O218" i="26"/>
  <c r="N218" i="26"/>
  <c r="O217" i="26"/>
  <c r="N217" i="26"/>
  <c r="O216" i="26"/>
  <c r="N216" i="26"/>
  <c r="O215" i="26"/>
  <c r="N215" i="26"/>
  <c r="O214" i="26"/>
  <c r="N214" i="26"/>
  <c r="O213" i="26"/>
  <c r="N213" i="26"/>
  <c r="O212" i="26"/>
  <c r="N212" i="26"/>
  <c r="O211" i="26"/>
  <c r="N211" i="26"/>
  <c r="O210" i="26"/>
  <c r="N210" i="26"/>
  <c r="O209" i="26"/>
  <c r="N209" i="26"/>
  <c r="O208" i="26"/>
  <c r="N208" i="26"/>
  <c r="O207" i="26"/>
  <c r="N207" i="26"/>
  <c r="O206" i="26"/>
  <c r="N206" i="26"/>
  <c r="O205" i="26"/>
  <c r="N205" i="26"/>
  <c r="O204" i="26"/>
  <c r="N204" i="26"/>
  <c r="O203" i="26"/>
  <c r="N203" i="26"/>
  <c r="O202" i="26"/>
  <c r="N202" i="26"/>
  <c r="O201" i="26"/>
  <c r="N201" i="26"/>
  <c r="O200" i="26"/>
  <c r="N200" i="26"/>
  <c r="O199" i="26"/>
  <c r="N199" i="26"/>
  <c r="O198" i="26"/>
  <c r="N198" i="26"/>
  <c r="O197" i="26"/>
  <c r="N197" i="26"/>
  <c r="O196" i="26"/>
  <c r="N196" i="26"/>
  <c r="O195" i="26"/>
  <c r="N195" i="26"/>
  <c r="O194" i="26"/>
  <c r="N194" i="26"/>
  <c r="O145" i="26"/>
  <c r="N145" i="26"/>
  <c r="O193" i="26"/>
  <c r="N193" i="26"/>
  <c r="O192" i="26"/>
  <c r="N192" i="26"/>
  <c r="O191" i="26"/>
  <c r="N191" i="26"/>
  <c r="O190" i="26"/>
  <c r="N190" i="26"/>
  <c r="O189" i="26"/>
  <c r="N189" i="26"/>
  <c r="O188" i="26"/>
  <c r="N188" i="26"/>
  <c r="O187" i="26"/>
  <c r="N187" i="26"/>
  <c r="O186" i="26"/>
  <c r="N186" i="26"/>
  <c r="O185" i="26"/>
  <c r="N185" i="26"/>
  <c r="O184" i="26"/>
  <c r="N184" i="26"/>
  <c r="O183" i="26"/>
  <c r="N183" i="26"/>
  <c r="O182" i="26"/>
  <c r="N182" i="26"/>
  <c r="O181" i="26"/>
  <c r="N181" i="26"/>
  <c r="O180" i="26"/>
  <c r="N180" i="26"/>
  <c r="O179" i="26"/>
  <c r="N179" i="26"/>
  <c r="O178" i="26"/>
  <c r="N178" i="26"/>
  <c r="O177" i="26"/>
  <c r="N177" i="26"/>
  <c r="O176" i="26"/>
  <c r="N176" i="26"/>
  <c r="O175" i="26"/>
  <c r="N175" i="26"/>
  <c r="O174" i="26"/>
  <c r="N174" i="26"/>
  <c r="O173" i="26"/>
  <c r="N173" i="26"/>
  <c r="O172" i="26"/>
  <c r="N172" i="26"/>
  <c r="O171" i="26"/>
  <c r="N171" i="26"/>
  <c r="O170" i="26"/>
  <c r="N170" i="26"/>
  <c r="O169" i="26"/>
  <c r="N169" i="26"/>
  <c r="O168" i="26"/>
  <c r="N168" i="26"/>
  <c r="O167" i="26"/>
  <c r="N167" i="26"/>
  <c r="O166" i="26"/>
  <c r="N166" i="26"/>
  <c r="O157" i="26"/>
  <c r="N157" i="26"/>
  <c r="O165" i="26"/>
  <c r="N165" i="26"/>
  <c r="O164" i="26"/>
  <c r="N164" i="26"/>
  <c r="O163" i="26"/>
  <c r="N163" i="26"/>
  <c r="O162" i="26"/>
  <c r="N162" i="26"/>
  <c r="O161" i="26"/>
  <c r="N161" i="26"/>
  <c r="O160" i="26"/>
  <c r="N160" i="26"/>
  <c r="O159" i="26"/>
  <c r="N159" i="26"/>
  <c r="O158" i="26"/>
  <c r="N158" i="26"/>
  <c r="O156" i="26"/>
  <c r="N156" i="26"/>
  <c r="O155" i="26"/>
  <c r="N155" i="26"/>
  <c r="O154" i="26"/>
  <c r="N154" i="26"/>
  <c r="O153" i="26"/>
  <c r="N153" i="26"/>
  <c r="O152" i="26"/>
  <c r="N152" i="26"/>
  <c r="O151" i="26"/>
  <c r="N151" i="26"/>
  <c r="O150" i="26"/>
  <c r="N150" i="26"/>
  <c r="O149" i="26"/>
  <c r="N149" i="26"/>
  <c r="O148" i="26"/>
  <c r="N148" i="26"/>
  <c r="O147" i="26"/>
  <c r="N147" i="26"/>
  <c r="O146" i="26"/>
  <c r="N146" i="26"/>
  <c r="O144" i="26"/>
  <c r="N144" i="26"/>
  <c r="O143" i="26"/>
  <c r="N143" i="26"/>
  <c r="O142" i="26"/>
  <c r="N142" i="26"/>
  <c r="O140" i="26"/>
  <c r="N140" i="26"/>
  <c r="O139" i="26"/>
  <c r="N139" i="26"/>
  <c r="O138" i="26"/>
  <c r="N138" i="26"/>
  <c r="O137" i="26"/>
  <c r="N137" i="26"/>
  <c r="O136" i="26"/>
  <c r="N136" i="26"/>
  <c r="O135" i="26"/>
  <c r="N135" i="26"/>
  <c r="O134" i="26"/>
  <c r="N134" i="26"/>
  <c r="O133" i="26"/>
  <c r="N133" i="26"/>
  <c r="O132" i="26"/>
  <c r="N132" i="26"/>
  <c r="O131" i="26"/>
  <c r="N131" i="26"/>
  <c r="O130" i="26"/>
  <c r="N130" i="26"/>
  <c r="O129" i="26"/>
  <c r="N129" i="26"/>
  <c r="O128" i="26"/>
  <c r="N128" i="26"/>
  <c r="O127" i="26"/>
  <c r="N127" i="26"/>
  <c r="O126" i="26"/>
  <c r="N126" i="26"/>
  <c r="O125" i="26"/>
  <c r="N125" i="26"/>
  <c r="O124" i="26"/>
  <c r="N124" i="26"/>
  <c r="O123" i="26"/>
  <c r="N123" i="26"/>
  <c r="O122" i="26"/>
  <c r="N122" i="26"/>
  <c r="O121" i="26"/>
  <c r="N121" i="26"/>
  <c r="O120" i="26"/>
  <c r="N120" i="26"/>
  <c r="O119" i="26"/>
  <c r="N119" i="26"/>
  <c r="O118" i="26"/>
  <c r="N118" i="26"/>
  <c r="O117" i="26"/>
  <c r="N117" i="26"/>
  <c r="O116" i="26"/>
  <c r="N116" i="26"/>
  <c r="O115" i="26"/>
  <c r="N115" i="26"/>
  <c r="O114" i="26"/>
  <c r="N114" i="26"/>
  <c r="O113" i="26"/>
  <c r="N113" i="26"/>
  <c r="O112" i="26"/>
  <c r="N112" i="26"/>
  <c r="O111" i="26"/>
  <c r="N111" i="26"/>
  <c r="O110" i="26"/>
  <c r="N110" i="26"/>
  <c r="O109" i="26"/>
  <c r="N109" i="26"/>
  <c r="O108" i="26"/>
  <c r="N108" i="26"/>
  <c r="O107" i="26"/>
  <c r="N107" i="26"/>
  <c r="O106" i="26"/>
  <c r="N106" i="26"/>
  <c r="O105" i="26"/>
  <c r="N105" i="26"/>
  <c r="O104" i="26"/>
  <c r="N104" i="26"/>
  <c r="O103" i="26"/>
  <c r="N103" i="26"/>
  <c r="O102" i="26"/>
  <c r="N102" i="26"/>
  <c r="O101" i="26"/>
  <c r="N101" i="26"/>
  <c r="O100" i="26"/>
  <c r="N100" i="26"/>
  <c r="O99" i="26"/>
  <c r="N99" i="26"/>
  <c r="O98" i="26"/>
  <c r="N98" i="26"/>
  <c r="O97" i="26"/>
  <c r="N97" i="26"/>
  <c r="O95" i="26"/>
  <c r="N95" i="26"/>
  <c r="O94" i="26"/>
  <c r="N94" i="26"/>
  <c r="O93" i="26"/>
  <c r="N93" i="26"/>
  <c r="O92" i="26"/>
  <c r="N92" i="26"/>
  <c r="O91" i="26"/>
  <c r="N91" i="26"/>
  <c r="O90" i="26"/>
  <c r="N90" i="26"/>
  <c r="O89" i="26"/>
  <c r="N89" i="26"/>
  <c r="O88" i="26"/>
  <c r="N88" i="26"/>
  <c r="O87" i="26"/>
  <c r="N87" i="26"/>
  <c r="O86" i="26"/>
  <c r="N86" i="26"/>
  <c r="O85" i="26"/>
  <c r="N85" i="26"/>
  <c r="O84" i="26"/>
  <c r="N84" i="26"/>
  <c r="O83" i="26"/>
  <c r="N83" i="26"/>
  <c r="O82" i="26"/>
  <c r="N82" i="26"/>
  <c r="O81" i="26"/>
  <c r="N81" i="26"/>
  <c r="O80" i="26"/>
  <c r="N80" i="26"/>
  <c r="O79" i="26"/>
  <c r="N79" i="26"/>
  <c r="O78" i="26"/>
  <c r="N78" i="26"/>
  <c r="O77" i="26"/>
  <c r="N77" i="26"/>
  <c r="O76" i="26"/>
  <c r="N76" i="26"/>
  <c r="O75" i="26"/>
  <c r="N75" i="26"/>
  <c r="O74" i="26"/>
  <c r="N74" i="26"/>
  <c r="O73" i="26"/>
  <c r="N73" i="26"/>
  <c r="O72" i="26"/>
  <c r="N72" i="26"/>
  <c r="O71" i="26"/>
  <c r="N71" i="26"/>
  <c r="O70" i="26"/>
  <c r="N70" i="26"/>
  <c r="O69" i="26"/>
  <c r="N69" i="26"/>
  <c r="O68" i="26"/>
  <c r="N68" i="26"/>
  <c r="O67" i="26"/>
  <c r="N67" i="26"/>
  <c r="O66" i="26"/>
  <c r="N66" i="26"/>
  <c r="O65" i="26"/>
  <c r="N65" i="26"/>
  <c r="O64" i="26"/>
  <c r="N64" i="26"/>
  <c r="O63" i="26"/>
  <c r="N63" i="26"/>
  <c r="O62" i="26"/>
  <c r="N62" i="26"/>
  <c r="O61" i="26"/>
  <c r="N61" i="26"/>
  <c r="O60" i="26"/>
  <c r="N60" i="26"/>
  <c r="O59" i="26"/>
  <c r="N59" i="26"/>
  <c r="O58" i="26"/>
  <c r="N58" i="26"/>
  <c r="O46" i="26"/>
  <c r="N46" i="26"/>
  <c r="O57" i="26"/>
  <c r="N57" i="26"/>
  <c r="O56" i="26"/>
  <c r="N56" i="26"/>
  <c r="O55" i="26"/>
  <c r="N55" i="26"/>
  <c r="O54" i="26"/>
  <c r="N54" i="26"/>
  <c r="O53" i="26"/>
  <c r="N53" i="26"/>
  <c r="O52" i="26"/>
  <c r="N52" i="26"/>
  <c r="O51" i="26"/>
  <c r="N51" i="26"/>
  <c r="O50" i="26"/>
  <c r="N50" i="26"/>
  <c r="O49" i="26"/>
  <c r="N49" i="26"/>
  <c r="O48" i="26"/>
  <c r="N48" i="26"/>
  <c r="O47" i="26"/>
  <c r="N47" i="26"/>
  <c r="O45" i="26"/>
  <c r="N45" i="26"/>
  <c r="O44" i="26"/>
  <c r="N44" i="26"/>
  <c r="O43" i="26"/>
  <c r="N43" i="26"/>
  <c r="O42" i="26"/>
  <c r="N42" i="26"/>
  <c r="O41" i="26"/>
  <c r="N41" i="26"/>
  <c r="O40" i="26"/>
  <c r="N40" i="26"/>
  <c r="O39" i="26"/>
  <c r="N39" i="26"/>
  <c r="O38" i="26"/>
  <c r="N38" i="26"/>
  <c r="O37" i="26"/>
  <c r="N37" i="26"/>
  <c r="O36" i="26"/>
  <c r="N36" i="26"/>
  <c r="O35" i="26"/>
  <c r="N35" i="26"/>
  <c r="O34" i="26"/>
  <c r="N34" i="26"/>
  <c r="O33" i="26"/>
  <c r="N33" i="26"/>
  <c r="O32" i="26"/>
  <c r="N32" i="26"/>
  <c r="O31" i="26"/>
  <c r="N31" i="26"/>
  <c r="O30" i="26"/>
  <c r="N30" i="26"/>
  <c r="O29" i="26"/>
  <c r="N29" i="26"/>
  <c r="O28" i="26"/>
  <c r="N28" i="26"/>
  <c r="O27" i="26"/>
  <c r="N27" i="26"/>
  <c r="O26" i="26"/>
  <c r="N26" i="26"/>
  <c r="O25" i="26"/>
  <c r="N25" i="26"/>
  <c r="O24" i="26"/>
  <c r="N24" i="26"/>
  <c r="O23" i="26"/>
  <c r="N23" i="26"/>
  <c r="O22" i="26"/>
  <c r="N22" i="26"/>
  <c r="O21" i="26"/>
  <c r="N21" i="26"/>
  <c r="O20" i="26"/>
  <c r="N20" i="26"/>
  <c r="O19" i="26"/>
  <c r="N19" i="26"/>
  <c r="O18" i="26"/>
  <c r="N18" i="26"/>
  <c r="O17" i="26"/>
  <c r="N17" i="26"/>
  <c r="O16" i="26"/>
  <c r="N16" i="26"/>
  <c r="O15" i="26"/>
  <c r="N15" i="26"/>
  <c r="O14" i="26"/>
  <c r="N14" i="26"/>
  <c r="O13" i="26"/>
  <c r="N13" i="26"/>
  <c r="O12" i="26"/>
  <c r="N12" i="26"/>
  <c r="O11" i="26"/>
  <c r="N11" i="26"/>
  <c r="O10" i="26"/>
  <c r="N10" i="26"/>
  <c r="O9" i="26"/>
  <c r="N9" i="26"/>
  <c r="O8" i="26"/>
  <c r="N8" i="26"/>
  <c r="O7" i="26"/>
  <c r="N7" i="26"/>
  <c r="O5" i="26"/>
  <c r="N5" i="26"/>
  <c r="P25" i="2"/>
  <c r="B5" i="2" s="1"/>
  <c r="O25" i="2"/>
  <c r="B6" i="2" s="1"/>
  <c r="N25" i="2"/>
  <c r="B7" i="2" s="1"/>
  <c r="M25" i="2"/>
  <c r="B8" i="2" s="1"/>
  <c r="C8" i="2" s="1"/>
  <c r="L25" i="2"/>
  <c r="B9" i="2" s="1"/>
  <c r="K25" i="2"/>
  <c r="J25" i="2"/>
  <c r="I25" i="2"/>
  <c r="H25" i="2"/>
  <c r="G25" i="2"/>
  <c r="F25" i="2"/>
  <c r="E25" i="2"/>
  <c r="S24" i="2"/>
  <c r="Q24" i="2"/>
  <c r="S23" i="2"/>
  <c r="Q23" i="2"/>
  <c r="S22" i="2"/>
  <c r="Q22" i="2"/>
  <c r="S21" i="2"/>
  <c r="Q21" i="2"/>
  <c r="S20" i="2"/>
  <c r="Q20" i="2"/>
  <c r="C9" i="2" l="1"/>
  <c r="B17" i="2"/>
  <c r="K17" i="16"/>
  <c r="G48" i="6"/>
  <c r="G54" i="6"/>
  <c r="C7" i="2"/>
  <c r="K14" i="16"/>
  <c r="C13" i="16"/>
  <c r="C16" i="16"/>
  <c r="C19" i="16"/>
  <c r="C44" i="16"/>
  <c r="C50" i="16"/>
  <c r="K20" i="16"/>
  <c r="G48" i="11"/>
  <c r="G54" i="11"/>
  <c r="K12" i="11"/>
  <c r="C6" i="2"/>
  <c r="G49" i="16"/>
  <c r="K13" i="16"/>
  <c r="C15" i="16"/>
  <c r="K16" i="16"/>
  <c r="C18" i="16"/>
  <c r="K19" i="16"/>
  <c r="O28" i="11"/>
  <c r="G30" i="11"/>
  <c r="G33" i="11"/>
  <c r="O34" i="11"/>
  <c r="G36" i="11"/>
  <c r="C44" i="11"/>
  <c r="C50" i="11"/>
  <c r="C53" i="11"/>
  <c r="O31" i="11"/>
  <c r="O37" i="11"/>
  <c r="C28" i="11"/>
  <c r="K29" i="11"/>
  <c r="C31" i="11"/>
  <c r="K32" i="11"/>
  <c r="C34" i="11"/>
  <c r="K35" i="11"/>
  <c r="C37" i="11"/>
  <c r="K38" i="11"/>
  <c r="C22" i="16"/>
  <c r="O12" i="16"/>
  <c r="G14" i="16"/>
  <c r="O15" i="16"/>
  <c r="G17" i="16"/>
  <c r="O18" i="16"/>
  <c r="G20" i="16"/>
  <c r="O21" i="16"/>
  <c r="O28" i="16"/>
  <c r="G30" i="16"/>
  <c r="O31" i="16"/>
  <c r="G33" i="16"/>
  <c r="O34" i="16"/>
  <c r="G36" i="16"/>
  <c r="O37" i="16"/>
  <c r="G47" i="16"/>
  <c r="G53" i="16"/>
  <c r="O13" i="16"/>
  <c r="G15" i="16"/>
  <c r="C21" i="16"/>
  <c r="K22" i="16"/>
  <c r="N17" i="15"/>
  <c r="G43" i="16"/>
  <c r="K27" i="16"/>
  <c r="K31" i="16"/>
  <c r="C48" i="16"/>
  <c r="C54" i="16"/>
  <c r="C11" i="16"/>
  <c r="G12" i="16"/>
  <c r="O16" i="16"/>
  <c r="G18" i="16"/>
  <c r="O19" i="16"/>
  <c r="G21" i="16"/>
  <c r="O22" i="16"/>
  <c r="O27" i="16"/>
  <c r="G45" i="16"/>
  <c r="G51" i="16"/>
  <c r="C28" i="16"/>
  <c r="K29" i="16"/>
  <c r="C31" i="16"/>
  <c r="K32" i="16"/>
  <c r="C34" i="16"/>
  <c r="K35" i="16"/>
  <c r="C37" i="16"/>
  <c r="K38" i="16"/>
  <c r="C43" i="16"/>
  <c r="C46" i="16"/>
  <c r="C52" i="16"/>
  <c r="N37" i="14"/>
  <c r="P35" i="14" s="1"/>
  <c r="C43" i="11"/>
  <c r="N17" i="10"/>
  <c r="G28" i="11"/>
  <c r="G43" i="11"/>
  <c r="G47" i="11"/>
  <c r="G50" i="11"/>
  <c r="G53" i="11"/>
  <c r="P18" i="10"/>
  <c r="C46" i="11"/>
  <c r="C49" i="11"/>
  <c r="C52" i="11"/>
  <c r="G13" i="11"/>
  <c r="O14" i="11"/>
  <c r="G16" i="11"/>
  <c r="O17" i="11"/>
  <c r="G19" i="11"/>
  <c r="O20" i="11"/>
  <c r="G22" i="11"/>
  <c r="C29" i="11"/>
  <c r="K30" i="11"/>
  <c r="C32" i="11"/>
  <c r="K33" i="11"/>
  <c r="C35" i="11"/>
  <c r="K36" i="11"/>
  <c r="C38" i="11"/>
  <c r="C51" i="11"/>
  <c r="C54" i="11"/>
  <c r="C14" i="11"/>
  <c r="K15" i="11"/>
  <c r="C17" i="11"/>
  <c r="K18" i="11"/>
  <c r="K21" i="11"/>
  <c r="C20" i="11"/>
  <c r="O29" i="11"/>
  <c r="G31" i="11"/>
  <c r="O32" i="11"/>
  <c r="G34" i="11"/>
  <c r="O35" i="11"/>
  <c r="G37" i="11"/>
  <c r="O38" i="11"/>
  <c r="G52" i="11"/>
  <c r="O71" i="9"/>
  <c r="C45" i="6"/>
  <c r="G44" i="6"/>
  <c r="G11" i="6"/>
  <c r="G43" i="6"/>
  <c r="K11" i="6"/>
  <c r="C27" i="6"/>
  <c r="O11" i="6"/>
  <c r="G27" i="6"/>
  <c r="C51" i="6"/>
  <c r="Q25" i="2"/>
  <c r="R19" i="2" s="1"/>
  <c r="B18" i="2"/>
  <c r="C5" i="2"/>
  <c r="S25" i="2"/>
  <c r="O17" i="15"/>
  <c r="G22" i="16"/>
  <c r="G28" i="16"/>
  <c r="C29" i="16"/>
  <c r="O29" i="16"/>
  <c r="G31" i="16"/>
  <c r="C32" i="16"/>
  <c r="O32" i="16"/>
  <c r="K33" i="16"/>
  <c r="G34" i="16"/>
  <c r="C35" i="16"/>
  <c r="O35" i="16"/>
  <c r="K36" i="16"/>
  <c r="G37" i="16"/>
  <c r="C38" i="16"/>
  <c r="O38" i="16"/>
  <c r="G44" i="16"/>
  <c r="G46" i="16"/>
  <c r="G48" i="16"/>
  <c r="G50" i="16"/>
  <c r="G52" i="16"/>
  <c r="G54" i="16"/>
  <c r="K28" i="16"/>
  <c r="G29" i="16"/>
  <c r="C30" i="16"/>
  <c r="O30" i="16"/>
  <c r="G32" i="16"/>
  <c r="C33" i="16"/>
  <c r="O33" i="16"/>
  <c r="K34" i="16"/>
  <c r="G35" i="16"/>
  <c r="C36" i="16"/>
  <c r="O36" i="16"/>
  <c r="K37" i="16"/>
  <c r="G38" i="16"/>
  <c r="C45" i="16"/>
  <c r="C47" i="16"/>
  <c r="C49" i="16"/>
  <c r="C51" i="16"/>
  <c r="C53" i="16"/>
  <c r="G44" i="11"/>
  <c r="C47" i="11"/>
  <c r="O17" i="10"/>
  <c r="C45" i="11"/>
  <c r="G38" i="11"/>
  <c r="G46" i="11"/>
  <c r="G49" i="11"/>
  <c r="G12" i="11"/>
  <c r="C13" i="11"/>
  <c r="O13" i="11"/>
  <c r="K14" i="11"/>
  <c r="G15" i="11"/>
  <c r="C16" i="11"/>
  <c r="O16" i="11"/>
  <c r="K17" i="11"/>
  <c r="G18" i="11"/>
  <c r="C19" i="11"/>
  <c r="O19" i="11"/>
  <c r="K20" i="11"/>
  <c r="G21" i="11"/>
  <c r="C22" i="11"/>
  <c r="O22" i="11"/>
  <c r="K22" i="11"/>
  <c r="C48" i="11"/>
  <c r="N71" i="9"/>
  <c r="P6" i="9" s="1"/>
  <c r="O12" i="6"/>
  <c r="O13" i="6"/>
  <c r="O15" i="6"/>
  <c r="O16" i="6"/>
  <c r="O18" i="6"/>
  <c r="O19" i="6"/>
  <c r="O21" i="6"/>
  <c r="O22" i="6"/>
  <c r="O30" i="6"/>
  <c r="O32" i="6"/>
  <c r="O33" i="6"/>
  <c r="O35" i="6"/>
  <c r="O36" i="6"/>
  <c r="C12" i="6"/>
  <c r="C14" i="6"/>
  <c r="C15" i="6"/>
  <c r="C17" i="6"/>
  <c r="C18" i="6"/>
  <c r="C20" i="6"/>
  <c r="C21" i="6"/>
  <c r="C28" i="6"/>
  <c r="C29" i="6"/>
  <c r="C32" i="6"/>
  <c r="C34" i="6"/>
  <c r="C35" i="6"/>
  <c r="C37" i="6"/>
  <c r="C38" i="6"/>
  <c r="G12" i="6"/>
  <c r="G14" i="6"/>
  <c r="G15" i="6"/>
  <c r="G17" i="6"/>
  <c r="G18" i="6"/>
  <c r="G20" i="6"/>
  <c r="G21" i="6"/>
  <c r="G29" i="6"/>
  <c r="G32" i="6"/>
  <c r="G34" i="6"/>
  <c r="G35" i="6"/>
  <c r="G38" i="6"/>
  <c r="G45" i="6"/>
  <c r="G51" i="6"/>
  <c r="G53" i="6"/>
  <c r="K12" i="6"/>
  <c r="K13" i="6"/>
  <c r="K15" i="6"/>
  <c r="K16" i="6"/>
  <c r="K18" i="6"/>
  <c r="K19" i="6"/>
  <c r="K21" i="6"/>
  <c r="K22" i="6"/>
  <c r="K29" i="6"/>
  <c r="K30" i="6"/>
  <c r="K32" i="6"/>
  <c r="K33" i="6"/>
  <c r="K35" i="6"/>
  <c r="K36" i="6"/>
  <c r="K38" i="6"/>
  <c r="C48" i="6"/>
  <c r="C54" i="6"/>
  <c r="O11" i="16"/>
  <c r="K12" i="16"/>
  <c r="G13" i="16"/>
  <c r="C14" i="16"/>
  <c r="O14" i="16"/>
  <c r="K15" i="16"/>
  <c r="G16" i="16"/>
  <c r="C17" i="16"/>
  <c r="O17" i="16"/>
  <c r="K18" i="16"/>
  <c r="G19" i="16"/>
  <c r="C20" i="16"/>
  <c r="O20" i="16"/>
  <c r="K21" i="16"/>
  <c r="K30" i="16"/>
  <c r="G11" i="11"/>
  <c r="C12" i="11"/>
  <c r="O12" i="11"/>
  <c r="K13" i="11"/>
  <c r="G14" i="11"/>
  <c r="C15" i="11"/>
  <c r="O15" i="11"/>
  <c r="K16" i="11"/>
  <c r="G17" i="11"/>
  <c r="C18" i="11"/>
  <c r="O18" i="11"/>
  <c r="K19" i="11"/>
  <c r="G20" i="11"/>
  <c r="C21" i="11"/>
  <c r="O21" i="11"/>
  <c r="C27" i="11"/>
  <c r="O27" i="11"/>
  <c r="K28" i="11"/>
  <c r="G29" i="11"/>
  <c r="C30" i="11"/>
  <c r="O30" i="11"/>
  <c r="K31" i="11"/>
  <c r="G32" i="11"/>
  <c r="C33" i="11"/>
  <c r="O33" i="11"/>
  <c r="K34" i="11"/>
  <c r="G35" i="11"/>
  <c r="C36" i="11"/>
  <c r="O36" i="11"/>
  <c r="K37" i="11"/>
  <c r="G37" i="6"/>
  <c r="O38" i="6"/>
  <c r="C44" i="6"/>
  <c r="C50" i="6"/>
  <c r="C53" i="6"/>
  <c r="O17" i="5"/>
  <c r="C31" i="6"/>
  <c r="C46" i="6"/>
  <c r="C49" i="6"/>
  <c r="C52" i="6"/>
  <c r="G28" i="6"/>
  <c r="O29" i="6"/>
  <c r="G31" i="6"/>
  <c r="G46" i="6"/>
  <c r="G49" i="6"/>
  <c r="G52" i="6"/>
  <c r="N17" i="5"/>
  <c r="C13" i="6"/>
  <c r="K14" i="6"/>
  <c r="C16" i="6"/>
  <c r="K17" i="6"/>
  <c r="C19" i="6"/>
  <c r="K20" i="6"/>
  <c r="C22" i="6"/>
  <c r="K28" i="6"/>
  <c r="C30" i="6"/>
  <c r="K31" i="6"/>
  <c r="C33" i="6"/>
  <c r="K34" i="6"/>
  <c r="C36" i="6"/>
  <c r="K37" i="6"/>
  <c r="C47" i="6"/>
  <c r="G13" i="6"/>
  <c r="O14" i="6"/>
  <c r="G16" i="6"/>
  <c r="O17" i="6"/>
  <c r="G19" i="6"/>
  <c r="O20" i="6"/>
  <c r="G22" i="6"/>
  <c r="O28" i="6"/>
  <c r="G30" i="6"/>
  <c r="O31" i="6"/>
  <c r="G33" i="6"/>
  <c r="O34" i="6"/>
  <c r="G36" i="6"/>
  <c r="O37" i="6"/>
  <c r="G47" i="6"/>
  <c r="G50" i="6"/>
  <c r="N264" i="26"/>
  <c r="O18" i="5"/>
  <c r="P67" i="9" l="1"/>
  <c r="P121" i="26"/>
  <c r="P141" i="26"/>
  <c r="P47" i="9"/>
  <c r="R20" i="2"/>
  <c r="P32" i="14"/>
  <c r="P20" i="14"/>
  <c r="P39" i="9"/>
  <c r="P31" i="9"/>
  <c r="P38" i="9"/>
  <c r="P11" i="9"/>
  <c r="P64" i="9"/>
  <c r="R22" i="2"/>
  <c r="R21" i="2"/>
  <c r="P8" i="14"/>
  <c r="P23" i="14"/>
  <c r="P11" i="14"/>
  <c r="P33" i="14"/>
  <c r="P21" i="14"/>
  <c r="P9" i="14"/>
  <c r="P30" i="14"/>
  <c r="P18" i="14"/>
  <c r="P6" i="14"/>
  <c r="P31" i="14"/>
  <c r="P7" i="14"/>
  <c r="P16" i="14"/>
  <c r="P17" i="14"/>
  <c r="P26" i="14"/>
  <c r="P27" i="14"/>
  <c r="P15" i="14"/>
  <c r="P36" i="14"/>
  <c r="P24" i="14"/>
  <c r="P12" i="14"/>
  <c r="P19" i="14"/>
  <c r="P28" i="14"/>
  <c r="P29" i="14"/>
  <c r="P14" i="14"/>
  <c r="P25" i="14"/>
  <c r="P13" i="14"/>
  <c r="P34" i="14"/>
  <c r="P22" i="14"/>
  <c r="P10" i="14"/>
  <c r="P62" i="9"/>
  <c r="P40" i="9"/>
  <c r="P27" i="9"/>
  <c r="P28" i="9"/>
  <c r="P35" i="9"/>
  <c r="P63" i="9"/>
  <c r="P52" i="9"/>
  <c r="P26" i="9"/>
  <c r="P55" i="9"/>
  <c r="P19" i="9"/>
  <c r="P59" i="9"/>
  <c r="P23" i="9"/>
  <c r="P51" i="9"/>
  <c r="P16" i="9"/>
  <c r="P50" i="9"/>
  <c r="P15" i="9"/>
  <c r="P43" i="9"/>
  <c r="P7" i="9"/>
  <c r="P17" i="9"/>
  <c r="P160" i="26"/>
  <c r="P13" i="26"/>
  <c r="P6" i="26"/>
  <c r="P138" i="26"/>
  <c r="P32" i="26"/>
  <c r="P5" i="26"/>
  <c r="R24" i="2"/>
  <c r="R23" i="2"/>
  <c r="P60" i="9"/>
  <c r="P48" i="9"/>
  <c r="P36" i="9"/>
  <c r="P24" i="9"/>
  <c r="P13" i="9"/>
  <c r="P68" i="9"/>
  <c r="P56" i="9"/>
  <c r="P44" i="9"/>
  <c r="P32" i="9"/>
  <c r="P20" i="9"/>
  <c r="P8" i="9"/>
  <c r="P61" i="9"/>
  <c r="P49" i="9"/>
  <c r="P37" i="9"/>
  <c r="P25" i="9"/>
  <c r="P14" i="9"/>
  <c r="P70" i="9"/>
  <c r="P58" i="9"/>
  <c r="P46" i="9"/>
  <c r="P34" i="9"/>
  <c r="P22" i="9"/>
  <c r="P12" i="9"/>
  <c r="P65" i="9"/>
  <c r="P53" i="9"/>
  <c r="P41" i="9"/>
  <c r="P29" i="9"/>
  <c r="P18" i="9"/>
  <c r="P69" i="9"/>
  <c r="P57" i="9"/>
  <c r="P45" i="9"/>
  <c r="P33" i="9"/>
  <c r="P21" i="9"/>
  <c r="P9" i="9"/>
  <c r="P66" i="9"/>
  <c r="P54" i="9"/>
  <c r="P42" i="9"/>
  <c r="P30" i="9"/>
  <c r="P10" i="9"/>
  <c r="P93" i="26"/>
  <c r="P30" i="26"/>
  <c r="P112" i="26"/>
  <c r="P136" i="26"/>
  <c r="P96" i="26"/>
  <c r="P167" i="26"/>
  <c r="P230" i="26"/>
  <c r="P165" i="26"/>
  <c r="P197" i="26"/>
  <c r="P263" i="26"/>
  <c r="P158" i="26"/>
  <c r="P245" i="26"/>
  <c r="P254" i="26"/>
  <c r="P128" i="26"/>
  <c r="P238" i="26"/>
  <c r="P44" i="26"/>
  <c r="P142" i="26"/>
  <c r="P33" i="26"/>
  <c r="P250" i="26"/>
  <c r="P89" i="26"/>
  <c r="P243" i="26"/>
  <c r="P108" i="26"/>
  <c r="P60" i="26"/>
  <c r="P180" i="26"/>
  <c r="P183" i="26"/>
  <c r="P86" i="26"/>
  <c r="P223" i="26"/>
  <c r="P35" i="26"/>
  <c r="P46" i="26"/>
  <c r="P178" i="26"/>
  <c r="P181" i="26"/>
  <c r="P199" i="26"/>
  <c r="P125" i="26"/>
  <c r="P88" i="26"/>
  <c r="P91" i="26"/>
  <c r="P196" i="26"/>
  <c r="P37" i="26"/>
  <c r="P51" i="26"/>
  <c r="P227" i="26"/>
  <c r="P113" i="26"/>
  <c r="P97" i="26"/>
  <c r="P232" i="26"/>
  <c r="P161" i="26"/>
  <c r="P198" i="26"/>
  <c r="P67" i="26"/>
  <c r="P64" i="26"/>
  <c r="P34" i="26"/>
  <c r="P10" i="26"/>
  <c r="P156" i="26"/>
  <c r="P110" i="26"/>
  <c r="P38" i="26"/>
  <c r="P241" i="26"/>
  <c r="P129" i="26"/>
  <c r="P14" i="26"/>
  <c r="P78" i="26"/>
  <c r="P15" i="26"/>
  <c r="P192" i="26"/>
  <c r="P148" i="26"/>
  <c r="P210" i="26"/>
  <c r="P175" i="26"/>
  <c r="P31" i="26"/>
  <c r="P143" i="26"/>
  <c r="P74" i="26"/>
  <c r="P255" i="26"/>
  <c r="P215" i="26"/>
  <c r="P71" i="26"/>
  <c r="P228" i="26"/>
  <c r="P52" i="26"/>
  <c r="P209" i="26"/>
  <c r="P174" i="26"/>
  <c r="P119" i="26"/>
  <c r="P193" i="26"/>
  <c r="P28" i="26"/>
  <c r="P11" i="26"/>
  <c r="P213" i="26"/>
  <c r="P48" i="26"/>
  <c r="P103" i="26"/>
  <c r="P42" i="26"/>
  <c r="P81" i="26"/>
  <c r="P203" i="26"/>
  <c r="P188" i="26"/>
  <c r="P166" i="26"/>
  <c r="P140" i="26"/>
  <c r="P111" i="26"/>
  <c r="P206" i="26"/>
  <c r="P187" i="26"/>
  <c r="P107" i="26"/>
  <c r="P73" i="26"/>
  <c r="P50" i="26"/>
  <c r="P19" i="26"/>
  <c r="P12" i="26"/>
  <c r="P264" i="26"/>
  <c r="P236" i="26"/>
  <c r="P225" i="26"/>
  <c r="P220" i="26"/>
  <c r="P258" i="26"/>
  <c r="P218" i="26"/>
  <c r="P260" i="26"/>
  <c r="P246" i="26"/>
  <c r="P118" i="26"/>
  <c r="P234" i="26"/>
  <c r="P248" i="26"/>
  <c r="P127" i="26"/>
  <c r="P147" i="26"/>
  <c r="P157" i="26"/>
  <c r="P84" i="26"/>
  <c r="P22" i="26"/>
  <c r="P40" i="26"/>
  <c r="P58" i="26"/>
  <c r="P76" i="26"/>
  <c r="P94" i="26"/>
  <c r="P177" i="26"/>
  <c r="P189" i="26"/>
  <c r="P200" i="26"/>
  <c r="P222" i="26"/>
  <c r="P114" i="26"/>
  <c r="P131" i="26"/>
  <c r="P151" i="26"/>
  <c r="P169" i="26"/>
  <c r="P182" i="26"/>
  <c r="P145" i="26"/>
  <c r="P205" i="26"/>
  <c r="P244" i="26"/>
  <c r="P18" i="26"/>
  <c r="P45" i="26"/>
  <c r="P63" i="26"/>
  <c r="P87" i="26"/>
  <c r="P106" i="26"/>
  <c r="P212" i="26"/>
  <c r="P20" i="26"/>
  <c r="P54" i="26"/>
  <c r="P115" i="26"/>
  <c r="P132" i="26"/>
  <c r="P152" i="26"/>
  <c r="P170" i="26"/>
  <c r="P219" i="26"/>
  <c r="P235" i="26"/>
  <c r="P247" i="26"/>
  <c r="P259" i="26"/>
  <c r="P17" i="26"/>
  <c r="P57" i="26"/>
  <c r="P80" i="26"/>
  <c r="P99" i="26"/>
  <c r="P130" i="26"/>
  <c r="P150" i="26"/>
  <c r="P168" i="26"/>
  <c r="P7" i="26"/>
  <c r="P25" i="26"/>
  <c r="P43" i="26"/>
  <c r="P61" i="26"/>
  <c r="P79" i="26"/>
  <c r="P98" i="26"/>
  <c r="P179" i="26"/>
  <c r="P191" i="26"/>
  <c r="P202" i="26"/>
  <c r="P231" i="26"/>
  <c r="P116" i="26"/>
  <c r="P134" i="26"/>
  <c r="P154" i="26"/>
  <c r="P172" i="26"/>
  <c r="P184" i="26"/>
  <c r="P195" i="26"/>
  <c r="P207" i="26"/>
  <c r="P256" i="26"/>
  <c r="P27" i="26"/>
  <c r="P49" i="26"/>
  <c r="P66" i="26"/>
  <c r="P90" i="26"/>
  <c r="P214" i="26"/>
  <c r="P224" i="26"/>
  <c r="P26" i="26"/>
  <c r="P59" i="26"/>
  <c r="P117" i="26"/>
  <c r="P135" i="26"/>
  <c r="P155" i="26"/>
  <c r="P173" i="26"/>
  <c r="P221" i="26"/>
  <c r="P237" i="26"/>
  <c r="P249" i="26"/>
  <c r="P261" i="26"/>
  <c r="P23" i="26"/>
  <c r="P62" i="26"/>
  <c r="P83" i="26"/>
  <c r="P102" i="26"/>
  <c r="P133" i="26"/>
  <c r="P153" i="26"/>
  <c r="P171" i="26"/>
  <c r="P77" i="26"/>
  <c r="P257" i="26"/>
  <c r="P217" i="26"/>
  <c r="P162" i="26"/>
  <c r="P105" i="26"/>
  <c r="P242" i="26"/>
  <c r="P55" i="26"/>
  <c r="P216" i="26"/>
  <c r="P176" i="26"/>
  <c r="P122" i="26"/>
  <c r="P194" i="26"/>
  <c r="P85" i="26"/>
  <c r="P56" i="26"/>
  <c r="P39" i="26"/>
  <c r="P104" i="26"/>
  <c r="P29" i="26"/>
  <c r="P239" i="26"/>
  <c r="P159" i="26"/>
  <c r="P126" i="26"/>
  <c r="P252" i="26"/>
  <c r="P75" i="26"/>
  <c r="P9" i="26"/>
  <c r="P190" i="26"/>
  <c r="P144" i="26"/>
  <c r="P208" i="26"/>
  <c r="P109" i="26"/>
  <c r="P82" i="26"/>
  <c r="P53" i="26"/>
  <c r="P24" i="26"/>
  <c r="P139" i="26"/>
  <c r="P95" i="26"/>
  <c r="P68" i="26"/>
  <c r="P253" i="26"/>
  <c r="P233" i="26"/>
  <c r="P149" i="26"/>
  <c r="P123" i="26"/>
  <c r="P240" i="26"/>
  <c r="P72" i="26"/>
  <c r="P92" i="26"/>
  <c r="P65" i="26"/>
  <c r="P8" i="26"/>
  <c r="P251" i="26"/>
  <c r="P229" i="26"/>
  <c r="P211" i="26"/>
  <c r="P146" i="26"/>
  <c r="P120" i="26"/>
  <c r="P41" i="26"/>
  <c r="P226" i="26"/>
  <c r="P100" i="26"/>
  <c r="P69" i="26"/>
  <c r="P36" i="26"/>
  <c r="P21" i="26"/>
  <c r="P201" i="26"/>
  <c r="P186" i="26"/>
  <c r="P164" i="26"/>
  <c r="P137" i="26"/>
  <c r="P262" i="26"/>
  <c r="P204" i="26"/>
  <c r="P185" i="26"/>
  <c r="P101" i="26"/>
  <c r="P70" i="26"/>
  <c r="P47" i="26"/>
  <c r="P16" i="26"/>
  <c r="P163" i="26"/>
  <c r="P124" i="26"/>
  <c r="P37" i="14" l="1"/>
  <c r="P71" i="9"/>
  <c r="R25" i="2"/>
</calcChain>
</file>

<file path=xl/sharedStrings.xml><?xml version="1.0" encoding="utf-8"?>
<sst xmlns="http://schemas.openxmlformats.org/spreadsheetml/2006/main" count="1477" uniqueCount="600">
  <si>
    <t xml:space="preserve">   </t>
  </si>
  <si>
    <t xml:space="preserve">  </t>
  </si>
  <si>
    <t>6.</t>
  </si>
  <si>
    <t>Controladoria Geral do Município - Ouvidoria Geral</t>
  </si>
  <si>
    <t>SIGRC - Sistema Integrado de Gerenciamento e Relacionamento com o Cidadão</t>
  </si>
  <si>
    <t>Meses</t>
  </si>
  <si>
    <t>Protocolos</t>
  </si>
  <si>
    <t>Variação*</t>
  </si>
  <si>
    <t>Total</t>
  </si>
  <si>
    <t>Média</t>
  </si>
  <si>
    <t>Tipo de manifestação</t>
  </si>
  <si>
    <t>%Total</t>
  </si>
  <si>
    <t>Denúncia</t>
  </si>
  <si>
    <t>Elogio</t>
  </si>
  <si>
    <t>Manifestações sobre o BRT Aricanduva**</t>
  </si>
  <si>
    <t>BRT Aricanduva</t>
  </si>
  <si>
    <t>Reclamação</t>
  </si>
  <si>
    <t>Solicitação</t>
  </si>
  <si>
    <t>Sugestão</t>
  </si>
  <si>
    <t>Total Geral</t>
  </si>
  <si>
    <t>* Variação percentual em relação ao mês imediatamente anterior.</t>
  </si>
  <si>
    <t>** A opção do serviço "Manifestações sobre o BRT Aricanduva", referente à obra de implantação do BRT Aricanduva e do novo Centro de Operações da SPTrans (COP), foi incluída o Portal SP156 em outubro de 2024.</t>
  </si>
  <si>
    <t>ATENDIMENTOS</t>
  </si>
  <si>
    <t>nov/26</t>
  </si>
  <si>
    <t>out/26</t>
  </si>
  <si>
    <t>Carta</t>
  </si>
  <si>
    <t>Central SP156</t>
  </si>
  <si>
    <t>Zap Denúncia</t>
  </si>
  <si>
    <t>E-mail</t>
  </si>
  <si>
    <t>Encaminhamento de outros órgãos (Processo SEI, Memorando, Ofício, etc.)</t>
  </si>
  <si>
    <t>App SP156</t>
  </si>
  <si>
    <t>Portal</t>
  </si>
  <si>
    <t>Presencial</t>
  </si>
  <si>
    <t>TOTAL</t>
  </si>
  <si>
    <t>Competência Estadual</t>
  </si>
  <si>
    <t>Outros Municípios</t>
  </si>
  <si>
    <t>Outros Órgãos</t>
  </si>
  <si>
    <t>Canal</t>
  </si>
  <si>
    <t>Encaminhamento de outros órgãos (Processo SEI, Memorando, Ofício, etc.) - referenciar na descrição</t>
  </si>
  <si>
    <t>PORTAL</t>
  </si>
  <si>
    <t>ASSUNTO -  Buraco e Pavimentação (Guia Portal 156)*</t>
  </si>
  <si>
    <t>Secretaria Municipal das Subprefeituras</t>
  </si>
  <si>
    <t>São Paulo Transportes - SPTrans</t>
  </si>
  <si>
    <t>Secretaria Municipal de Infraestrutura Urbana e Obras</t>
  </si>
  <si>
    <t>Subprefeituras</t>
  </si>
  <si>
    <t xml:space="preserve">TOTAL </t>
  </si>
  <si>
    <r>
      <rPr>
        <b/>
        <sz val="11"/>
        <color rgb="FF000000"/>
        <rFont val="Calibri"/>
        <family val="2"/>
      </rPr>
      <t>Tapa buraco - Secretaria Municipal das Subprefeituras</t>
    </r>
    <r>
      <rPr>
        <sz val="11"/>
        <color rgb="FF000000"/>
        <rFont val="Calibri"/>
        <family val="2"/>
      </rPr>
      <t>: https://sp156.prefeitura.sp.gov.br/portal/servicos/informacao?servico=952</t>
    </r>
  </si>
  <si>
    <r>
      <rPr>
        <b/>
        <sz val="11"/>
        <color rgb="FF000000"/>
        <rFont val="Calibri"/>
        <family val="2"/>
      </rPr>
      <t>Tapa Buraco em faixa exlusiva de ônibus - São Paulo Transportes:</t>
    </r>
    <r>
      <rPr>
        <sz val="11"/>
        <color rgb="FF000000"/>
        <rFont val="Calibri"/>
        <family val="2"/>
      </rPr>
      <t xml:space="preserve"> https://sp156.prefeitura.sp.gov.br/portal/servicos/informacao?servico=3170</t>
    </r>
  </si>
  <si>
    <r>
      <rPr>
        <b/>
        <sz val="11"/>
        <color rgb="FF000000"/>
        <rFont val="Calibri"/>
        <family val="2"/>
      </rPr>
      <t>Solicitar vistoria e reparo em pontes e viadutos - Secretaria Municipal de Infraestrutura Urbana e Obras</t>
    </r>
    <r>
      <rPr>
        <sz val="11"/>
        <color rgb="FF000000"/>
        <rFont val="Calibri"/>
        <family val="2"/>
      </rPr>
      <t>: https://sp156.prefeitura.sp.gov.br/portal/servicos/informacao?servico=3381</t>
    </r>
  </si>
  <si>
    <t xml:space="preserve">* Em decorrência da troca de sistema ocorrida em Dez/2016, a metodologia atualmente aplicada para a classificação dos assuntos é a Guia de Serviços do Portal 156 (As Denúncias não estão sendo contabilizadas nessa aba da planilha, pois esses dados estão sendo exibidos em abas específicas). </t>
  </si>
  <si>
    <t>ASSUNTO (Guia Portal 156)*</t>
  </si>
  <si>
    <t>% Total</t>
  </si>
  <si>
    <t>Acervo da Secretaria de Educação</t>
  </si>
  <si>
    <t>Acervos e Bibliotecas</t>
  </si>
  <si>
    <t>Acessibilidade digital</t>
  </si>
  <si>
    <t>Acessibilidade em edificações</t>
  </si>
  <si>
    <t>Acesso à informação</t>
  </si>
  <si>
    <t>Adoção de animais</t>
  </si>
  <si>
    <t>Agendamento eletrônico</t>
  </si>
  <si>
    <t>Água subterrânea/Curso d'água</t>
  </si>
  <si>
    <t>Álcool e outras drogas</t>
  </si>
  <si>
    <t>Alimentação escolar</t>
  </si>
  <si>
    <t>Alistamento e Serviço Militar</t>
  </si>
  <si>
    <t>Ambulantes</t>
  </si>
  <si>
    <t>Animais que transmitem doenças ou risco à saúde</t>
  </si>
  <si>
    <t>Animais silvestres</t>
  </si>
  <si>
    <t>Animal agressor e/ou invasor</t>
  </si>
  <si>
    <t>Animal em via pública</t>
  </si>
  <si>
    <t>Apoio à aprendizagem</t>
  </si>
  <si>
    <t>Aquático - SP</t>
  </si>
  <si>
    <t>Áreas contaminadas</t>
  </si>
  <si>
    <t>Áreas de pedestre (calçadões)</t>
  </si>
  <si>
    <t>Áreas municipais</t>
  </si>
  <si>
    <t>Armazém Solidário</t>
  </si>
  <si>
    <t>Arquivo Histórico Municipal</t>
  </si>
  <si>
    <t>Árvore</t>
  </si>
  <si>
    <t>Assistência a saúde na urgência e emergência (portas)</t>
  </si>
  <si>
    <t>Assistência domiciliar</t>
  </si>
  <si>
    <t>Assistência farmacêutica</t>
  </si>
  <si>
    <t>Assistência Técnica e Extensão Rural</t>
  </si>
  <si>
    <t>ATENDE+ - Transporte para Pessoas com Deficiência</t>
  </si>
  <si>
    <t>Atendimento especializado para defesa de direitos</t>
  </si>
  <si>
    <t>Atestado Médico</t>
  </si>
  <si>
    <t>Autorização para eventos e locais de reunião</t>
  </si>
  <si>
    <t>Autos de Infração</t>
  </si>
  <si>
    <t>Auxílio Aluguel</t>
  </si>
  <si>
    <t>Benefícios Eventuais</t>
  </si>
  <si>
    <t>Biblioteca Mário de Andrade</t>
  </si>
  <si>
    <t>Bibliotecas municipais</t>
  </si>
  <si>
    <t>Bicicleta</t>
  </si>
  <si>
    <t>Bilhete único</t>
  </si>
  <si>
    <t>Bolsas e Programas de Qualificação</t>
  </si>
  <si>
    <t>Buraco e Pavimentação</t>
  </si>
  <si>
    <t>Cadastro de Prestadores de Outros Municípios</t>
  </si>
  <si>
    <t>Cadastro Municipal de Vigilância em Saúde - CMVS</t>
  </si>
  <si>
    <t>Cadastro Único (CadÚnico)</t>
  </si>
  <si>
    <t>CADIN - Cadastro Informativo Municipal</t>
  </si>
  <si>
    <t>Calçadas, guias e postes</t>
  </si>
  <si>
    <t>Capinação e roçada de áreas verdes</t>
  </si>
  <si>
    <t>Carga e frete</t>
  </si>
  <si>
    <t>Carro Híbrido, Hidrogênio e Elétrico</t>
  </si>
  <si>
    <t>Cartão SUS e aplicativo Agenda Fácil</t>
  </si>
  <si>
    <t>Casas de Cultura</t>
  </si>
  <si>
    <t>Castração</t>
  </si>
  <si>
    <t>Cadastro de Contribuintes Mobiliários (CCM)</t>
  </si>
  <si>
    <t>Cemitérios</t>
  </si>
  <si>
    <t>Central 156</t>
  </si>
  <si>
    <t>Centro Cultural São Paulo (CCSP)</t>
  </si>
  <si>
    <t>Centro de Apoio ao Trabalho e Empreendedorismo - CATe</t>
  </si>
  <si>
    <t>Centro de Formação em Controle Interno (CFCI)</t>
  </si>
  <si>
    <t>Centros Culturais e Teatros (CCULT)</t>
  </si>
  <si>
    <t>Centros de Referência, Convivência e Desenvolvimento</t>
  </si>
  <si>
    <t>Centros Educacionais Unificados (CEUs)</t>
  </si>
  <si>
    <t>Centros esportivos</t>
  </si>
  <si>
    <t>Certidão Ambiental</t>
  </si>
  <si>
    <t>Certidões</t>
  </si>
  <si>
    <t>Certidões de trânsito</t>
  </si>
  <si>
    <t>CIL- Central de Intermediação em Libras</t>
  </si>
  <si>
    <t>Cirurgias</t>
  </si>
  <si>
    <t>COHAB</t>
  </si>
  <si>
    <t>Coleta de lixo domiciliar</t>
  </si>
  <si>
    <t>Coleta de resíduos de serviços de saúde</t>
  </si>
  <si>
    <t>Coleta seletiva</t>
  </si>
  <si>
    <t>Comércio de animais</t>
  </si>
  <si>
    <t>Condições sanitárias inadequadas</t>
  </si>
  <si>
    <t>Conduta de funcionários</t>
  </si>
  <si>
    <t>Conselho Participativo Municipal</t>
  </si>
  <si>
    <t>Consulta de débitos e DUC</t>
  </si>
  <si>
    <t>Consulta em atenção básica</t>
  </si>
  <si>
    <t>Consultas médicas em atenção especializada ambulatorial</t>
  </si>
  <si>
    <t>Criação inadequada de animais</t>
  </si>
  <si>
    <t>Criança e adolescente</t>
  </si>
  <si>
    <t>Declarações fiscais</t>
  </si>
  <si>
    <t>Defesa civil</t>
  </si>
  <si>
    <t>Dengue/chikungunya/zika (mosquito aedes aegypti)</t>
  </si>
  <si>
    <t>Denúncia Fiscal</t>
  </si>
  <si>
    <t>Descomplica SP - 24h</t>
  </si>
  <si>
    <t>Descomplica SP - Butantã</t>
  </si>
  <si>
    <t>Descomplica SP - Campo Limpo</t>
  </si>
  <si>
    <t>Descomplica SP - Capela do Socorro</t>
  </si>
  <si>
    <t>Descomplica SP - Casa verde</t>
  </si>
  <si>
    <t>Descomplica SP - Cidade Tiradentes</t>
  </si>
  <si>
    <t>Descomplica SP - Correção de cadastro</t>
  </si>
  <si>
    <t>Descomplica SP - Ermelino Matarazzo</t>
  </si>
  <si>
    <t>Descomplica SP - Guaianases</t>
  </si>
  <si>
    <t>Descomplica SP - Ipiranga</t>
  </si>
  <si>
    <t>Descomplica SP - Itaim Paulista</t>
  </si>
  <si>
    <t>Descomplica SP - Itaquera</t>
  </si>
  <si>
    <t>Descomplica SP - Jabaquara</t>
  </si>
  <si>
    <t>Descomplica SP - Jaçanã/Tremembé</t>
  </si>
  <si>
    <t>Descomplica SP - Lapa</t>
  </si>
  <si>
    <t>Descomplica SP - M'Boi Mirim</t>
  </si>
  <si>
    <t>Descomplica SP - Mooca</t>
  </si>
  <si>
    <t>Descomplica SP - Parelheiros</t>
  </si>
  <si>
    <t>Descomplica SP - Penha</t>
  </si>
  <si>
    <t>Descomplica SP - Perus/Anhanguera</t>
  </si>
  <si>
    <t>Descomplica SP - Pirituba/Jaraguá</t>
  </si>
  <si>
    <t>Descomplica SP - Santana/Tucuruvi</t>
  </si>
  <si>
    <t>Descomplica SP - Santo Amaro</t>
  </si>
  <si>
    <t>Descomplica SP - São Mateus</t>
  </si>
  <si>
    <t>Descomplica SP - São Miguel</t>
  </si>
  <si>
    <t>Descomplica SP - Sapopemba</t>
  </si>
  <si>
    <t>Descomplica SP - Sé</t>
  </si>
  <si>
    <t>Descomplica SP - Vila Maria/Vila Guilherme</t>
  </si>
  <si>
    <t>Descomplica SP - Vila Mariana</t>
  </si>
  <si>
    <t>Descomplica SP - Vila Prudente</t>
  </si>
  <si>
    <t>Devoluções, restituições e indenizações</t>
  </si>
  <si>
    <t>Dívida Ativa</t>
  </si>
  <si>
    <t>Documentações de edificações</t>
  </si>
  <si>
    <t>Documentações de ruas e logradouros</t>
  </si>
  <si>
    <t>Documentações e alvarás para obras</t>
  </si>
  <si>
    <t>Drenagem de água de chuva</t>
  </si>
  <si>
    <t>Ecoponto</t>
  </si>
  <si>
    <t>Educação ambiental</t>
  </si>
  <si>
    <t>Empreenda fácil</t>
  </si>
  <si>
    <t>Empreendedorismo</t>
  </si>
  <si>
    <t>Esgoto e água usada</t>
  </si>
  <si>
    <t>Estabelecimentos comerciais, indústrias e serviços</t>
  </si>
  <si>
    <t>Estacionamento</t>
  </si>
  <si>
    <t>Eutanásia (morte sem dor)</t>
  </si>
  <si>
    <t>Eventos</t>
  </si>
  <si>
    <t>Exames e vacinas</t>
  </si>
  <si>
    <t>Exames em atenção especializada ambulatorial - rede hora certa / AMA-E / AE</t>
  </si>
  <si>
    <t>Exumação e translado/transferência de corpos</t>
  </si>
  <si>
    <t>Fab Lab</t>
  </si>
  <si>
    <t>Faixas exclusivas e corredores de ônibus</t>
  </si>
  <si>
    <t>Feira livre</t>
  </si>
  <si>
    <t>Filmagens em espaços públicos</t>
  </si>
  <si>
    <t>Fiscalização de obras</t>
  </si>
  <si>
    <t>Fomento à criação artística</t>
  </si>
  <si>
    <t>Formação artística e cultural</t>
  </si>
  <si>
    <t>Fretamento</t>
  </si>
  <si>
    <t>Grande gerador de resíduos (serviço, comércio, indústria)</t>
  </si>
  <si>
    <t>Gratuidades</t>
  </si>
  <si>
    <t>Guarda Civil Metropolitana</t>
  </si>
  <si>
    <t>Guias rebaixadas</t>
  </si>
  <si>
    <t>Heliponto / Heliporto</t>
  </si>
  <si>
    <t>Homenagem fúnebre, velório, sepultamento e cremação</t>
  </si>
  <si>
    <t>Hospital veterinário público</t>
  </si>
  <si>
    <t>Iluminação pública</t>
  </si>
  <si>
    <t>Imigrante</t>
  </si>
  <si>
    <t>Imunidades, isenções e demais benefícios fiscais</t>
  </si>
  <si>
    <t>Indenizações e contestações de multas</t>
  </si>
  <si>
    <t>Inspeção Veicular</t>
  </si>
  <si>
    <t>Instalações físicas e equipamentos acessíveis</t>
  </si>
  <si>
    <t>Instituto de Previdência (IPREM)</t>
  </si>
  <si>
    <t>IPTU - Imposto Predial e Territorial Urbano</t>
  </si>
  <si>
    <t>ISS – Construção Civil</t>
  </si>
  <si>
    <t>ISS - Imposto Sobre Serviços</t>
  </si>
  <si>
    <t>Imposto sobre a Transmissão de Bens Imóveis (ITBI)</t>
  </si>
  <si>
    <t>Lei Aldir Blanc - apoio emergencial a cultura</t>
  </si>
  <si>
    <t>Leve leite</t>
  </si>
  <si>
    <t>LGBTI</t>
  </si>
  <si>
    <t>Licenciamento Ambiental</t>
  </si>
  <si>
    <t>Licenciamento Industrial</t>
  </si>
  <si>
    <t>Lixeiras públicas</t>
  </si>
  <si>
    <t>Manutenção da sinalização de trânsito</t>
  </si>
  <si>
    <t>Material e uniforme escolar</t>
  </si>
  <si>
    <t>Matrícula</t>
  </si>
  <si>
    <t>Mediação de conflitos</t>
  </si>
  <si>
    <t>Medicamento de controle especial</t>
  </si>
  <si>
    <t>Medicinas tradicionais, homeopatia, práticas integrativas em saúde</t>
  </si>
  <si>
    <t>Mercados e Sacolões</t>
  </si>
  <si>
    <t>Microempreendedor Individual - MEI</t>
  </si>
  <si>
    <t>Moto frete</t>
  </si>
  <si>
    <t>Mulher</t>
  </si>
  <si>
    <t>Multa ambiental</t>
  </si>
  <si>
    <t>Multas de trânsito e guinchamentos</t>
  </si>
  <si>
    <t>Multas e contestações</t>
  </si>
  <si>
    <t>Não identificado**</t>
  </si>
  <si>
    <t>Nota do Milhão</t>
  </si>
  <si>
    <t>Notificação de imóvel ocioso</t>
  </si>
  <si>
    <t>Numeração de imóveis</t>
  </si>
  <si>
    <t>Ocupação irregular</t>
  </si>
  <si>
    <t>Ônibus</t>
  </si>
  <si>
    <t>Ônibus e Ponto de ônibus</t>
  </si>
  <si>
    <t>Ônibus fretado</t>
  </si>
  <si>
    <t>Organizações da Sociedade Civil</t>
  </si>
  <si>
    <t>Ouvidoria SUS</t>
  </si>
  <si>
    <t>Parcelamento de tributos</t>
  </si>
  <si>
    <t>Parques</t>
  </si>
  <si>
    <t>Patrimônio histórico e cultural</t>
  </si>
  <si>
    <t>Pedido de orientação ou informação</t>
  </si>
  <si>
    <t>Pessoa com Deficiência</t>
  </si>
  <si>
    <t>Pessoa desaparecida</t>
  </si>
  <si>
    <t>Pessoa idosa</t>
  </si>
  <si>
    <t>Planetário</t>
  </si>
  <si>
    <t>Poluição do ar</t>
  </si>
  <si>
    <t>Poluição sonora - PSIU</t>
  </si>
  <si>
    <t>Ponto viciado, entulho e caçamba de entulho</t>
  </si>
  <si>
    <t>População ou pessoa em situação de rua</t>
  </si>
  <si>
    <t>Portal SP156</t>
  </si>
  <si>
    <t>Praças</t>
  </si>
  <si>
    <t>Precatórios</t>
  </si>
  <si>
    <t>Processo Administrativo</t>
  </si>
  <si>
    <t>PROCON Cidade de São Paulo</t>
  </si>
  <si>
    <t>Programa Bolsa Família</t>
  </si>
  <si>
    <t>Programa Cidade Solidária</t>
  </si>
  <si>
    <t>Programa Renda Mínima</t>
  </si>
  <si>
    <t>Publicidade e poluição visual</t>
  </si>
  <si>
    <t>Qualidade de atendimento</t>
  </si>
  <si>
    <t>Qualificação profissional</t>
  </si>
  <si>
    <t>Questões raciais, étnicas e religiosas</t>
  </si>
  <si>
    <t>Regimes Especiais de Tributação</t>
  </si>
  <si>
    <t>Registro de animais - RGA</t>
  </si>
  <si>
    <t>Remoção de grandes objetos</t>
  </si>
  <si>
    <t>Renda Básica Emergencial</t>
  </si>
  <si>
    <t>Requalifica Centro</t>
  </si>
  <si>
    <t>Rios e córregos</t>
  </si>
  <si>
    <t>Rua de Lazer</t>
  </si>
  <si>
    <t>Ruas, vilas, vielas e escadarias</t>
  </si>
  <si>
    <t>Saúde bucal</t>
  </si>
  <si>
    <t>Saúde da criança</t>
  </si>
  <si>
    <t>Saúde da pessoa com deficiência</t>
  </si>
  <si>
    <t>Saúde da pessoa com doenças sexualmente transmissíveis (DST),  HIV e AIDS</t>
  </si>
  <si>
    <t>Saúde da pessoa idosa</t>
  </si>
  <si>
    <t>Saúde da população LGBT</t>
  </si>
  <si>
    <t>Saúde mental</t>
  </si>
  <si>
    <t>SAV - Solução de Atendimento Eletrônico</t>
  </si>
  <si>
    <t>Segurança alimentar e nutricional</t>
  </si>
  <si>
    <t>Segurança de edificação</t>
  </si>
  <si>
    <t>Senha Web</t>
  </si>
  <si>
    <t>Serviços de apoio terapêutico</t>
  </si>
  <si>
    <t>Servidores da SME</t>
  </si>
  <si>
    <t>Sinalização e Circulação de veículos e Pedestres</t>
  </si>
  <si>
    <t>Situações Excepcionais</t>
  </si>
  <si>
    <t>Smart Sampa</t>
  </si>
  <si>
    <t>Solicitação de callback durante atendimento receptivo</t>
  </si>
  <si>
    <t>Solicitar que acesso ao processo da OGM seja público</t>
  </si>
  <si>
    <t>Solução de Atendimento Eletrônico (SAV)</t>
  </si>
  <si>
    <t>Tabagismo</t>
  </si>
  <si>
    <t>Taxas mobiliárias</t>
  </si>
  <si>
    <t>Táxi</t>
  </si>
  <si>
    <t>Telecentros</t>
  </si>
  <si>
    <t>Terrenos e imóveis</t>
  </si>
  <si>
    <t>Transporte Escolar</t>
  </si>
  <si>
    <t>Transtorno do espectro do autismo (TEA)</t>
  </si>
  <si>
    <t>Turismo</t>
  </si>
  <si>
    <t>Unidade habitacional</t>
  </si>
  <si>
    <t>Unidades escolares</t>
  </si>
  <si>
    <t>Urgências e Emergências</t>
  </si>
  <si>
    <t>Vacinação</t>
  </si>
  <si>
    <t>Varrição e limpeza urbana</t>
  </si>
  <si>
    <t>Veículos abandonados</t>
  </si>
  <si>
    <t>Vigilância Sanitária</t>
  </si>
  <si>
    <t>Vista de Processos - Secretaria Municipal da Fazenda</t>
  </si>
  <si>
    <t>WiFi Livre SP</t>
  </si>
  <si>
    <t>Zona Azul</t>
  </si>
  <si>
    <t>**Os protocolos classificadas como assunto "não identificado", são reclamações recebidas no sistema sem que se tenha o registro do assunto demandado.</t>
  </si>
  <si>
    <t>Assuntos - 10 mais solicitados de 2026 (Média)</t>
  </si>
  <si>
    <t>Outros</t>
  </si>
  <si>
    <t>%total</t>
  </si>
  <si>
    <t>Assuntos - variação dos 10 mais solicitados de 2026 (MÉDIA)</t>
  </si>
  <si>
    <t>*Protocolos - valores absolutos do mês</t>
  </si>
  <si>
    <t>** Variação percentual em relação ao mês imediatamente anterior.</t>
  </si>
  <si>
    <t>Protocolos*</t>
  </si>
  <si>
    <t>Variação**</t>
  </si>
  <si>
    <t>Unidades PMSP*</t>
  </si>
  <si>
    <t>Agência Reguladora de Serviços Públicos do Município</t>
  </si>
  <si>
    <t>Casa Civíl</t>
  </si>
  <si>
    <t>Companhia de Engenharia de Tráfego</t>
  </si>
  <si>
    <t>Companhia Metropolitana de Habitação</t>
  </si>
  <si>
    <t>Controladoria Geral do Município</t>
  </si>
  <si>
    <t>Procuradoria Geral do Município</t>
  </si>
  <si>
    <t>São Paulo Obras</t>
  </si>
  <si>
    <t>São Paulo Transportes</t>
  </si>
  <si>
    <t>Secretaria de Relações Institucionais</t>
  </si>
  <si>
    <t>Secretaria de Relações Internacionais</t>
  </si>
  <si>
    <t>Secretaria do Governo Municipal</t>
  </si>
  <si>
    <t>Secretaria Municipal da Fazenda</t>
  </si>
  <si>
    <t>Secretaria Municipal da Pessoa com Deficiência</t>
  </si>
  <si>
    <t>Secretaria Municipal da Saúde</t>
  </si>
  <si>
    <t>Secretaria Municipal de Assistência e Desenvolvimento Social</t>
  </si>
  <si>
    <t>Secretaria Municipal de Cultura e Economia Criativa</t>
  </si>
  <si>
    <t>Secretaria Municipal de Desenvolvimento Econômico e Trabalho</t>
  </si>
  <si>
    <t>Secretaria Municipal de Direitos Humanos e Cidadania</t>
  </si>
  <si>
    <t>Secretaria Municipal de Educação</t>
  </si>
  <si>
    <t>Secretaria Municipal de Esportes e Lazer</t>
  </si>
  <si>
    <t>Secretaria Municipal de Gestão</t>
  </si>
  <si>
    <t>Secretaria Municipal de Habitação</t>
  </si>
  <si>
    <t>Secretaria Municipal de Inovação e Tecnologia</t>
  </si>
  <si>
    <t>Secretaria Municipal de Justiça</t>
  </si>
  <si>
    <t>Secretaria Municipal de Mobilidade Urbana e Transporte</t>
  </si>
  <si>
    <t>Secretaria Municipal de Segurança Urbana</t>
  </si>
  <si>
    <t>Secretaria Municipal de Turismo</t>
  </si>
  <si>
    <t>Secretaria Municipal de Urbanismo e Licenciamento</t>
  </si>
  <si>
    <t>Secretaria Municipal do Verde e Meio Ambiente</t>
  </si>
  <si>
    <t>Subprefeitura Aricanduva</t>
  </si>
  <si>
    <t>Subprefeitura Butantã</t>
  </si>
  <si>
    <t>Subprefeitura Campo Limpo</t>
  </si>
  <si>
    <t>Subprefeitura Capela do Socorro</t>
  </si>
  <si>
    <t>Subprefeitura Casa Verde</t>
  </si>
  <si>
    <t>Subprefeitura Cidade Ademar</t>
  </si>
  <si>
    <t>Subprefeitura Cidade Tiradentes</t>
  </si>
  <si>
    <t>Subprefeitura Ermelino Matarazzo</t>
  </si>
  <si>
    <t>Subprefeitura Freguesia/Brasilândia</t>
  </si>
  <si>
    <t>Subprefeitura Guaianases</t>
  </si>
  <si>
    <t>Subprefeitura Ipiranga</t>
  </si>
  <si>
    <t>Subprefeitura Itaim Paulista</t>
  </si>
  <si>
    <t>Subprefeitura Itaquera</t>
  </si>
  <si>
    <t>Subprefeitura Jabaquara</t>
  </si>
  <si>
    <t>Subprefeitura Jaçanã/Tremembé</t>
  </si>
  <si>
    <t>Subprefeitura Lapa</t>
  </si>
  <si>
    <t>Subprefeitura M Boi Mirim</t>
  </si>
  <si>
    <t>Subprefeitura Mooca</t>
  </si>
  <si>
    <t>Subprefeitura Parelheiros</t>
  </si>
  <si>
    <t>Subprefeitura Penha</t>
  </si>
  <si>
    <t>Subprefeitura Perus</t>
  </si>
  <si>
    <t>Subprefeitura Pinheiros</t>
  </si>
  <si>
    <t>Subprefeitura Pirituba/Jaraguá</t>
  </si>
  <si>
    <t>Subprefeitura Santana/Tucuruvi</t>
  </si>
  <si>
    <t>Subprefeitura Santo Amaro</t>
  </si>
  <si>
    <t>Subprefeitura São Mateus</t>
  </si>
  <si>
    <t>Subprefeitura São Miguel Paulista</t>
  </si>
  <si>
    <t>Subprefeitura Sapopemba</t>
  </si>
  <si>
    <t>Subprefeitura Sé</t>
  </si>
  <si>
    <t>Subprefeitura Vila Maria/Vila Guilherme</t>
  </si>
  <si>
    <t>Subprefeitura Vila Mariana</t>
  </si>
  <si>
    <t>Subprefeitura Vila Prudente</t>
  </si>
  <si>
    <t>* As Denúncias não estão sendo contabilizadas nessa aba da planilha, pois esses dados estão sendo exibidos em abas específicas.</t>
  </si>
  <si>
    <t>** Considera-se o campo “não identificado” todos os registros que não especificam o órgão denunciado, que não complementam essa informação, ou ainda que a narrativa não permita rastrear o órgão denunciado.</t>
  </si>
  <si>
    <t>Unidades - 10 mais solicitadas de 2026 (Média)</t>
  </si>
  <si>
    <t>Unidades - variação dos 10 mais solicitados de 2026 (MÉDIA)</t>
  </si>
  <si>
    <t>Subprefeituras PMSP*</t>
  </si>
  <si>
    <t>% Total dentre as subprefeituras</t>
  </si>
  <si>
    <t>Aricanduva</t>
  </si>
  <si>
    <t>Butantã</t>
  </si>
  <si>
    <t>Campo Limpo</t>
  </si>
  <si>
    <t>Capela do Socorro</t>
  </si>
  <si>
    <t>Casa Verde</t>
  </si>
  <si>
    <t>Cidade Ademar</t>
  </si>
  <si>
    <t>Cidade Tiradentes</t>
  </si>
  <si>
    <t>Ermelino Matarazzo</t>
  </si>
  <si>
    <t>Freguesia/Brasilândia</t>
  </si>
  <si>
    <t>Guaianases</t>
  </si>
  <si>
    <t>Ipiranga</t>
  </si>
  <si>
    <t>Itaim Paulista</t>
  </si>
  <si>
    <t>Itaquera</t>
  </si>
  <si>
    <t>Jabaquara</t>
  </si>
  <si>
    <t>Jaçanã/Tremembé</t>
  </si>
  <si>
    <t>Lapa</t>
  </si>
  <si>
    <t>M Boi Mirim</t>
  </si>
  <si>
    <t>Mooca</t>
  </si>
  <si>
    <t>Parelheiros</t>
  </si>
  <si>
    <t>Penha</t>
  </si>
  <si>
    <t>Perus</t>
  </si>
  <si>
    <t>Pinheiros</t>
  </si>
  <si>
    <t>Pirituba/Jaraguá</t>
  </si>
  <si>
    <t>Santana/Tucuruvi</t>
  </si>
  <si>
    <t>Santo Amaro</t>
  </si>
  <si>
    <t>São Mateus</t>
  </si>
  <si>
    <t>São Miguel Paulista</t>
  </si>
  <si>
    <t>Sapopemba</t>
  </si>
  <si>
    <t>Sé</t>
  </si>
  <si>
    <t>Vila Maria/Vila Guilherme</t>
  </si>
  <si>
    <t>Vila Mariana</t>
  </si>
  <si>
    <t>Vila Prudente</t>
  </si>
  <si>
    <t/>
  </si>
  <si>
    <t>Subprefeituras - 10 mais demandados de 2026 (Média)</t>
  </si>
  <si>
    <t>Subprefeituras - variação dos 10 mais solicitadas de 2026 (MÉDIA)</t>
  </si>
  <si>
    <t>Média anual</t>
  </si>
  <si>
    <t>Denúncias</t>
  </si>
  <si>
    <t>Deferidas</t>
  </si>
  <si>
    <t>Indeferidas</t>
  </si>
  <si>
    <t>Canceladas</t>
  </si>
  <si>
    <t>Total de denúncias *(exceto canceladas)</t>
  </si>
  <si>
    <t>Total denúncias</t>
  </si>
  <si>
    <t>Denúncias (exceto canceladas)</t>
  </si>
  <si>
    <t>Variação</t>
  </si>
  <si>
    <t>Assédio moral</t>
  </si>
  <si>
    <t>Assédio sexual **</t>
  </si>
  <si>
    <t>Denunciar conduta inadequada de Agente Público</t>
  </si>
  <si>
    <t>Desvio de verbas, materiais e bens públicos</t>
  </si>
  <si>
    <t>Ilegalidade na gestão pública municipal</t>
  </si>
  <si>
    <t>Irregularidade da contratação e/ou gestão de serviço público</t>
  </si>
  <si>
    <t>Total indeferidas</t>
  </si>
  <si>
    <t>Total deferidas</t>
  </si>
  <si>
    <t>**Os números de denúncia sobre assédio sexual refletem os registros diretos perante a OGM e os processos de apuração preliminar ou sindicância concluídos em PGM/PROCED no decorrer do ano de 2024. Esse procedimento foi adotado para o fortalecimento da política de prevenção e combate aos assédios por meio de subsídio de relatórios e, por consequência, políticas públicas de enfrentamento à temática.</t>
  </si>
  <si>
    <t>DEFERIDAS</t>
  </si>
  <si>
    <t>INDEFERIDAS</t>
  </si>
  <si>
    <t>AHMSP Autarquia Hospitalar Municipal</t>
  </si>
  <si>
    <t>Casa Civil</t>
  </si>
  <si>
    <t>Fundação Paulistana de Educação, Tecnologia e Cultura</t>
  </si>
  <si>
    <t>Instituto de Previdência Municipal</t>
  </si>
  <si>
    <t>FTMSP Fundação Theatro Municipal de São Paulo</t>
  </si>
  <si>
    <t>São Paulo Urbanismo</t>
  </si>
  <si>
    <t>Não identificado*</t>
  </si>
  <si>
    <t>Secretaria Executiva de Mudanças Climáticas</t>
  </si>
  <si>
    <t>Secretaria Executiva de Comunicação</t>
  </si>
  <si>
    <t>Subprefeitura M'Boi Mirim</t>
  </si>
  <si>
    <t>CANCELADAS</t>
  </si>
  <si>
    <t>Rótulos de Linha</t>
  </si>
  <si>
    <t>Contagem de Protocolo da Solicitação</t>
  </si>
  <si>
    <t>* Considera-se o campo “não identificado” todos os registros que não especificam o órgão denunciado, que não complementam essa informação, ou ainda que a narrativa não permita rastrear o órgão denunciado.</t>
  </si>
  <si>
    <t>Duplicidade de protocolo</t>
  </si>
  <si>
    <t>Falta de informação</t>
  </si>
  <si>
    <t>Perda de objeto</t>
  </si>
  <si>
    <t xml:space="preserve">Unidades PMSP </t>
  </si>
  <si>
    <t>Janeiro</t>
  </si>
  <si>
    <t>Fevereiro</t>
  </si>
  <si>
    <t>Março</t>
  </si>
  <si>
    <t>Abril</t>
  </si>
  <si>
    <t>Maio</t>
  </si>
  <si>
    <t>Junho</t>
  </si>
  <si>
    <t>Julho</t>
  </si>
  <si>
    <t>Agosto</t>
  </si>
  <si>
    <t>Setembro</t>
  </si>
  <si>
    <t>Outubro</t>
  </si>
  <si>
    <t>Novembro</t>
  </si>
  <si>
    <t>Dezembro</t>
  </si>
  <si>
    <t>Decisões iniciais</t>
  </si>
  <si>
    <t>Decisões 1ª instância</t>
  </si>
  <si>
    <t>Pedidos e-SIC</t>
  </si>
  <si>
    <t>Decisões 2ª instância</t>
  </si>
  <si>
    <t>Recurso de Ofício (RO)</t>
  </si>
  <si>
    <t>Decisões 3ª instância</t>
  </si>
  <si>
    <t>Órgão</t>
  </si>
  <si>
    <t>SITUAÇÃO</t>
  </si>
  <si>
    <t>ADE SAMPA - Agência São Paulo de Desenvolvimento</t>
  </si>
  <si>
    <t>AMLURB - Autoridade Municipal de Limpeza Urbana</t>
  </si>
  <si>
    <t>Pedidos registrados</t>
  </si>
  <si>
    <t>CET - Companhia de Engenharia de Tráfego</t>
  </si>
  <si>
    <t>,</t>
  </si>
  <si>
    <t>CGM - Controladoria Geral do Município</t>
  </si>
  <si>
    <t>COHAB - Companhia Metropolitana de Habitação</t>
  </si>
  <si>
    <t>Total (decisões iniciais)</t>
  </si>
  <si>
    <t>FPETC - Fundação Paulistana de Educação, Tecnologia e Cultura</t>
  </si>
  <si>
    <t>Atendidos</t>
  </si>
  <si>
    <t>FTMSP - Fundação Theatro Municipal de São Paulo</t>
  </si>
  <si>
    <t>Indeferidos</t>
  </si>
  <si>
    <t>HSPM - Hospital do Servidor Público Municipal</t>
  </si>
  <si>
    <t>IPREM - Instituto de Previdência Municipal de São Paulo</t>
  </si>
  <si>
    <t>1ª instância</t>
  </si>
  <si>
    <t>PGM - Procuradoria Geral do Município</t>
  </si>
  <si>
    <t>Solicitações</t>
  </si>
  <si>
    <t>PRODAM - Empresa de Tecnologia da Informação e Comunicação do Munic.SP</t>
  </si>
  <si>
    <t>Total (decisões 1ª instância)</t>
  </si>
  <si>
    <t>Deferidos</t>
  </si>
  <si>
    <t>SECOM - Secretaria Especial de Comunicação</t>
  </si>
  <si>
    <t>SEGES - Secretaria Municipal de Gestão</t>
  </si>
  <si>
    <t>SEHAB - Secretaria Municipal de Habitação</t>
  </si>
  <si>
    <t>2ª instância</t>
  </si>
  <si>
    <t>SEME - Secretaria Municipal de Esportes e Lazer</t>
  </si>
  <si>
    <t>Total (decisões 2ª instância)</t>
  </si>
  <si>
    <t>SERI – Secretaria Executiva de Relações Institucionais</t>
  </si>
  <si>
    <t>SF - Secretaria Municipal da Fazenda</t>
  </si>
  <si>
    <t>SFMSP - Serviço Funerário</t>
  </si>
  <si>
    <t>SGM - Secretaria de Governo Municipal</t>
  </si>
  <si>
    <t>SIURB - Secretaria Municipal de Infraestrutura Urbana e Obras</t>
  </si>
  <si>
    <t>SMADS - Secretaria Municipal de Assistência e Desenvolvimento Social</t>
  </si>
  <si>
    <t>3ª instância</t>
  </si>
  <si>
    <t>SMC - Secretaria Municipal de Cultura  e Economia Criativa</t>
  </si>
  <si>
    <t>SMDET - Secretaria Municipal de Desenvolvimento Econômico e Trabalho</t>
  </si>
  <si>
    <t>Total (decisões 3ª instância)</t>
  </si>
  <si>
    <t>SMDHC - Secretaria Municipal de Direitos Humanos e Cidadania</t>
  </si>
  <si>
    <t>SME - Secretaria Municipal de Educação</t>
  </si>
  <si>
    <t>SMIT - Secretaria Municipal de Inovação e Tecnologia</t>
  </si>
  <si>
    <t>SMJ - Secretaria Municipal de Justiça</t>
  </si>
  <si>
    <t>SMPED - Secretaria Municipal da Pessoa com Deficiência</t>
  </si>
  <si>
    <t>SMRI - Secretaria Municipal de Relações Internacionais</t>
  </si>
  <si>
    <t>SMSU - Secretaria Municipal de Segurança Urbana</t>
  </si>
  <si>
    <t>SMSUB - Secretaria Municipal das Subprefeituras</t>
  </si>
  <si>
    <t>SMT - Secretaria Municipal de Mobilidade Urbana e Transporte</t>
  </si>
  <si>
    <t>SMTUR - Secretaria Municipal de Turismo</t>
  </si>
  <si>
    <t>SMUL - Secretaria Municipal de Urbanismo e Licenciamento</t>
  </si>
  <si>
    <t>SP CINE - Empresa de Cinema e Audiovisual de São Paulo</t>
  </si>
  <si>
    <t>SP Negócios - São Paulo Negócios</t>
  </si>
  <si>
    <t>SP OBRAS - São Paulo Obras</t>
  </si>
  <si>
    <t>SP Regula - Agência Reguladora de Serviços Públicos do Município de São Paulo</t>
  </si>
  <si>
    <t>SP URBANISMO - São Paulo Urbanismo</t>
  </si>
  <si>
    <t>SPDA - Companhia São Paulo de Desenvolvimento e Mobilização de Ativos</t>
  </si>
  <si>
    <t>SPSEC - Companhia Paulistana de Securitização</t>
  </si>
  <si>
    <t>SPTURIS - São Paulo Turismo S/A</t>
  </si>
  <si>
    <t>Subprefeitura Aricanduva/Formosa/Carrão</t>
  </si>
  <si>
    <t>Subprefeitura Casa Verde/Cachoeirinha</t>
  </si>
  <si>
    <t>Subprefeitura Freguesia / Brasilândia</t>
  </si>
  <si>
    <t>Subprefeitura M’ Boi Mirim</t>
  </si>
  <si>
    <t>SVMA - Secretaria Municipal do Verde e do Meio Ambiente</t>
  </si>
  <si>
    <t xml:space="preserve">Total </t>
  </si>
  <si>
    <t xml:space="preserve"> *Variação percentual em relação ao mês imediatamente anterior.</t>
  </si>
  <si>
    <t>SMS</t>
  </si>
  <si>
    <t>CET</t>
  </si>
  <si>
    <t>SME</t>
  </si>
  <si>
    <t>SMUL</t>
  </si>
  <si>
    <t>SPTrans</t>
  </si>
  <si>
    <t>SF</t>
  </si>
  <si>
    <t>SMSUB</t>
  </si>
  <si>
    <t>SIURB</t>
  </si>
  <si>
    <t>CANCELADA</t>
  </si>
  <si>
    <t>EM ANDAMENTO</t>
  </si>
  <si>
    <t>FINALIZADA</t>
  </si>
  <si>
    <t>Serviço</t>
  </si>
  <si>
    <t>Quantidade</t>
  </si>
  <si>
    <t>Denunciar estabelecimento que não fornece álcool em gel ou permite entrada sem máscara durante a crise do Coronavírus</t>
  </si>
  <si>
    <t>Denunciar estabelecimento que não segue as regras de funcionamento previstas durante a pandemia do Coronavírus</t>
  </si>
  <si>
    <t>Material escolar</t>
  </si>
  <si>
    <t>Manifestação livre</t>
  </si>
  <si>
    <t xml:space="preserve">Renda Básica Emergencial </t>
  </si>
  <si>
    <t>Vacinas</t>
  </si>
  <si>
    <t>Denunciar irregularidade da contratação e/ou gestão de serviço público</t>
  </si>
  <si>
    <t>SPTrans - São Paulo Transporte S/A</t>
  </si>
  <si>
    <t>% Total 2026</t>
  </si>
  <si>
    <t>Fora da Competência 2026</t>
  </si>
  <si>
    <t>Fora da competência da municipalidade</t>
  </si>
  <si>
    <t>Empresa de Cinema e Audiovisual de São Paulo</t>
  </si>
  <si>
    <t>SP PARCERIAS - São Paulo Parcerias S/A</t>
  </si>
  <si>
    <t>SMS - Secretaria Municipal da Saúde</t>
  </si>
  <si>
    <t>Convertidas</t>
  </si>
  <si>
    <t>Não Recebidas</t>
  </si>
  <si>
    <t>Recebidas</t>
  </si>
  <si>
    <t>Detalhamento | Manifestações sobre o BRT Aricanduva**</t>
  </si>
  <si>
    <t>Nota:  Esta tabela apresenta a segmentação das manifestações recebidas através do formulário de "Manifestações sobre o BRT Aricanduva". Os números abaixo estão incluídos no total geral da tabela "Tipo de manifestação". A natureza das denúncias está detalhada na aba "Denúncia_Protocolos".</t>
  </si>
  <si>
    <t>** Em fevereiro de 2026, a nomenclatura “Órgãos Externos” foi alterada para “Fora da Competência da Municipalidade”.</t>
  </si>
  <si>
    <t xml:space="preserve"> </t>
  </si>
  <si>
    <t>Secretaria Municipal de Planejamento e Eficiência</t>
  </si>
  <si>
    <t>Detalhamento | Denúncias sobre o BRT Aricanduva***</t>
  </si>
  <si>
    <t xml:space="preserve">*** Em março de 2026, foi incluida a tabela com informações sobre o tipo de denuncia relativo ao BRT Aricanduva  </t>
  </si>
  <si>
    <t>Detalhamento de Denúncias</t>
  </si>
  <si>
    <t>Secretaria Executiva de Planejamento e Entregas Prioritárias</t>
  </si>
  <si>
    <t>SEPLAN - Secretaria Municipal de Planejamento e Eficiência</t>
  </si>
  <si>
    <t>Fiação e Postes</t>
  </si>
  <si>
    <t>% Canais de entrada mai/26</t>
  </si>
  <si>
    <t>% em relação ao todo de MAI/26 (excetuando-se denúncias)</t>
  </si>
  <si>
    <t>10 assuntos mais solicitados de Maio/26</t>
  </si>
  <si>
    <t>***A partir de maio de 2026, as demandas anteriormente classificadas sob a responsabilidade da Secretaria Municipal de Limpeza Urbana passaram a ser atribuídas à Coordenadoria de Limpeza Urbana</t>
  </si>
  <si>
    <t>Coordenadoria de Limpeza Urbana***</t>
  </si>
  <si>
    <t>% em relação ao todo MAI/26 (excetuando-se denúncias)</t>
  </si>
  <si>
    <t>10 unidades mais demandadas de Maio/26</t>
  </si>
  <si>
    <t>10 Subprefeituras mais demandadas de Maio/26 **</t>
  </si>
  <si>
    <t>** As Subprefeituras do Butantã e da Lapa ficaram empatadas na décima posição, com um total de 44 demandas registradas cada.</t>
  </si>
  <si>
    <t>% Total MAI/26 dentro do STATUS</t>
  </si>
  <si>
    <t>Unidades PMSP - MAIO 2026</t>
  </si>
  <si>
    <t>Coordenadoria de Limpeza Urbana</t>
  </si>
  <si>
    <t>Empresa de Tecnologia da Informação e Comunicação do Município de São Paulo</t>
  </si>
  <si>
    <t>Fora da competência da Municipalidade</t>
  </si>
  <si>
    <t>**A partir de maio de 2026, as demandas anteriormente classificadas sob a responsabilidade da Secretaria Municipal de Limpeza Urbana passaram a ser atribuídas à Coordenadoria de Limpeza Urbana</t>
  </si>
  <si>
    <t>Coordenadoria de Limpeza Urbana**</t>
  </si>
  <si>
    <t>Butantã**</t>
  </si>
  <si>
    <t>Lapa**</t>
  </si>
  <si>
    <t>SMDHC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</si>
</sst>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0.0"/>
    <numFmt numFmtId="166" formatCode="&quot; &quot;#,##0.00&quot; &quot;;&quot;-&quot;#,##0.00&quot; &quot;;&quot; -&quot;00&quot; &quot;;&quot; &quot;@&quot; &quot;"/>
    <numFmt numFmtId="167" formatCode="0.000"/>
  </numFmts>
  <fonts count="70">
    <font>
      <sz val="11"/>
      <color rgb="FF000000"/>
      <name val="Calibri"/>
      <family val="2"/>
    </font>
    <font>
      <sz val="11"/>
      <color theme="1"/>
      <name val="Calibri"/>
      <family val="2"/>
      <scheme val="minor"/>
    </font>
    <font>
      <sz val="11"/>
      <color rgb="FF000000"/>
      <name val="Calibri"/>
      <family val="2"/>
    </font>
    <font>
      <sz val="11"/>
      <color rgb="FF800080"/>
      <name val="Calibri"/>
      <family val="2"/>
    </font>
    <font>
      <sz val="11"/>
      <color rgb="FF9C0006"/>
      <name val="Calibri"/>
      <family val="2"/>
    </font>
    <font>
      <sz val="10"/>
      <color rgb="FF000000"/>
      <name val="Arial"/>
      <family val="2"/>
    </font>
    <font>
      <b/>
      <sz val="11"/>
      <color rgb="FF44546A"/>
      <name val="Calibri"/>
      <family val="2"/>
    </font>
    <font>
      <b/>
      <sz val="11"/>
      <color rgb="FF000000"/>
      <name val="Arial"/>
      <family val="2"/>
    </font>
    <font>
      <sz val="11"/>
      <color rgb="FF000000"/>
      <name val="Arial"/>
      <family val="2"/>
    </font>
    <font>
      <b/>
      <sz val="11"/>
      <color rgb="FF000000"/>
      <name val="Calibri"/>
      <family val="2"/>
    </font>
    <font>
      <sz val="8"/>
      <color rgb="FF000000"/>
      <name val="Arial"/>
      <family val="2"/>
    </font>
    <font>
      <b/>
      <sz val="10"/>
      <color rgb="FF000000"/>
      <name val="Arial"/>
      <family val="2"/>
    </font>
    <font>
      <sz val="12"/>
      <color rgb="FF000000"/>
      <name val="Arial "/>
    </font>
    <font>
      <b/>
      <sz val="12"/>
      <color rgb="FF000000"/>
      <name val="Arial "/>
    </font>
    <font>
      <sz val="11"/>
      <color rgb="FF000000"/>
      <name val="Arial "/>
    </font>
    <font>
      <b/>
      <sz val="11"/>
      <color rgb="FF000000"/>
      <name val="Arial "/>
    </font>
    <font>
      <sz val="11"/>
      <color rgb="FFFFFFFF"/>
      <name val="Arial"/>
      <family val="2"/>
    </font>
    <font>
      <sz val="11"/>
      <color rgb="FFFF0000"/>
      <name val="Calibri"/>
      <family val="2"/>
    </font>
    <font>
      <sz val="9"/>
      <color rgb="FF000000"/>
      <name val="Arial"/>
      <family val="2"/>
    </font>
    <font>
      <sz val="11"/>
      <color rgb="FFFF0000"/>
      <name val="Arial"/>
      <family val="2"/>
    </font>
    <font>
      <b/>
      <sz val="9"/>
      <color rgb="FF000000"/>
      <name val="Arial"/>
      <family val="2"/>
    </font>
    <font>
      <sz val="10"/>
      <color rgb="FFFF0000"/>
      <name val="Arial"/>
      <family val="2"/>
    </font>
    <font>
      <b/>
      <sz val="11"/>
      <color rgb="FFFF0000"/>
      <name val="Arial"/>
      <family val="2"/>
    </font>
    <font>
      <b/>
      <sz val="10"/>
      <color rgb="FF000000"/>
      <name val="Calibri"/>
      <family val="2"/>
    </font>
    <font>
      <b/>
      <sz val="8"/>
      <color rgb="FF000000"/>
      <name val="Arial"/>
      <family val="2"/>
    </font>
    <font>
      <sz val="10"/>
      <color rgb="FF000000"/>
      <name val="Calibri"/>
      <family val="2"/>
    </font>
    <font>
      <sz val="8"/>
      <color rgb="FF000000"/>
      <name val="Calibri"/>
      <family val="2"/>
    </font>
    <font>
      <b/>
      <i/>
      <sz val="10"/>
      <color rgb="FF000000"/>
      <name val="Calibri"/>
      <family val="2"/>
    </font>
    <font>
      <sz val="11"/>
      <color rgb="FF000000"/>
      <name val="Calibri"/>
      <family val="2"/>
      <scheme val="minor"/>
    </font>
    <font>
      <sz val="11"/>
      <name val="Arial"/>
      <family val="2"/>
    </font>
    <font>
      <sz val="10"/>
      <name val="Arial"/>
      <family val="2"/>
    </font>
    <font>
      <sz val="11"/>
      <name val="Calibri"/>
      <family val="2"/>
    </font>
    <font>
      <sz val="11"/>
      <color theme="0"/>
      <name val="Arial"/>
      <family val="2"/>
    </font>
    <font>
      <sz val="11"/>
      <color theme="0"/>
      <name val="Calibri"/>
      <family val="2"/>
    </font>
    <font>
      <sz val="10"/>
      <color theme="0"/>
      <name val="Arial"/>
      <family val="2"/>
    </font>
    <font>
      <sz val="10"/>
      <color theme="0"/>
      <name val="Calibri"/>
      <family val="2"/>
    </font>
    <font>
      <sz val="8"/>
      <color theme="0"/>
      <name val="Calibri"/>
      <family val="2"/>
    </font>
    <font>
      <b/>
      <sz val="10"/>
      <color theme="0"/>
      <name val="Calibri"/>
      <family val="2"/>
    </font>
    <font>
      <sz val="8"/>
      <color theme="0"/>
      <name val="Arial"/>
      <family val="2"/>
    </font>
    <font>
      <b/>
      <sz val="11"/>
      <color theme="0"/>
      <name val="Calibri"/>
      <family val="2"/>
    </font>
    <font>
      <b/>
      <sz val="11"/>
      <color theme="0"/>
      <name val="Arial"/>
      <family val="2"/>
    </font>
    <font>
      <sz val="11"/>
      <color theme="1"/>
      <name val="Arial"/>
      <family val="2"/>
    </font>
    <font>
      <b/>
      <sz val="11"/>
      <name val="Calibri"/>
      <family val="2"/>
    </font>
    <font>
      <b/>
      <sz val="8"/>
      <name val="Calibri"/>
      <family val="2"/>
    </font>
    <font>
      <sz val="12"/>
      <color theme="0"/>
      <name val="Arial "/>
    </font>
    <font>
      <b/>
      <sz val="11"/>
      <name val="Arial"/>
      <family val="2"/>
    </font>
    <font>
      <b/>
      <sz val="9"/>
      <name val="Arial"/>
      <family val="2"/>
    </font>
    <font>
      <sz val="10"/>
      <name val="Calibri"/>
      <family val="2"/>
    </font>
    <font>
      <b/>
      <sz val="11"/>
      <name val="Calibri"/>
      <family val="2"/>
      <scheme val="minor"/>
    </font>
    <font>
      <sz val="11"/>
      <name val="Calibri"/>
      <family val="2"/>
      <scheme val="minor"/>
    </font>
    <font>
      <b/>
      <sz val="11"/>
      <color theme="0"/>
      <name val="Calibri"/>
      <family val="2"/>
      <scheme val="minor"/>
    </font>
    <font>
      <sz val="11"/>
      <color theme="1"/>
      <name val="Calibri"/>
      <family val="2"/>
    </font>
    <font>
      <sz val="10"/>
      <color theme="1"/>
      <name val="Arial"/>
      <family val="2"/>
    </font>
    <font>
      <sz val="8"/>
      <color theme="1"/>
      <name val="Arial"/>
      <family val="2"/>
    </font>
    <font>
      <sz val="11"/>
      <color theme="0"/>
      <name val="Calibri"/>
      <family val="2"/>
      <scheme val="minor"/>
    </font>
    <font>
      <b/>
      <sz val="10"/>
      <color theme="1"/>
      <name val="Arial"/>
      <family val="2"/>
    </font>
    <font>
      <sz val="12"/>
      <color rgb="FF000000"/>
      <name val="Arial"/>
      <family val="2"/>
    </font>
    <font>
      <b/>
      <sz val="11"/>
      <color rgb="FF000000"/>
      <name val="Calibri"/>
      <family val="2"/>
      <scheme val="minor"/>
    </font>
    <font>
      <sz val="8"/>
      <name val="Calibri"/>
      <family val="2"/>
    </font>
    <font>
      <sz val="11"/>
      <color theme="0"/>
      <name val="Times New Roman"/>
      <family val="1"/>
    </font>
    <font>
      <b/>
      <sz val="8"/>
      <name val="Arial"/>
      <family val="2"/>
    </font>
    <font>
      <sz val="11"/>
      <name val="Times New Roman"/>
      <family val="1"/>
    </font>
    <font>
      <b/>
      <sz val="11"/>
      <name val="Times New Roman"/>
      <family val="1"/>
    </font>
    <font>
      <b/>
      <sz val="8"/>
      <color theme="0"/>
      <name val="Calibri"/>
      <family val="2"/>
    </font>
    <font>
      <sz val="11"/>
      <color rgb="FF242424"/>
      <name val="Segoe UI"/>
      <family val="2"/>
    </font>
    <font>
      <sz val="12"/>
      <color rgb="FF000000"/>
      <name val="Calibri"/>
      <family val="2"/>
    </font>
    <font>
      <b/>
      <sz val="12"/>
      <color rgb="FF000000"/>
      <name val="Inherit"/>
    </font>
    <font>
      <b/>
      <sz val="10"/>
      <name val="Arial"/>
      <family val="2"/>
    </font>
    <font>
      <b/>
      <sz val="12"/>
      <color rgb="FF000000"/>
      <name val="Calibri"/>
      <family val="2"/>
      <scheme val="minor"/>
    </font>
    <font>
      <b/>
      <sz val="11"/>
      <color theme="1"/>
      <name val="Calibri"/>
      <family val="2"/>
    </font>
  </fonts>
  <fills count="33">
    <fill>
      <patternFill patternType="none"/>
    </fill>
    <fill>
      <patternFill patternType="gray125"/>
    </fill>
    <fill>
      <patternFill patternType="solid">
        <fgColor rgb="FFFF99CC"/>
        <bgColor rgb="FFFF99CC"/>
      </patternFill>
    </fill>
    <fill>
      <patternFill patternType="solid">
        <fgColor rgb="FFFFC7CE"/>
        <bgColor rgb="FFFFC7CE"/>
      </patternFill>
    </fill>
    <fill>
      <patternFill patternType="solid">
        <fgColor rgb="FFBFBFBF"/>
        <bgColor rgb="FFBFBFBF"/>
      </patternFill>
    </fill>
    <fill>
      <patternFill patternType="solid">
        <fgColor rgb="FFD9D9D9"/>
        <bgColor rgb="FFD9D9D9"/>
      </patternFill>
    </fill>
    <fill>
      <patternFill patternType="solid">
        <fgColor rgb="FFD8D8D8"/>
        <bgColor rgb="FFD8D8D8"/>
      </patternFill>
    </fill>
    <fill>
      <patternFill patternType="solid">
        <fgColor rgb="FF000000"/>
        <bgColor rgb="FF000000"/>
      </patternFill>
    </fill>
    <fill>
      <patternFill patternType="solid">
        <fgColor rgb="FFE7E6E6"/>
        <bgColor rgb="FFE7E6E6"/>
      </patternFill>
    </fill>
    <fill>
      <patternFill patternType="solid">
        <fgColor rgb="FFF2F2F2"/>
        <bgColor rgb="FFF2F2F2"/>
      </patternFill>
    </fill>
    <fill>
      <patternFill patternType="solid">
        <fgColor rgb="FFA6A6A6"/>
        <bgColor rgb="FFA6A6A6"/>
      </patternFill>
    </fill>
    <fill>
      <patternFill patternType="solid">
        <fgColor rgb="FFFFFFFF"/>
        <bgColor rgb="FFFFFFFF"/>
      </patternFill>
    </fill>
    <fill>
      <patternFill patternType="solid">
        <fgColor rgb="FF00FF00"/>
        <bgColor rgb="FF00FF00"/>
      </patternFill>
    </fill>
    <fill>
      <patternFill patternType="solid">
        <fgColor rgb="FF99FFCC"/>
        <bgColor rgb="FF99FFCC"/>
      </patternFill>
    </fill>
    <fill>
      <patternFill patternType="solid">
        <fgColor rgb="FFBF8F00"/>
        <bgColor rgb="FFBF8F00"/>
      </patternFill>
    </fill>
    <fill>
      <patternFill patternType="solid">
        <fgColor rgb="FFFFD966"/>
        <bgColor rgb="FFFFD966"/>
      </patternFill>
    </fill>
    <fill>
      <patternFill patternType="solid">
        <fgColor rgb="FFFFF2CC"/>
        <bgColor rgb="FFFFF2CC"/>
      </patternFill>
    </fill>
    <fill>
      <patternFill patternType="solid">
        <fgColor rgb="FFCC00CC"/>
        <bgColor rgb="FFCC00CC"/>
      </patternFill>
    </fill>
    <fill>
      <patternFill patternType="solid">
        <fgColor rgb="FFFF3399"/>
        <bgColor rgb="FFFF3399"/>
      </patternFill>
    </fill>
    <fill>
      <patternFill patternType="solid">
        <fgColor rgb="FFFFCCCC"/>
        <bgColor rgb="FFFFCCCC"/>
      </patternFill>
    </fill>
    <fill>
      <patternFill patternType="solid">
        <fgColor rgb="FF3333CC"/>
        <bgColor rgb="FF3333CC"/>
      </patternFill>
    </fill>
    <fill>
      <patternFill patternType="solid">
        <fgColor rgb="FF6699FF"/>
        <bgColor rgb="FF6699FF"/>
      </patternFill>
    </fill>
    <fill>
      <patternFill patternType="solid">
        <fgColor rgb="FFDDEBF7"/>
        <bgColor rgb="FFDDEBF7"/>
      </patternFill>
    </fill>
    <fill>
      <patternFill patternType="solid">
        <fgColor rgb="FFD9E1F2"/>
        <bgColor rgb="FFD9E1F2"/>
      </patternFill>
    </fill>
    <fill>
      <patternFill patternType="solid">
        <fgColor rgb="FFFFF2CC"/>
        <bgColor indexed="64"/>
      </patternFill>
    </fill>
    <fill>
      <patternFill patternType="solid">
        <fgColor theme="0" tint="-0.249977111117893"/>
        <bgColor rgb="FFD9D9D9"/>
      </patternFill>
    </fill>
    <fill>
      <patternFill patternType="solid">
        <fgColor theme="0" tint="-0.249977111117893"/>
        <bgColor indexed="64"/>
      </patternFill>
    </fill>
    <fill>
      <patternFill patternType="solid">
        <fgColor rgb="FFFFFFFF"/>
        <bgColor indexed="64"/>
      </patternFill>
    </fill>
    <fill>
      <patternFill patternType="solid">
        <fgColor theme="0" tint="-0.14999847407452621"/>
        <bgColor rgb="FFE7E6E6"/>
      </patternFill>
    </fill>
    <fill>
      <patternFill patternType="solid">
        <fgColor rgb="FFDDEBF7"/>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0" tint="-0.14999847407452621"/>
        <bgColor indexed="64"/>
      </patternFill>
    </fill>
  </fills>
  <borders count="253">
    <border>
      <left/>
      <right/>
      <top/>
      <bottom/>
      <diagonal/>
    </border>
    <border>
      <left/>
      <right/>
      <top/>
      <bottom style="medium">
        <color rgb="FF8EA9DB"/>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right style="thin">
        <color rgb="FF000000"/>
      </right>
      <top style="thin">
        <color rgb="FF000000"/>
      </top>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top/>
      <bottom style="medium">
        <color rgb="FF000000"/>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rgb="FF000000"/>
      </right>
      <top style="thin">
        <color rgb="FF000000"/>
      </top>
      <bottom/>
      <diagonal/>
    </border>
    <border>
      <left style="medium">
        <color rgb="FF000000"/>
      </left>
      <right/>
      <top/>
      <bottom/>
      <diagonal/>
    </border>
    <border>
      <left style="thin">
        <color rgb="FF000000"/>
      </left>
      <right/>
      <top/>
      <bottom style="medium">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medium">
        <color rgb="FF548235"/>
      </bottom>
      <diagonal/>
    </border>
    <border>
      <left style="medium">
        <color rgb="FF548235"/>
      </left>
      <right/>
      <top style="medium">
        <color rgb="FF548235"/>
      </top>
      <bottom style="medium">
        <color rgb="FF548235"/>
      </bottom>
      <diagonal/>
    </border>
    <border>
      <left style="thin">
        <color rgb="FF548235"/>
      </left>
      <right/>
      <top style="medium">
        <color rgb="FF548235"/>
      </top>
      <bottom style="medium">
        <color rgb="FF548235"/>
      </bottom>
      <diagonal/>
    </border>
    <border>
      <left style="medium">
        <color rgb="FF000000"/>
      </left>
      <right style="medium">
        <color rgb="FF548235"/>
      </right>
      <top style="medium">
        <color rgb="FF548235"/>
      </top>
      <bottom style="thin">
        <color rgb="FF548235"/>
      </bottom>
      <diagonal/>
    </border>
    <border>
      <left style="medium">
        <color rgb="FF548235"/>
      </left>
      <right style="thin">
        <color rgb="FF548235"/>
      </right>
      <top/>
      <bottom style="thin">
        <color rgb="FF548235"/>
      </bottom>
      <diagonal/>
    </border>
    <border>
      <left style="thin">
        <color rgb="FF548235"/>
      </left>
      <right style="thin">
        <color rgb="FF548235"/>
      </right>
      <top/>
      <bottom style="thin">
        <color rgb="FF548235"/>
      </bottom>
      <diagonal/>
    </border>
    <border>
      <left style="thin">
        <color rgb="FF548235"/>
      </left>
      <right style="thin">
        <color rgb="FF548235"/>
      </right>
      <top/>
      <bottom/>
      <diagonal/>
    </border>
    <border>
      <left style="thin">
        <color rgb="FF548235"/>
      </left>
      <right/>
      <top/>
      <bottom style="thin">
        <color rgb="FF548235"/>
      </bottom>
      <diagonal/>
    </border>
    <border>
      <left style="medium">
        <color rgb="FF000000"/>
      </left>
      <right style="medium">
        <color rgb="FF548235"/>
      </right>
      <top style="thin">
        <color rgb="FF548235"/>
      </top>
      <bottom style="medium">
        <color rgb="FF548235"/>
      </bottom>
      <diagonal/>
    </border>
    <border>
      <left style="medium">
        <color rgb="FF548235"/>
      </left>
      <right style="thin">
        <color rgb="FF548235"/>
      </right>
      <top/>
      <bottom style="medium">
        <color rgb="FF548235"/>
      </bottom>
      <diagonal/>
    </border>
    <border>
      <left style="thin">
        <color rgb="FF548235"/>
      </left>
      <right style="thin">
        <color rgb="FF548235"/>
      </right>
      <top/>
      <bottom style="medium">
        <color rgb="FF548235"/>
      </bottom>
      <diagonal/>
    </border>
    <border>
      <left style="thin">
        <color rgb="FF548235"/>
      </left>
      <right style="thin">
        <color rgb="FF548235"/>
      </right>
      <top style="thin">
        <color rgb="FF548235"/>
      </top>
      <bottom style="medium">
        <color rgb="FF548235"/>
      </bottom>
      <diagonal/>
    </border>
    <border>
      <left style="thin">
        <color rgb="FF548235"/>
      </left>
      <right/>
      <top/>
      <bottom style="medium">
        <color rgb="FF548235"/>
      </bottom>
      <diagonal/>
    </border>
    <border>
      <left style="medium">
        <color rgb="FF000000"/>
      </left>
      <right style="medium">
        <color rgb="FF000000"/>
      </right>
      <top style="medium">
        <color rgb="FF000000"/>
      </top>
      <bottom style="medium">
        <color rgb="FF806000"/>
      </bottom>
      <diagonal/>
    </border>
    <border>
      <left style="medium">
        <color rgb="FF000000"/>
      </left>
      <right style="medium">
        <color rgb="FF000000"/>
      </right>
      <top style="medium">
        <color rgb="FF000000"/>
      </top>
      <bottom style="medium">
        <color rgb="FFFF0066"/>
      </bottom>
      <diagonal/>
    </border>
    <border>
      <left style="medium">
        <color rgb="FF000000"/>
      </left>
      <right/>
      <top style="medium">
        <color rgb="FFFF0066"/>
      </top>
      <bottom style="medium">
        <color rgb="FFFF0066"/>
      </bottom>
      <diagonal/>
    </border>
    <border>
      <left style="medium">
        <color rgb="FFFF0066"/>
      </left>
      <right style="thin">
        <color rgb="FFFF0066"/>
      </right>
      <top style="medium">
        <color rgb="FFFF0066"/>
      </top>
      <bottom style="medium">
        <color rgb="FFFF0066"/>
      </bottom>
      <diagonal/>
    </border>
    <border>
      <left style="thin">
        <color rgb="FFFF0066"/>
      </left>
      <right style="thin">
        <color rgb="FFFF0066"/>
      </right>
      <top style="medium">
        <color rgb="FFFF0066"/>
      </top>
      <bottom style="medium">
        <color rgb="FFFF0066"/>
      </bottom>
      <diagonal/>
    </border>
    <border>
      <left style="thin">
        <color rgb="FFFF0066"/>
      </left>
      <right/>
      <top style="medium">
        <color rgb="FFFF0066"/>
      </top>
      <bottom style="medium">
        <color rgb="FFFF0066"/>
      </bottom>
      <diagonal/>
    </border>
    <border>
      <left style="medium">
        <color rgb="FF000000"/>
      </left>
      <right style="medium">
        <color rgb="FFFF0066"/>
      </right>
      <top style="medium">
        <color rgb="FFFF0066"/>
      </top>
      <bottom style="thin">
        <color rgb="FFFF0066"/>
      </bottom>
      <diagonal/>
    </border>
    <border>
      <left style="medium">
        <color rgb="FF000000"/>
      </left>
      <right style="medium">
        <color rgb="FFFF0066"/>
      </right>
      <top style="thin">
        <color rgb="FFFF0066"/>
      </top>
      <bottom style="thin">
        <color rgb="FFFF0066"/>
      </bottom>
      <diagonal/>
    </border>
    <border>
      <left style="medium">
        <color rgb="FFFF0066"/>
      </left>
      <right style="thin">
        <color rgb="FFFF0066"/>
      </right>
      <top/>
      <bottom style="thin">
        <color rgb="FFFF0066"/>
      </bottom>
      <diagonal/>
    </border>
    <border>
      <left style="thin">
        <color rgb="FFFF0066"/>
      </left>
      <right style="thin">
        <color rgb="FFFF0066"/>
      </right>
      <top/>
      <bottom style="thin">
        <color rgb="FFFF0066"/>
      </bottom>
      <diagonal/>
    </border>
    <border>
      <left style="thin">
        <color rgb="FFFF0066"/>
      </left>
      <right style="thin">
        <color rgb="FFFF0066"/>
      </right>
      <top/>
      <bottom/>
      <diagonal/>
    </border>
    <border>
      <left style="thin">
        <color rgb="FFFF0066"/>
      </left>
      <right/>
      <top/>
      <bottom style="thin">
        <color rgb="FFFF0066"/>
      </bottom>
      <diagonal/>
    </border>
    <border>
      <left style="medium">
        <color rgb="FF000000"/>
      </left>
      <right style="medium">
        <color rgb="FFFF0066"/>
      </right>
      <top style="thin">
        <color rgb="FFFF0066"/>
      </top>
      <bottom style="medium">
        <color rgb="FFFF0066"/>
      </bottom>
      <diagonal/>
    </border>
    <border>
      <left/>
      <right style="thin">
        <color rgb="FFFF0066"/>
      </right>
      <top/>
      <bottom/>
      <diagonal/>
    </border>
    <border>
      <left style="thin">
        <color rgb="FFFF0066"/>
      </left>
      <right style="thin">
        <color rgb="FFFF0066"/>
      </right>
      <top style="thin">
        <color rgb="FFFF0066"/>
      </top>
      <bottom style="medium">
        <color rgb="FFFF0066"/>
      </bottom>
      <diagonal/>
    </border>
    <border>
      <left style="thin">
        <color rgb="FFFF0066"/>
      </left>
      <right/>
      <top/>
      <bottom/>
      <diagonal/>
    </border>
    <border>
      <left style="medium">
        <color rgb="FF000000"/>
      </left>
      <right style="medium">
        <color rgb="FFFF0066"/>
      </right>
      <top style="medium">
        <color rgb="FFFF0066"/>
      </top>
      <bottom style="medium">
        <color rgb="FFFF0066"/>
      </bottom>
      <diagonal/>
    </border>
    <border>
      <left style="medium">
        <color rgb="FF000000"/>
      </left>
      <right style="medium">
        <color rgb="FF000000"/>
      </right>
      <top style="thin">
        <color rgb="FF000000"/>
      </top>
      <bottom style="medium">
        <color rgb="FF0000FF"/>
      </bottom>
      <diagonal/>
    </border>
    <border>
      <left style="medium">
        <color rgb="FF000000"/>
      </left>
      <right style="medium">
        <color rgb="FF0000FF"/>
      </right>
      <top style="medium">
        <color rgb="FF0000FF"/>
      </top>
      <bottom/>
      <diagonal/>
    </border>
    <border>
      <left style="medium">
        <color rgb="FF0000FF"/>
      </left>
      <right style="thin">
        <color rgb="FF0000FF"/>
      </right>
      <top style="medium">
        <color rgb="FF0000FF"/>
      </top>
      <bottom style="medium">
        <color rgb="FF0000FF"/>
      </bottom>
      <diagonal/>
    </border>
    <border>
      <left style="thin">
        <color rgb="FF0000FF"/>
      </left>
      <right style="thin">
        <color rgb="FF0000FF"/>
      </right>
      <top style="medium">
        <color rgb="FF0000FF"/>
      </top>
      <bottom style="medium">
        <color rgb="FF0000FF"/>
      </bottom>
      <diagonal/>
    </border>
    <border>
      <left style="thin">
        <color rgb="FF0000FF"/>
      </left>
      <right/>
      <top style="medium">
        <color rgb="FF0000FF"/>
      </top>
      <bottom style="medium">
        <color rgb="FF0000FF"/>
      </bottom>
      <diagonal/>
    </border>
    <border>
      <left style="medium">
        <color rgb="FF000000"/>
      </left>
      <right style="medium">
        <color rgb="FF0000FF"/>
      </right>
      <top style="medium">
        <color rgb="FF0000FF"/>
      </top>
      <bottom style="medium">
        <color rgb="FF0000FF"/>
      </bottom>
      <diagonal/>
    </border>
    <border>
      <left style="thin">
        <color rgb="FF0000FF"/>
      </left>
      <right style="medium">
        <color rgb="FF000000"/>
      </right>
      <top style="medium">
        <color rgb="FF0000FF"/>
      </top>
      <bottom style="medium">
        <color rgb="FF0000FF"/>
      </bottom>
      <diagonal/>
    </border>
    <border>
      <left style="medium">
        <color rgb="FF000000"/>
      </left>
      <right style="medium">
        <color rgb="FF0000FF"/>
      </right>
      <top/>
      <bottom style="thin">
        <color rgb="FF0000FF"/>
      </bottom>
      <diagonal/>
    </border>
    <border>
      <left style="medium">
        <color rgb="FF0000FF"/>
      </left>
      <right style="thin">
        <color rgb="FF0000FF"/>
      </right>
      <top/>
      <bottom/>
      <diagonal/>
    </border>
    <border>
      <left style="thin">
        <color rgb="FF0000FF"/>
      </left>
      <right style="thin">
        <color rgb="FF0000FF"/>
      </right>
      <top style="medium">
        <color rgb="FF0000FF"/>
      </top>
      <bottom style="thin">
        <color rgb="FF0000FF"/>
      </bottom>
      <diagonal/>
    </border>
    <border>
      <left style="thin">
        <color rgb="FF0000FF"/>
      </left>
      <right style="thin">
        <color rgb="FF0000FF"/>
      </right>
      <top/>
      <bottom/>
      <diagonal/>
    </border>
    <border>
      <left style="thin">
        <color rgb="FF0000FF"/>
      </left>
      <right/>
      <top style="medium">
        <color rgb="FF0000FF"/>
      </top>
      <bottom style="thin">
        <color rgb="FF0000FF"/>
      </bottom>
      <diagonal/>
    </border>
    <border>
      <left style="medium">
        <color rgb="FF000000"/>
      </left>
      <right style="medium">
        <color rgb="FF0000FF"/>
      </right>
      <top style="thin">
        <color rgb="FF0000FF"/>
      </top>
      <bottom style="medium">
        <color rgb="FF000000"/>
      </bottom>
      <diagonal/>
    </border>
    <border>
      <left style="medium">
        <color rgb="FF0000FF"/>
      </left>
      <right style="thin">
        <color rgb="FF0000FF"/>
      </right>
      <top style="thin">
        <color rgb="FF0000FF"/>
      </top>
      <bottom style="medium">
        <color rgb="FF000000"/>
      </bottom>
      <diagonal/>
    </border>
    <border>
      <left style="thin">
        <color rgb="FF0000FF"/>
      </left>
      <right style="thin">
        <color rgb="FF0000FF"/>
      </right>
      <top/>
      <bottom style="medium">
        <color rgb="FF000000"/>
      </bottom>
      <diagonal/>
    </border>
    <border>
      <left style="thin">
        <color rgb="FF0000FF"/>
      </left>
      <right style="thin">
        <color rgb="FF0000FF"/>
      </right>
      <top style="thin">
        <color rgb="FF0000FF"/>
      </top>
      <bottom style="medium">
        <color rgb="FF000000"/>
      </bottom>
      <diagonal/>
    </border>
    <border>
      <left style="thin">
        <color rgb="FF0000FF"/>
      </left>
      <right/>
      <top/>
      <bottom style="medium">
        <color rgb="FF000000"/>
      </bottom>
      <diagonal/>
    </border>
    <border>
      <left/>
      <right/>
      <top/>
      <bottom style="thin">
        <color rgb="FF8EA9DB"/>
      </bottom>
      <diagonal/>
    </border>
    <border>
      <left/>
      <right/>
      <top style="thin">
        <color rgb="FF8EA9DB"/>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indexed="64"/>
      </right>
      <top style="medium">
        <color rgb="FF000000"/>
      </top>
      <bottom style="thin">
        <color rgb="FF000000"/>
      </bottom>
      <diagonal/>
    </border>
    <border>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indexed="64"/>
      </left>
      <right style="medium">
        <color indexed="64"/>
      </right>
      <top/>
      <bottom style="thin">
        <color rgb="FF000000"/>
      </bottom>
      <diagonal/>
    </border>
    <border>
      <left style="thin">
        <color rgb="FF806000"/>
      </left>
      <right/>
      <top style="medium">
        <color rgb="FF806000"/>
      </top>
      <bottom/>
      <diagonal/>
    </border>
    <border>
      <left style="medium">
        <color rgb="FF000000"/>
      </left>
      <right style="medium">
        <color rgb="FF806000"/>
      </right>
      <top style="medium">
        <color rgb="FF806000"/>
      </top>
      <bottom/>
      <diagonal/>
    </border>
    <border>
      <left/>
      <right style="thin">
        <color rgb="FF806000"/>
      </right>
      <top style="medium">
        <color rgb="FF806000"/>
      </top>
      <bottom/>
      <diagonal/>
    </border>
    <border>
      <left style="thin">
        <color rgb="FF806000"/>
      </left>
      <right style="thin">
        <color rgb="FF806000"/>
      </right>
      <top style="medium">
        <color rgb="FF806000"/>
      </top>
      <bottom/>
      <diagonal/>
    </border>
    <border>
      <left style="medium">
        <color indexed="64"/>
      </left>
      <right style="medium">
        <color rgb="FF806000"/>
      </right>
      <top style="medium">
        <color indexed="64"/>
      </top>
      <bottom style="medium">
        <color indexed="64"/>
      </bottom>
      <diagonal/>
    </border>
    <border>
      <left style="thin">
        <color rgb="FF806000"/>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806000"/>
      </right>
      <top style="medium">
        <color indexed="64"/>
      </top>
      <bottom style="thin">
        <color rgb="FF806000"/>
      </bottom>
      <diagonal/>
    </border>
    <border>
      <left style="medium">
        <color rgb="FF806000"/>
      </left>
      <right/>
      <top style="medium">
        <color indexed="64"/>
      </top>
      <bottom style="thin">
        <color rgb="FF806000"/>
      </bottom>
      <diagonal/>
    </border>
    <border>
      <left style="thin">
        <color rgb="FF806000"/>
      </left>
      <right style="thin">
        <color rgb="FF806000"/>
      </right>
      <top style="medium">
        <color indexed="64"/>
      </top>
      <bottom style="thin">
        <color rgb="FF806000"/>
      </bottom>
      <diagonal/>
    </border>
    <border>
      <left/>
      <right style="thin">
        <color rgb="FF806000"/>
      </right>
      <top style="medium">
        <color indexed="64"/>
      </top>
      <bottom style="thin">
        <color rgb="FF806000"/>
      </bottom>
      <diagonal/>
    </border>
    <border>
      <left style="thin">
        <color rgb="FF806000"/>
      </left>
      <right style="thin">
        <color rgb="FF806000"/>
      </right>
      <top style="medium">
        <color indexed="64"/>
      </top>
      <bottom/>
      <diagonal/>
    </border>
    <border>
      <left style="thin">
        <color rgb="FF806000"/>
      </left>
      <right/>
      <top style="medium">
        <color indexed="64"/>
      </top>
      <bottom style="thin">
        <color rgb="FF806000"/>
      </bottom>
      <diagonal/>
    </border>
    <border>
      <left style="thin">
        <color indexed="64"/>
      </left>
      <right style="thin">
        <color indexed="64"/>
      </right>
      <top style="medium">
        <color indexed="64"/>
      </top>
      <bottom style="thin">
        <color indexed="64"/>
      </bottom>
      <diagonal/>
    </border>
    <border>
      <left/>
      <right style="thin">
        <color rgb="FF806000"/>
      </right>
      <top style="medium">
        <color indexed="64"/>
      </top>
      <bottom/>
      <diagonal/>
    </border>
    <border>
      <left style="medium">
        <color rgb="FF000000"/>
      </left>
      <right style="medium">
        <color rgb="FF000000"/>
      </right>
      <top style="medium">
        <color indexed="64"/>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style="medium">
        <color rgb="FF806000"/>
      </right>
      <top style="thin">
        <color rgb="FF806000"/>
      </top>
      <bottom style="medium">
        <color indexed="64"/>
      </bottom>
      <diagonal/>
    </border>
    <border>
      <left style="medium">
        <color rgb="FF806000"/>
      </left>
      <right style="thin">
        <color rgb="FF806000"/>
      </right>
      <top/>
      <bottom style="medium">
        <color indexed="64"/>
      </bottom>
      <diagonal/>
    </border>
    <border>
      <left style="thin">
        <color rgb="FF806000"/>
      </left>
      <right style="thin">
        <color rgb="FF806000"/>
      </right>
      <top/>
      <bottom style="medium">
        <color indexed="64"/>
      </bottom>
      <diagonal/>
    </border>
    <border>
      <left style="thin">
        <color rgb="FF806000"/>
      </left>
      <right style="thin">
        <color rgb="FF806000"/>
      </right>
      <top style="thin">
        <color rgb="FF806000"/>
      </top>
      <bottom style="medium">
        <color indexed="64"/>
      </bottom>
      <diagonal/>
    </border>
    <border>
      <left style="thin">
        <color rgb="FF806000"/>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rgb="FF806000"/>
      </right>
      <top style="thin">
        <color rgb="FF806000"/>
      </top>
      <bottom style="medium">
        <color indexed="64"/>
      </bottom>
      <diagonal/>
    </border>
    <border>
      <left style="medium">
        <color rgb="FF000000"/>
      </left>
      <right/>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thin">
        <color rgb="FF000000"/>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rgb="FF000000"/>
      </left>
      <right style="medium">
        <color indexed="64"/>
      </right>
      <top style="medium">
        <color indexed="64"/>
      </top>
      <bottom style="medium">
        <color rgb="FF000000"/>
      </bottom>
      <diagonal/>
    </border>
    <border>
      <left style="medium">
        <color rgb="FF000000"/>
      </left>
      <right style="medium">
        <color indexed="64"/>
      </right>
      <top style="thin">
        <color rgb="FF000000"/>
      </top>
      <bottom style="thin">
        <color rgb="FF000000"/>
      </bottom>
      <diagonal/>
    </border>
    <border>
      <left style="medium">
        <color rgb="FF000000"/>
      </left>
      <right style="medium">
        <color rgb="FF000000"/>
      </right>
      <top style="thin">
        <color rgb="FF000000"/>
      </top>
      <bottom style="medium">
        <color indexed="64"/>
      </bottom>
      <diagonal/>
    </border>
    <border>
      <left style="medium">
        <color rgb="FF000000"/>
      </left>
      <right style="medium">
        <color indexed="64"/>
      </right>
      <top style="thin">
        <color rgb="FF000000"/>
      </top>
      <bottom style="medium">
        <color indexed="64"/>
      </bottom>
      <diagonal/>
    </border>
    <border>
      <left style="medium">
        <color rgb="FF000000"/>
      </left>
      <right style="medium">
        <color rgb="FF000000"/>
      </right>
      <top style="medium">
        <color indexed="64"/>
      </top>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medium">
        <color indexed="64"/>
      </left>
      <right style="medium">
        <color rgb="FF000000"/>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rgb="FF000000"/>
      </right>
      <top style="thin">
        <color rgb="FF000000"/>
      </top>
      <bottom style="medium">
        <color indexed="64"/>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top style="thin">
        <color rgb="FF000000"/>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top style="medium">
        <color indexed="64"/>
      </top>
      <bottom/>
      <diagonal/>
    </border>
    <border>
      <left style="medium">
        <color rgb="FF000000"/>
      </left>
      <right/>
      <top style="medium">
        <color indexed="64"/>
      </top>
      <bottom/>
      <diagonal/>
    </border>
    <border>
      <left/>
      <right style="medium">
        <color rgb="FF000000"/>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rgb="FF000000"/>
      </right>
      <top style="medium">
        <color rgb="FF000000"/>
      </top>
      <bottom style="medium">
        <color rgb="FF000000"/>
      </bottom>
      <diagonal/>
    </border>
    <border>
      <left/>
      <right/>
      <top style="thin">
        <color rgb="FF000000"/>
      </top>
      <bottom style="medium">
        <color indexed="64"/>
      </bottom>
      <diagonal/>
    </border>
    <border>
      <left style="medium">
        <color rgb="FF000000"/>
      </left>
      <right style="medium">
        <color indexed="64"/>
      </right>
      <top/>
      <bottom style="thin">
        <color rgb="FF000000"/>
      </bottom>
      <diagonal/>
    </border>
    <border>
      <left style="medium">
        <color indexed="64"/>
      </left>
      <right style="medium">
        <color rgb="FF000000"/>
      </right>
      <top/>
      <bottom style="medium">
        <color indexed="64"/>
      </bottom>
      <diagonal/>
    </border>
    <border>
      <left/>
      <right/>
      <top/>
      <bottom style="medium">
        <color indexed="64"/>
      </bottom>
      <diagonal/>
    </border>
    <border>
      <left style="medium">
        <color indexed="64"/>
      </left>
      <right style="medium">
        <color indexed="64"/>
      </right>
      <top style="medium">
        <color rgb="FF000000"/>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rgb="FF000000"/>
      </top>
      <bottom style="thin">
        <color rgb="FF000000"/>
      </bottom>
      <diagonal/>
    </border>
    <border>
      <left/>
      <right/>
      <top style="medium">
        <color indexed="64"/>
      </top>
      <bottom style="thin">
        <color rgb="FF000000"/>
      </bottom>
      <diagonal/>
    </border>
    <border>
      <left style="medium">
        <color indexed="64"/>
      </left>
      <right style="medium">
        <color rgb="FF000000"/>
      </right>
      <top/>
      <bottom style="medium">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medium">
        <color rgb="FF000000"/>
      </right>
      <top/>
      <bottom/>
      <diagonal/>
    </border>
    <border>
      <left/>
      <right/>
      <top style="medium">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s>
  <cellStyleXfs count="15">
    <xf numFmtId="0" fontId="0" fillId="0" borderId="0"/>
    <xf numFmtId="0" fontId="6" fillId="0" borderId="1" applyNumberFormat="0" applyFill="0" applyAlignment="0" applyProtection="0"/>
    <xf numFmtId="0" fontId="3" fillId="2" borderId="0" applyNumberFormat="0" applyBorder="0" applyAlignment="0" applyProtection="0"/>
    <xf numFmtId="0" fontId="4" fillId="3" borderId="0" applyNumberFormat="0" applyBorder="0" applyAlignment="0" applyProtection="0"/>
    <xf numFmtId="0" fontId="2" fillId="0" borderId="0" applyNumberFormat="0" applyFont="0" applyBorder="0" applyProtection="0"/>
    <xf numFmtId="0" fontId="2" fillId="0" borderId="0" applyNumberFormat="0" applyBorder="0" applyProtection="0"/>
    <xf numFmtId="0" fontId="2" fillId="0" borderId="0" applyNumberFormat="0" applyFont="0" applyBorder="0" applyProtection="0"/>
    <xf numFmtId="0" fontId="2" fillId="0" borderId="0" applyNumberFormat="0" applyBorder="0" applyProtection="0"/>
    <xf numFmtId="0" fontId="2" fillId="0" borderId="0" applyNumberFormat="0" applyFont="0" applyBorder="0" applyProtection="0"/>
    <xf numFmtId="0" fontId="2" fillId="0" borderId="0" applyNumberFormat="0" applyBorder="0" applyProtection="0"/>
    <xf numFmtId="0" fontId="5" fillId="0" borderId="0" applyNumberFormat="0" applyBorder="0" applyProtection="0"/>
    <xf numFmtId="0" fontId="2" fillId="0" borderId="0" applyNumberFormat="0" applyFont="0" applyBorder="0" applyProtection="0"/>
    <xf numFmtId="166" fontId="2" fillId="0" borderId="0" applyFont="0" applyFill="0" applyBorder="0" applyAlignment="0" applyProtection="0"/>
    <xf numFmtId="43" fontId="2" fillId="0" borderId="0" applyFont="0" applyFill="0" applyBorder="0" applyAlignment="0" applyProtection="0"/>
    <xf numFmtId="0" fontId="1" fillId="0" borderId="0"/>
  </cellStyleXfs>
  <cellXfs count="1215">
    <xf numFmtId="0" fontId="0" fillId="0" borderId="0" xfId="0"/>
    <xf numFmtId="0" fontId="7" fillId="0" borderId="0" xfId="0" applyFont="1"/>
    <xf numFmtId="1" fontId="0" fillId="0" borderId="0" xfId="0" applyNumberFormat="1"/>
    <xf numFmtId="165" fontId="0" fillId="0" borderId="0" xfId="0" applyNumberFormat="1"/>
    <xf numFmtId="0" fontId="7" fillId="4" borderId="3" xfId="0" applyFont="1" applyFill="1" applyBorder="1" applyAlignment="1">
      <alignment horizontal="center"/>
    </xf>
    <xf numFmtId="0" fontId="7" fillId="0" borderId="0" xfId="0" applyFont="1" applyAlignment="1">
      <alignment horizontal="center"/>
    </xf>
    <xf numFmtId="3" fontId="8" fillId="0" borderId="5" xfId="0" applyNumberFormat="1" applyFont="1" applyBorder="1" applyAlignment="1">
      <alignment horizontal="center"/>
    </xf>
    <xf numFmtId="2" fontId="8" fillId="0" borderId="0" xfId="0" applyNumberFormat="1" applyFont="1" applyAlignment="1">
      <alignment horizontal="center"/>
    </xf>
    <xf numFmtId="0" fontId="8" fillId="0" borderId="0" xfId="0" applyFont="1"/>
    <xf numFmtId="165" fontId="8" fillId="0" borderId="0" xfId="0" applyNumberFormat="1" applyFont="1" applyAlignment="1">
      <alignment horizontal="center"/>
    </xf>
    <xf numFmtId="2" fontId="0" fillId="0" borderId="0" xfId="0" applyNumberFormat="1"/>
    <xf numFmtId="0" fontId="9" fillId="0" borderId="10" xfId="0" applyFont="1" applyBorder="1" applyAlignment="1">
      <alignment horizontal="right"/>
    </xf>
    <xf numFmtId="0" fontId="9" fillId="0" borderId="3" xfId="0" applyFont="1" applyBorder="1" applyAlignment="1">
      <alignment horizontal="right"/>
    </xf>
    <xf numFmtId="3" fontId="8" fillId="0" borderId="12" xfId="0" applyNumberFormat="1" applyFont="1" applyBorder="1" applyAlignment="1">
      <alignment horizontal="center"/>
    </xf>
    <xf numFmtId="0" fontId="7" fillId="5" borderId="3" xfId="0" applyFont="1" applyFill="1" applyBorder="1" applyAlignment="1">
      <alignment horizontal="center" vertical="center" wrapText="1"/>
    </xf>
    <xf numFmtId="17" fontId="7" fillId="5" borderId="3" xfId="0" applyNumberFormat="1" applyFont="1" applyFill="1" applyBorder="1" applyAlignment="1">
      <alignment horizontal="center" vertical="center"/>
    </xf>
    <xf numFmtId="17" fontId="7" fillId="5" borderId="2" xfId="0" applyNumberFormat="1" applyFont="1" applyFill="1" applyBorder="1" applyAlignment="1">
      <alignment horizontal="center" vertical="center"/>
    </xf>
    <xf numFmtId="17" fontId="7" fillId="5" borderId="13" xfId="0" applyNumberFormat="1" applyFont="1" applyFill="1" applyBorder="1" applyAlignment="1">
      <alignment horizontal="center" vertical="center"/>
    </xf>
    <xf numFmtId="17" fontId="7" fillId="5" borderId="14" xfId="0" applyNumberFormat="1" applyFont="1" applyFill="1" applyBorder="1" applyAlignment="1">
      <alignment horizontal="center" vertical="center"/>
    </xf>
    <xf numFmtId="0" fontId="7" fillId="0" borderId="4" xfId="0" applyFont="1" applyBorder="1"/>
    <xf numFmtId="0" fontId="8" fillId="0" borderId="16"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8" fillId="0" borderId="18" xfId="0" applyFont="1" applyBorder="1" applyAlignment="1">
      <alignment horizontal="center" vertical="center"/>
    </xf>
    <xf numFmtId="0" fontId="8" fillId="0" borderId="19" xfId="0" applyFont="1" applyBorder="1" applyAlignment="1">
      <alignment horizontal="center"/>
    </xf>
    <xf numFmtId="0" fontId="8" fillId="0" borderId="20" xfId="0" applyFont="1" applyBorder="1" applyAlignment="1">
      <alignment horizontal="center" vertical="top"/>
    </xf>
    <xf numFmtId="0" fontId="8" fillId="0" borderId="21" xfId="0" applyFont="1" applyBorder="1" applyAlignment="1">
      <alignment horizontal="center"/>
    </xf>
    <xf numFmtId="0" fontId="7" fillId="0" borderId="6" xfId="0" applyFont="1" applyBorder="1"/>
    <xf numFmtId="0" fontId="8" fillId="0" borderId="22" xfId="0" applyFont="1" applyBorder="1" applyAlignment="1">
      <alignment horizontal="center"/>
    </xf>
    <xf numFmtId="0" fontId="8" fillId="0" borderId="23" xfId="0" applyFont="1" applyBorder="1" applyAlignment="1">
      <alignment horizontal="center"/>
    </xf>
    <xf numFmtId="0" fontId="8" fillId="0" borderId="20" xfId="0" applyFont="1" applyBorder="1" applyAlignment="1">
      <alignment horizontal="center"/>
    </xf>
    <xf numFmtId="0" fontId="8" fillId="0" borderId="20" xfId="0" applyFont="1" applyBorder="1" applyAlignment="1">
      <alignment horizontal="center" vertical="center"/>
    </xf>
    <xf numFmtId="0" fontId="8" fillId="0" borderId="24" xfId="0" applyFont="1" applyBorder="1" applyAlignment="1">
      <alignment horizontal="center"/>
    </xf>
    <xf numFmtId="0" fontId="7" fillId="0" borderId="6" xfId="0" applyFont="1" applyBorder="1" applyAlignment="1">
      <alignment horizontal="center"/>
    </xf>
    <xf numFmtId="165" fontId="7" fillId="0" borderId="22" xfId="0" applyNumberFormat="1" applyFont="1" applyBorder="1" applyAlignment="1">
      <alignment horizontal="center"/>
    </xf>
    <xf numFmtId="0" fontId="8" fillId="0" borderId="25" xfId="0" applyFont="1" applyBorder="1" applyAlignment="1">
      <alignment horizontal="center"/>
    </xf>
    <xf numFmtId="0" fontId="8" fillId="0" borderId="26" xfId="0" applyFont="1" applyBorder="1" applyAlignment="1">
      <alignment horizontal="center"/>
    </xf>
    <xf numFmtId="0" fontId="8" fillId="0" borderId="26" xfId="0" applyFont="1" applyBorder="1" applyAlignment="1">
      <alignment horizontal="center" vertical="center"/>
    </xf>
    <xf numFmtId="0" fontId="8" fillId="0" borderId="27" xfId="0" applyFont="1" applyBorder="1" applyAlignment="1">
      <alignment horizontal="center"/>
    </xf>
    <xf numFmtId="0" fontId="7" fillId="0" borderId="28" xfId="0" applyFont="1" applyBorder="1" applyAlignment="1">
      <alignment horizontal="center"/>
    </xf>
    <xf numFmtId="165" fontId="7" fillId="0" borderId="25" xfId="0" applyNumberFormat="1" applyFont="1" applyBorder="1" applyAlignment="1">
      <alignment horizontal="center"/>
    </xf>
    <xf numFmtId="0" fontId="7" fillId="5" borderId="3" xfId="0" applyFont="1" applyFill="1" applyBorder="1" applyAlignment="1">
      <alignment horizontal="center" vertical="center"/>
    </xf>
    <xf numFmtId="0" fontId="7" fillId="5" borderId="30" xfId="0" applyFont="1" applyFill="1" applyBorder="1" applyAlignment="1">
      <alignment horizontal="center" vertical="center"/>
    </xf>
    <xf numFmtId="0" fontId="7" fillId="5" borderId="3" xfId="0" applyFont="1" applyFill="1" applyBorder="1" applyAlignment="1">
      <alignment horizontal="center"/>
    </xf>
    <xf numFmtId="1" fontId="8" fillId="0" borderId="18" xfId="0" applyNumberFormat="1" applyFont="1" applyBorder="1" applyAlignment="1">
      <alignment horizontal="center" vertical="center"/>
    </xf>
    <xf numFmtId="1" fontId="8" fillId="0" borderId="17" xfId="0" applyNumberFormat="1" applyFont="1" applyBorder="1" applyAlignment="1">
      <alignment horizontal="center"/>
    </xf>
    <xf numFmtId="3" fontId="7" fillId="0" borderId="3" xfId="0" applyNumberFormat="1" applyFont="1" applyBorder="1" applyAlignment="1">
      <alignment horizontal="center" vertical="center"/>
    </xf>
    <xf numFmtId="3" fontId="7" fillId="0" borderId="11" xfId="0" applyNumberFormat="1" applyFont="1" applyBorder="1" applyAlignment="1">
      <alignment horizontal="center" vertical="center"/>
    </xf>
    <xf numFmtId="2" fontId="7" fillId="0" borderId="3" xfId="0" applyNumberFormat="1" applyFont="1" applyBorder="1" applyAlignment="1">
      <alignment horizontal="center" vertical="center"/>
    </xf>
    <xf numFmtId="1" fontId="8" fillId="0" borderId="20" xfId="0" applyNumberFormat="1" applyFont="1" applyBorder="1" applyAlignment="1">
      <alignment horizontal="center" vertical="center"/>
    </xf>
    <xf numFmtId="1" fontId="8" fillId="0" borderId="23" xfId="0" applyNumberFormat="1" applyFont="1" applyBorder="1" applyAlignment="1">
      <alignment horizontal="center"/>
    </xf>
    <xf numFmtId="3" fontId="12" fillId="0" borderId="0" xfId="0" applyNumberFormat="1" applyFont="1" applyAlignment="1">
      <alignment horizontal="center" vertical="center"/>
    </xf>
    <xf numFmtId="3" fontId="0" fillId="0" borderId="0" xfId="0" applyNumberFormat="1"/>
    <xf numFmtId="0" fontId="14" fillId="0" borderId="0" xfId="0" applyFont="1"/>
    <xf numFmtId="164" fontId="0" fillId="0" borderId="0" xfId="0" applyNumberFormat="1"/>
    <xf numFmtId="0" fontId="15" fillId="0" borderId="0" xfId="0" applyFont="1"/>
    <xf numFmtId="3" fontId="15" fillId="0" borderId="0" xfId="0" applyNumberFormat="1" applyFont="1"/>
    <xf numFmtId="3" fontId="14" fillId="0" borderId="0" xfId="0" applyNumberFormat="1" applyFont="1" applyAlignment="1">
      <alignment horizontal="center"/>
    </xf>
    <xf numFmtId="0" fontId="7" fillId="0" borderId="0" xfId="0" applyFont="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7" fontId="7" fillId="5" borderId="11" xfId="0" applyNumberFormat="1" applyFont="1" applyFill="1" applyBorder="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xf>
    <xf numFmtId="0" fontId="7" fillId="0" borderId="0" xfId="8" applyFont="1"/>
    <xf numFmtId="0" fontId="7" fillId="0" borderId="0" xfId="8" applyFont="1" applyAlignment="1">
      <alignment horizontal="center" vertical="center"/>
    </xf>
    <xf numFmtId="1" fontId="8" fillId="0" borderId="0" xfId="0" applyNumberFormat="1" applyFont="1"/>
    <xf numFmtId="0" fontId="16" fillId="0" borderId="0" xfId="0" applyFont="1"/>
    <xf numFmtId="0" fontId="8" fillId="0" borderId="0" xfId="0" applyFont="1" applyAlignment="1">
      <alignment horizontal="center" vertical="center"/>
    </xf>
    <xf numFmtId="0" fontId="5" fillId="0" borderId="0" xfId="0" applyFont="1"/>
    <xf numFmtId="0" fontId="5" fillId="0" borderId="0" xfId="0" applyFont="1" applyAlignment="1">
      <alignment horizontal="center" vertical="center"/>
    </xf>
    <xf numFmtId="0" fontId="8" fillId="0" borderId="0" xfId="0" applyFont="1" applyAlignment="1">
      <alignment horizontal="left"/>
    </xf>
    <xf numFmtId="0" fontId="8" fillId="0" borderId="0" xfId="0" applyFont="1" applyAlignment="1">
      <alignment horizontal="center"/>
    </xf>
    <xf numFmtId="1" fontId="8" fillId="0" borderId="0" xfId="0" applyNumberFormat="1" applyFont="1" applyAlignment="1">
      <alignment horizontal="center"/>
    </xf>
    <xf numFmtId="0" fontId="8" fillId="0" borderId="0" xfId="0" applyFont="1" applyAlignment="1">
      <alignment vertical="center"/>
    </xf>
    <xf numFmtId="0" fontId="7" fillId="4" borderId="10" xfId="0" applyFont="1" applyFill="1" applyBorder="1" applyAlignment="1">
      <alignment horizontal="center"/>
    </xf>
    <xf numFmtId="3" fontId="8" fillId="0" borderId="4" xfId="0" applyNumberFormat="1" applyFont="1" applyBorder="1" applyAlignment="1">
      <alignment horizontal="center"/>
    </xf>
    <xf numFmtId="0" fontId="7" fillId="4" borderId="15" xfId="0" applyFont="1" applyFill="1" applyBorder="1" applyAlignment="1">
      <alignment horizontal="center"/>
    </xf>
    <xf numFmtId="0" fontId="7" fillId="4" borderId="45" xfId="0" applyFont="1" applyFill="1" applyBorder="1" applyAlignment="1">
      <alignment horizontal="center"/>
    </xf>
    <xf numFmtId="1" fontId="0" fillId="0" borderId="0" xfId="0" applyNumberFormat="1" applyAlignment="1">
      <alignment horizontal="center"/>
    </xf>
    <xf numFmtId="0" fontId="17" fillId="0" borderId="0" xfId="0" applyFont="1"/>
    <xf numFmtId="0" fontId="7" fillId="0" borderId="0" xfId="8" applyFont="1" applyAlignment="1">
      <alignment horizontal="center"/>
    </xf>
    <xf numFmtId="0" fontId="7" fillId="0" borderId="0" xfId="0" applyFont="1" applyAlignment="1">
      <alignment horizontal="left"/>
    </xf>
    <xf numFmtId="17" fontId="7" fillId="5" borderId="30" xfId="0" applyNumberFormat="1" applyFont="1" applyFill="1" applyBorder="1" applyAlignment="1">
      <alignment horizontal="center"/>
    </xf>
    <xf numFmtId="0" fontId="18" fillId="0" borderId="0" xfId="0" applyFont="1" applyAlignment="1">
      <alignment horizontal="left"/>
    </xf>
    <xf numFmtId="0" fontId="19" fillId="0" borderId="0" xfId="0" applyFont="1"/>
    <xf numFmtId="1" fontId="8" fillId="0" borderId="19" xfId="0" applyNumberFormat="1" applyFont="1" applyBorder="1" applyAlignment="1">
      <alignment horizontal="center"/>
    </xf>
    <xf numFmtId="1" fontId="8" fillId="0" borderId="20" xfId="0" applyNumberFormat="1" applyFont="1" applyBorder="1" applyAlignment="1">
      <alignment horizontal="center"/>
    </xf>
    <xf numFmtId="1" fontId="8" fillId="0" borderId="26" xfId="0" applyNumberFormat="1" applyFont="1" applyBorder="1" applyAlignment="1">
      <alignment horizontal="center"/>
    </xf>
    <xf numFmtId="0" fontId="21" fillId="0" borderId="0" xfId="0" applyFont="1"/>
    <xf numFmtId="0" fontId="19" fillId="0" borderId="0" xfId="0" applyFont="1" applyAlignment="1">
      <alignment horizontal="left"/>
    </xf>
    <xf numFmtId="0" fontId="19" fillId="0" borderId="0" xfId="0" applyFont="1" applyAlignment="1">
      <alignment horizontal="center"/>
    </xf>
    <xf numFmtId="0" fontId="19" fillId="0" borderId="0" xfId="0" applyFont="1" applyAlignment="1">
      <alignment horizontal="center" vertical="center"/>
    </xf>
    <xf numFmtId="1" fontId="19" fillId="0" borderId="0" xfId="0" applyNumberFormat="1" applyFont="1" applyAlignment="1">
      <alignment horizontal="center"/>
    </xf>
    <xf numFmtId="0" fontId="16" fillId="0" borderId="0" xfId="0" applyFont="1" applyAlignment="1">
      <alignment horizontal="center"/>
    </xf>
    <xf numFmtId="0" fontId="7" fillId="0" borderId="0" xfId="8" applyFont="1" applyAlignment="1">
      <alignment horizontal="left"/>
    </xf>
    <xf numFmtId="0" fontId="0" fillId="0" borderId="0" xfId="0" applyAlignment="1">
      <alignment horizontal="left"/>
    </xf>
    <xf numFmtId="165" fontId="11" fillId="5" borderId="31" xfId="0" applyNumberFormat="1" applyFont="1" applyFill="1" applyBorder="1" applyAlignment="1">
      <alignment horizontal="center" wrapText="1"/>
    </xf>
    <xf numFmtId="0" fontId="7" fillId="5" borderId="29" xfId="0" applyFont="1" applyFill="1" applyBorder="1" applyAlignment="1">
      <alignment horizontal="left"/>
    </xf>
    <xf numFmtId="0" fontId="22" fillId="0" borderId="0" xfId="0" applyFont="1"/>
    <xf numFmtId="0" fontId="8" fillId="0" borderId="0" xfId="0" applyFont="1" applyAlignment="1">
      <alignment wrapText="1"/>
    </xf>
    <xf numFmtId="0" fontId="23" fillId="0" borderId="59" xfId="0" applyFont="1" applyBorder="1" applyAlignment="1">
      <alignment horizontal="center" vertical="center" wrapText="1"/>
    </xf>
    <xf numFmtId="17" fontId="11" fillId="6" borderId="2" xfId="0" applyNumberFormat="1" applyFont="1" applyFill="1" applyBorder="1" applyAlignment="1">
      <alignment horizontal="center" vertical="center" wrapText="1"/>
    </xf>
    <xf numFmtId="17" fontId="11" fillId="6" borderId="13" xfId="0" applyNumberFormat="1" applyFont="1" applyFill="1" applyBorder="1" applyAlignment="1">
      <alignment horizontal="center" vertical="center" wrapText="1"/>
    </xf>
    <xf numFmtId="17" fontId="11" fillId="6" borderId="31" xfId="0" applyNumberFormat="1" applyFont="1" applyFill="1" applyBorder="1" applyAlignment="1">
      <alignment horizontal="center" vertical="center" wrapText="1"/>
    </xf>
    <xf numFmtId="17" fontId="11" fillId="5" borderId="2" xfId="0" applyNumberFormat="1" applyFont="1" applyFill="1" applyBorder="1" applyAlignment="1">
      <alignment horizontal="center" vertical="center" wrapText="1"/>
    </xf>
    <xf numFmtId="0" fontId="11" fillId="5" borderId="13" xfId="0" applyFont="1" applyFill="1" applyBorder="1" applyAlignment="1">
      <alignment horizontal="center" vertical="center" wrapText="1"/>
    </xf>
    <xf numFmtId="2" fontId="24" fillId="5" borderId="2" xfId="0" applyNumberFormat="1" applyFont="1" applyFill="1" applyBorder="1" applyAlignment="1">
      <alignment horizontal="center" vertical="center" wrapText="1"/>
    </xf>
    <xf numFmtId="2" fontId="11" fillId="5" borderId="2" xfId="0" applyNumberFormat="1" applyFont="1" applyFill="1" applyBorder="1" applyAlignment="1">
      <alignment horizontal="center" vertical="center" wrapText="1"/>
    </xf>
    <xf numFmtId="0" fontId="23" fillId="0" borderId="59" xfId="0" applyFont="1" applyBorder="1" applyAlignment="1">
      <alignment horizontal="center"/>
    </xf>
    <xf numFmtId="0" fontId="25" fillId="7" borderId="60" xfId="0" applyFont="1" applyFill="1" applyBorder="1"/>
    <xf numFmtId="0" fontId="25" fillId="7" borderId="57" xfId="0" applyFont="1" applyFill="1" applyBorder="1"/>
    <xf numFmtId="0" fontId="25" fillId="7" borderId="2" xfId="0" applyFont="1" applyFill="1" applyBorder="1"/>
    <xf numFmtId="1" fontId="25" fillId="7" borderId="14" xfId="0" applyNumberFormat="1" applyFont="1" applyFill="1" applyBorder="1"/>
    <xf numFmtId="2" fontId="25" fillId="7" borderId="2" xfId="0" applyNumberFormat="1" applyFont="1" applyFill="1" applyBorder="1"/>
    <xf numFmtId="2" fontId="25" fillId="7" borderId="31" xfId="0" applyNumberFormat="1" applyFont="1" applyFill="1" applyBorder="1"/>
    <xf numFmtId="0" fontId="25" fillId="0" borderId="32" xfId="0" applyFont="1" applyBorder="1" applyAlignment="1">
      <alignment vertical="center"/>
    </xf>
    <xf numFmtId="0" fontId="25" fillId="0" borderId="24" xfId="0" applyFont="1" applyBorder="1" applyAlignment="1">
      <alignment vertical="center"/>
    </xf>
    <xf numFmtId="0" fontId="25" fillId="0" borderId="62" xfId="0" applyFont="1" applyBorder="1" applyAlignment="1">
      <alignment horizontal="left"/>
    </xf>
    <xf numFmtId="0" fontId="23" fillId="9" borderId="3" xfId="0" applyFont="1" applyFill="1" applyBorder="1" applyAlignment="1">
      <alignment horizontal="left"/>
    </xf>
    <xf numFmtId="2" fontId="23" fillId="7" borderId="3" xfId="0" applyNumberFormat="1" applyFont="1" applyFill="1" applyBorder="1"/>
    <xf numFmtId="0" fontId="25" fillId="7" borderId="62" xfId="0" applyFont="1" applyFill="1" applyBorder="1"/>
    <xf numFmtId="0" fontId="25" fillId="7" borderId="15" xfId="0" applyFont="1" applyFill="1" applyBorder="1"/>
    <xf numFmtId="0" fontId="25" fillId="7" borderId="0" xfId="0" applyFont="1" applyFill="1"/>
    <xf numFmtId="0" fontId="25" fillId="7" borderId="41" xfId="0" applyFont="1" applyFill="1" applyBorder="1"/>
    <xf numFmtId="1" fontId="25" fillId="7" borderId="53" xfId="0" applyNumberFormat="1" applyFont="1" applyFill="1" applyBorder="1"/>
    <xf numFmtId="2" fontId="25" fillId="7" borderId="41" xfId="0" applyNumberFormat="1" applyFont="1" applyFill="1" applyBorder="1"/>
    <xf numFmtId="0" fontId="25" fillId="7" borderId="31" xfId="0" applyFont="1" applyFill="1" applyBorder="1"/>
    <xf numFmtId="0" fontId="25" fillId="7" borderId="6" xfId="0" applyFont="1" applyFill="1" applyBorder="1"/>
    <xf numFmtId="1" fontId="25" fillId="7" borderId="22" xfId="0" applyNumberFormat="1" applyFont="1" applyFill="1" applyBorder="1"/>
    <xf numFmtId="2" fontId="25" fillId="7" borderId="6" xfId="0" applyNumberFormat="1" applyFont="1" applyFill="1" applyBorder="1"/>
    <xf numFmtId="0" fontId="25" fillId="0" borderId="62" xfId="0" applyFont="1" applyBorder="1"/>
    <xf numFmtId="2" fontId="23" fillId="7" borderId="28" xfId="0" applyNumberFormat="1" applyFont="1" applyFill="1" applyBorder="1"/>
    <xf numFmtId="2" fontId="23" fillId="7" borderId="45" xfId="0" applyNumberFormat="1" applyFont="1" applyFill="1" applyBorder="1"/>
    <xf numFmtId="2" fontId="23" fillId="7" borderId="52" xfId="0" applyNumberFormat="1" applyFont="1" applyFill="1" applyBorder="1"/>
    <xf numFmtId="0" fontId="25" fillId="0" borderId="0" xfId="0" applyFont="1"/>
    <xf numFmtId="2" fontId="5" fillId="0" borderId="0" xfId="0" applyNumberFormat="1" applyFont="1" applyAlignment="1">
      <alignment horizontal="center"/>
    </xf>
    <xf numFmtId="0" fontId="25" fillId="7" borderId="64" xfId="0" applyFont="1" applyFill="1" applyBorder="1" applyAlignment="1">
      <alignment horizontal="left" wrapText="1"/>
    </xf>
    <xf numFmtId="0" fontId="25" fillId="7" borderId="65" xfId="0" applyFont="1" applyFill="1" applyBorder="1" applyAlignment="1">
      <alignment horizontal="left" wrapText="1"/>
    </xf>
    <xf numFmtId="0" fontId="25" fillId="0" borderId="47" xfId="0" applyFont="1" applyBorder="1" applyAlignment="1">
      <alignment horizontal="center" wrapText="1"/>
    </xf>
    <xf numFmtId="0" fontId="25" fillId="0" borderId="18" xfId="0" applyFont="1" applyBorder="1" applyAlignment="1">
      <alignment horizontal="center" wrapText="1"/>
    </xf>
    <xf numFmtId="0" fontId="25" fillId="0" borderId="21" xfId="0" applyFont="1" applyBorder="1" applyAlignment="1">
      <alignment horizontal="center" wrapText="1"/>
    </xf>
    <xf numFmtId="0" fontId="25" fillId="0" borderId="44" xfId="0" applyFont="1" applyBorder="1" applyAlignment="1">
      <alignment horizontal="center" wrapText="1"/>
    </xf>
    <xf numFmtId="0" fontId="25" fillId="0" borderId="20" xfId="0" applyFont="1" applyBorder="1" applyAlignment="1">
      <alignment horizontal="center" wrapText="1"/>
    </xf>
    <xf numFmtId="0" fontId="25" fillId="0" borderId="24" xfId="0" applyFont="1" applyBorder="1" applyAlignment="1">
      <alignment horizontal="center" wrapText="1"/>
    </xf>
    <xf numFmtId="0" fontId="25" fillId="0" borderId="48" xfId="0" applyFont="1" applyBorder="1" applyAlignment="1">
      <alignment horizontal="center" wrapText="1"/>
    </xf>
    <xf numFmtId="0" fontId="25" fillId="0" borderId="38" xfId="0" applyFont="1" applyBorder="1" applyAlignment="1">
      <alignment horizontal="center" wrapText="1"/>
    </xf>
    <xf numFmtId="0" fontId="25" fillId="0" borderId="39" xfId="0" applyFont="1" applyBorder="1" applyAlignment="1">
      <alignment horizontal="center" wrapText="1"/>
    </xf>
    <xf numFmtId="0" fontId="23" fillId="5" borderId="54" xfId="0" applyFont="1" applyFill="1" applyBorder="1" applyAlignment="1">
      <alignment horizontal="center"/>
    </xf>
    <xf numFmtId="0" fontId="23" fillId="5" borderId="10" xfId="0" applyFont="1" applyFill="1" applyBorder="1" applyAlignment="1">
      <alignment horizontal="center"/>
    </xf>
    <xf numFmtId="0" fontId="25" fillId="7" borderId="19" xfId="0" applyFont="1" applyFill="1" applyBorder="1"/>
    <xf numFmtId="0" fontId="25" fillId="7" borderId="46" xfId="0" applyFont="1" applyFill="1" applyBorder="1"/>
    <xf numFmtId="0" fontId="25" fillId="7" borderId="26" xfId="0" applyFont="1" applyFill="1" applyBorder="1"/>
    <xf numFmtId="0" fontId="25" fillId="0" borderId="47" xfId="0" applyFont="1" applyBorder="1" applyAlignment="1">
      <alignment horizontal="center"/>
    </xf>
    <xf numFmtId="0" fontId="25" fillId="0" borderId="18" xfId="0" applyFont="1" applyBorder="1" applyAlignment="1">
      <alignment horizontal="center"/>
    </xf>
    <xf numFmtId="0" fontId="25" fillId="0" borderId="21" xfId="0" applyFont="1" applyBorder="1" applyAlignment="1">
      <alignment horizontal="center"/>
    </xf>
    <xf numFmtId="0" fontId="25" fillId="0" borderId="44" xfId="0" applyFont="1" applyBorder="1" applyAlignment="1">
      <alignment horizontal="center"/>
    </xf>
    <xf numFmtId="0" fontId="25" fillId="0" borderId="20" xfId="0" applyFont="1" applyBorder="1" applyAlignment="1">
      <alignment horizontal="center"/>
    </xf>
    <xf numFmtId="0" fontId="25" fillId="0" borderId="24" xfId="0" applyFont="1" applyBorder="1" applyAlignment="1">
      <alignment horizontal="center"/>
    </xf>
    <xf numFmtId="0" fontId="25" fillId="0" borderId="48" xfId="0" applyFont="1" applyBorder="1" applyAlignment="1">
      <alignment horizontal="center"/>
    </xf>
    <xf numFmtId="0" fontId="25" fillId="0" borderId="38" xfId="0" applyFont="1" applyBorder="1" applyAlignment="1">
      <alignment horizontal="center"/>
    </xf>
    <xf numFmtId="0" fontId="25" fillId="0" borderId="39" xfId="0" applyFont="1" applyBorder="1" applyAlignment="1">
      <alignment horizontal="center"/>
    </xf>
    <xf numFmtId="0" fontId="23" fillId="5" borderId="66" xfId="0" applyFont="1" applyFill="1" applyBorder="1" applyAlignment="1">
      <alignment horizontal="center"/>
    </xf>
    <xf numFmtId="0" fontId="23" fillId="5" borderId="49" xfId="0" applyFont="1" applyFill="1" applyBorder="1" applyAlignment="1">
      <alignment horizontal="center"/>
    </xf>
    <xf numFmtId="0" fontId="23" fillId="5" borderId="3" xfId="0" applyFont="1" applyFill="1" applyBorder="1" applyAlignment="1">
      <alignment horizontal="center"/>
    </xf>
    <xf numFmtId="0" fontId="25" fillId="7" borderId="65" xfId="0" applyFont="1" applyFill="1" applyBorder="1"/>
    <xf numFmtId="0" fontId="27" fillId="4" borderId="3" xfId="0" applyFont="1" applyFill="1" applyBorder="1" applyAlignment="1">
      <alignment horizontal="right" vertical="center" wrapText="1"/>
    </xf>
    <xf numFmtId="0" fontId="23" fillId="10" borderId="54" xfId="0" applyFont="1" applyFill="1" applyBorder="1" applyAlignment="1">
      <alignment horizontal="center"/>
    </xf>
    <xf numFmtId="0" fontId="23" fillId="10" borderId="3" xfId="0" applyFont="1" applyFill="1" applyBorder="1" applyAlignment="1">
      <alignment horizontal="center"/>
    </xf>
    <xf numFmtId="3" fontId="8" fillId="0" borderId="22" xfId="0" applyNumberFormat="1" applyFont="1" applyBorder="1" applyAlignment="1">
      <alignment horizontal="center"/>
    </xf>
    <xf numFmtId="3" fontId="9" fillId="0" borderId="3" xfId="0" applyNumberFormat="1" applyFont="1" applyBorder="1" applyAlignment="1">
      <alignment horizontal="center"/>
    </xf>
    <xf numFmtId="0" fontId="9" fillId="23" borderId="120" xfId="0" applyFont="1" applyFill="1" applyBorder="1" applyAlignment="1">
      <alignment wrapText="1"/>
    </xf>
    <xf numFmtId="0" fontId="9" fillId="23" borderId="120" xfId="0" applyFont="1" applyFill="1" applyBorder="1"/>
    <xf numFmtId="0" fontId="6" fillId="9" borderId="1" xfId="1" applyFill="1" applyAlignment="1">
      <alignment horizontal="left" wrapText="1"/>
    </xf>
    <xf numFmtId="0" fontId="6" fillId="9" borderId="1" xfId="1" applyFill="1"/>
    <xf numFmtId="0" fontId="6" fillId="0" borderId="1" xfId="1" applyAlignment="1">
      <alignment horizontal="left" wrapText="1"/>
    </xf>
    <xf numFmtId="0" fontId="6" fillId="8" borderId="1" xfId="1" applyFill="1" applyAlignment="1">
      <alignment horizontal="left" wrapText="1"/>
    </xf>
    <xf numFmtId="0" fontId="9" fillId="23" borderId="121" xfId="0" applyFont="1" applyFill="1" applyBorder="1" applyAlignment="1">
      <alignment horizontal="left" wrapText="1"/>
    </xf>
    <xf numFmtId="0" fontId="9" fillId="23" borderId="121" xfId="0" applyFont="1" applyFill="1" applyBorder="1"/>
    <xf numFmtId="0" fontId="8" fillId="0" borderId="123" xfId="0" applyFont="1" applyBorder="1" applyAlignment="1">
      <alignment horizontal="center" vertical="center"/>
    </xf>
    <xf numFmtId="2" fontId="7" fillId="5" borderId="122" xfId="0" applyNumberFormat="1" applyFont="1" applyFill="1" applyBorder="1" applyAlignment="1">
      <alignment horizontal="center" vertical="center"/>
    </xf>
    <xf numFmtId="1" fontId="19" fillId="0" borderId="0" xfId="0" applyNumberFormat="1" applyFont="1"/>
    <xf numFmtId="0" fontId="21" fillId="0" borderId="0" xfId="0" applyFont="1" applyAlignment="1">
      <alignment horizontal="center" vertical="center"/>
    </xf>
    <xf numFmtId="0" fontId="29" fillId="0" borderId="0" xfId="0" applyFont="1"/>
    <xf numFmtId="0" fontId="29" fillId="0" borderId="0" xfId="0" applyFont="1" applyAlignment="1">
      <alignment horizontal="center" vertical="center"/>
    </xf>
    <xf numFmtId="1" fontId="29" fillId="0" borderId="0" xfId="0" applyNumberFormat="1" applyFont="1"/>
    <xf numFmtId="0" fontId="29" fillId="0" borderId="0" xfId="0" applyFont="1" applyAlignment="1">
      <alignment horizontal="left"/>
    </xf>
    <xf numFmtId="0" fontId="29" fillId="0" borderId="0" xfId="0" applyFont="1" applyAlignment="1">
      <alignment horizontal="center"/>
    </xf>
    <xf numFmtId="1" fontId="29" fillId="0" borderId="0" xfId="0" applyNumberFormat="1" applyFont="1" applyAlignment="1">
      <alignment horizontal="center"/>
    </xf>
    <xf numFmtId="2" fontId="29" fillId="0" borderId="0" xfId="0" applyNumberFormat="1" applyFont="1" applyAlignment="1">
      <alignment horizontal="center"/>
    </xf>
    <xf numFmtId="0" fontId="32" fillId="0" borderId="0" xfId="0" applyFont="1"/>
    <xf numFmtId="0" fontId="32" fillId="0" borderId="0" xfId="0" applyFont="1" applyAlignment="1">
      <alignment horizontal="center" vertical="center"/>
    </xf>
    <xf numFmtId="2" fontId="32" fillId="0" borderId="0" xfId="0" applyNumberFormat="1" applyFont="1"/>
    <xf numFmtId="0" fontId="34" fillId="0" borderId="0" xfId="0" applyFont="1" applyAlignment="1">
      <alignment wrapText="1"/>
    </xf>
    <xf numFmtId="3" fontId="32" fillId="0" borderId="0" xfId="0" applyNumberFormat="1" applyFont="1"/>
    <xf numFmtId="0" fontId="32" fillId="0" borderId="0" xfId="0" applyFont="1" applyAlignment="1">
      <alignment horizontal="left"/>
    </xf>
    <xf numFmtId="0" fontId="32" fillId="0" borderId="0" xfId="0" applyFont="1" applyAlignment="1">
      <alignment horizontal="center"/>
    </xf>
    <xf numFmtId="1" fontId="32" fillId="0" borderId="0" xfId="0" applyNumberFormat="1" applyFont="1" applyAlignment="1">
      <alignment horizontal="center"/>
    </xf>
    <xf numFmtId="0" fontId="34" fillId="0" borderId="0" xfId="0" applyFont="1"/>
    <xf numFmtId="0" fontId="33" fillId="0" borderId="0" xfId="0" applyFont="1"/>
    <xf numFmtId="1" fontId="33" fillId="0" borderId="0" xfId="0" applyNumberFormat="1" applyFont="1"/>
    <xf numFmtId="2" fontId="33" fillId="0" borderId="0" xfId="0" applyNumberFormat="1" applyFont="1"/>
    <xf numFmtId="0" fontId="33" fillId="0" borderId="0" xfId="0" applyFont="1" applyAlignment="1">
      <alignment horizontal="center" vertical="center"/>
    </xf>
    <xf numFmtId="0" fontId="34" fillId="0" borderId="0" xfId="0" applyFont="1" applyAlignment="1">
      <alignment horizontal="center" vertical="center" wrapText="1"/>
    </xf>
    <xf numFmtId="1" fontId="32" fillId="0" borderId="0" xfId="0" applyNumberFormat="1" applyFont="1"/>
    <xf numFmtId="0" fontId="34" fillId="0" borderId="0" xfId="0" applyFont="1" applyAlignment="1">
      <alignment horizontal="center" vertical="center"/>
    </xf>
    <xf numFmtId="0" fontId="38" fillId="0" borderId="0" xfId="0" applyFont="1"/>
    <xf numFmtId="17" fontId="32" fillId="0" borderId="0" xfId="0" applyNumberFormat="1" applyFont="1"/>
    <xf numFmtId="2" fontId="32" fillId="0" borderId="0" xfId="0" applyNumberFormat="1" applyFont="1" applyAlignment="1">
      <alignment horizontal="center"/>
    </xf>
    <xf numFmtId="1" fontId="8" fillId="0" borderId="21" xfId="0" applyNumberFormat="1" applyFont="1" applyBorder="1" applyAlignment="1">
      <alignment horizontal="center" vertical="center"/>
    </xf>
    <xf numFmtId="1" fontId="8" fillId="0" borderId="24" xfId="0" applyNumberFormat="1" applyFont="1" applyBorder="1" applyAlignment="1">
      <alignment horizontal="center" vertical="center"/>
    </xf>
    <xf numFmtId="0" fontId="40" fillId="0" borderId="0" xfId="0" applyFont="1" applyAlignment="1">
      <alignment horizontal="center"/>
    </xf>
    <xf numFmtId="0" fontId="7" fillId="0" borderId="129" xfId="0" applyFont="1" applyBorder="1" applyAlignment="1">
      <alignment vertical="center"/>
    </xf>
    <xf numFmtId="0" fontId="0" fillId="0" borderId="123" xfId="0" applyBorder="1" applyAlignment="1">
      <alignment horizontal="center"/>
    </xf>
    <xf numFmtId="0" fontId="0" fillId="0" borderId="133" xfId="0" applyBorder="1" applyAlignment="1">
      <alignment horizontal="center"/>
    </xf>
    <xf numFmtId="0" fontId="33" fillId="0" borderId="0" xfId="0" applyFont="1" applyAlignment="1">
      <alignment horizontal="center"/>
    </xf>
    <xf numFmtId="0" fontId="35" fillId="0" borderId="0" xfId="0" applyFont="1" applyAlignment="1">
      <alignment horizontal="center" wrapText="1"/>
    </xf>
    <xf numFmtId="1" fontId="35" fillId="0" borderId="0" xfId="0" applyNumberFormat="1" applyFont="1" applyAlignment="1">
      <alignment horizontal="center" vertical="center"/>
    </xf>
    <xf numFmtId="0" fontId="36" fillId="0" borderId="0" xfId="0" applyFont="1" applyAlignment="1">
      <alignment horizontal="center" vertical="center"/>
    </xf>
    <xf numFmtId="0" fontId="36" fillId="0" borderId="0" xfId="0" applyFont="1" applyAlignment="1">
      <alignment horizontal="center" vertical="center" wrapText="1"/>
    </xf>
    <xf numFmtId="167" fontId="35" fillId="0" borderId="0" xfId="0" applyNumberFormat="1" applyFont="1" applyAlignment="1">
      <alignment horizontal="center" vertical="center"/>
    </xf>
    <xf numFmtId="0" fontId="35" fillId="0" borderId="0" xfId="0" applyFont="1"/>
    <xf numFmtId="0" fontId="35" fillId="0" borderId="0" xfId="0" applyFont="1" applyAlignment="1">
      <alignment horizontal="center"/>
    </xf>
    <xf numFmtId="1" fontId="35" fillId="0" borderId="0" xfId="0" applyNumberFormat="1" applyFont="1" applyAlignment="1">
      <alignment horizontal="center"/>
    </xf>
    <xf numFmtId="0" fontId="35" fillId="0" borderId="0" xfId="0" applyFont="1" applyAlignment="1">
      <alignment horizontal="center" vertical="center"/>
    </xf>
    <xf numFmtId="0" fontId="37" fillId="0" borderId="0" xfId="0" applyFont="1" applyAlignment="1">
      <alignment horizontal="center" vertical="center"/>
    </xf>
    <xf numFmtId="0" fontId="35" fillId="0" borderId="0" xfId="0" applyFont="1" applyAlignment="1">
      <alignment horizontal="center" vertical="center" wrapText="1"/>
    </xf>
    <xf numFmtId="0" fontId="31" fillId="0" borderId="0" xfId="0" applyFont="1"/>
    <xf numFmtId="0" fontId="31" fillId="0" borderId="0" xfId="0" applyFont="1" applyAlignment="1">
      <alignment horizontal="center"/>
    </xf>
    <xf numFmtId="0" fontId="31" fillId="0" borderId="0" xfId="0" applyFont="1" applyAlignment="1">
      <alignment horizontal="center" vertical="center"/>
    </xf>
    <xf numFmtId="0" fontId="42" fillId="0" borderId="0" xfId="0" applyFont="1" applyAlignment="1">
      <alignment horizontal="center" vertical="center"/>
    </xf>
    <xf numFmtId="1" fontId="31" fillId="0" borderId="0" xfId="0" applyNumberFormat="1" applyFont="1" applyAlignment="1">
      <alignment horizontal="center" vertical="center"/>
    </xf>
    <xf numFmtId="165" fontId="31" fillId="0" borderId="0" xfId="0" applyNumberFormat="1" applyFont="1" applyAlignment="1">
      <alignment horizontal="center" vertical="center"/>
    </xf>
    <xf numFmtId="165" fontId="43" fillId="0" borderId="0" xfId="0" applyNumberFormat="1" applyFont="1" applyAlignment="1">
      <alignment horizontal="center" vertical="center"/>
    </xf>
    <xf numFmtId="3" fontId="44" fillId="0" borderId="0" xfId="0" applyNumberFormat="1" applyFont="1" applyAlignment="1">
      <alignment horizontal="center" vertical="center"/>
    </xf>
    <xf numFmtId="165" fontId="33" fillId="0" borderId="0" xfId="0" applyNumberFormat="1" applyFont="1"/>
    <xf numFmtId="3" fontId="33" fillId="0" borderId="0" xfId="0" applyNumberFormat="1" applyFont="1"/>
    <xf numFmtId="17" fontId="7" fillId="5" borderId="141" xfId="0" applyNumberFormat="1" applyFont="1" applyFill="1" applyBorder="1" applyAlignment="1">
      <alignment horizontal="center" vertical="center"/>
    </xf>
    <xf numFmtId="17" fontId="7" fillId="5" borderId="142" xfId="0" applyNumberFormat="1" applyFont="1" applyFill="1" applyBorder="1" applyAlignment="1">
      <alignment horizontal="center" vertical="center"/>
    </xf>
    <xf numFmtId="17" fontId="7" fillId="5" borderId="143" xfId="0" applyNumberFormat="1" applyFont="1" applyFill="1" applyBorder="1" applyAlignment="1">
      <alignment horizontal="center" vertical="center"/>
    </xf>
    <xf numFmtId="1" fontId="20" fillId="5" borderId="144" xfId="0" applyNumberFormat="1" applyFont="1" applyFill="1" applyBorder="1" applyAlignment="1">
      <alignment horizontal="center" vertical="center" wrapText="1"/>
    </xf>
    <xf numFmtId="0" fontId="7" fillId="5" borderId="147" xfId="0" applyFont="1" applyFill="1" applyBorder="1" applyAlignment="1">
      <alignment horizontal="center" vertical="center"/>
    </xf>
    <xf numFmtId="1" fontId="31" fillId="0" borderId="0" xfId="0" applyNumberFormat="1" applyFont="1"/>
    <xf numFmtId="0" fontId="36" fillId="0" borderId="0" xfId="10" applyFont="1" applyBorder="1" applyAlignment="1" applyProtection="1">
      <alignment horizontal="center" wrapText="1"/>
    </xf>
    <xf numFmtId="1" fontId="36" fillId="0" borderId="0" xfId="0" applyNumberFormat="1" applyFont="1" applyAlignment="1">
      <alignment horizontal="center" vertical="center"/>
    </xf>
    <xf numFmtId="0" fontId="0" fillId="0" borderId="0" xfId="0" applyAlignment="1">
      <alignment vertical="top" wrapText="1"/>
    </xf>
    <xf numFmtId="0" fontId="0" fillId="0" borderId="0" xfId="0" applyAlignment="1">
      <alignment vertical="center" wrapText="1"/>
    </xf>
    <xf numFmtId="0" fontId="5" fillId="27" borderId="134" xfId="0" applyFont="1" applyFill="1" applyBorder="1" applyAlignment="1">
      <alignment vertical="center"/>
    </xf>
    <xf numFmtId="0" fontId="5" fillId="0" borderId="182" xfId="0" applyFont="1" applyBorder="1"/>
    <xf numFmtId="0" fontId="11" fillId="27" borderId="183" xfId="0" applyFont="1" applyFill="1" applyBorder="1" applyAlignment="1">
      <alignment vertical="center"/>
    </xf>
    <xf numFmtId="17" fontId="7" fillId="6" borderId="184" xfId="0" applyNumberFormat="1" applyFont="1" applyFill="1" applyBorder="1" applyAlignment="1">
      <alignment horizontal="center" vertical="center"/>
    </xf>
    <xf numFmtId="43" fontId="0" fillId="0" borderId="0" xfId="13" applyFont="1" applyFill="1"/>
    <xf numFmtId="2" fontId="42" fillId="0" borderId="149" xfId="13" applyNumberFormat="1" applyFont="1" applyFill="1" applyBorder="1" applyAlignment="1">
      <alignment horizontal="center" vertical="center"/>
    </xf>
    <xf numFmtId="17" fontId="7" fillId="5" borderId="122" xfId="0" applyNumberFormat="1" applyFont="1" applyFill="1" applyBorder="1" applyAlignment="1">
      <alignment horizontal="center" vertical="center"/>
    </xf>
    <xf numFmtId="0" fontId="7" fillId="4" borderId="140" xfId="0" applyFont="1" applyFill="1" applyBorder="1" applyAlignment="1">
      <alignment horizontal="center"/>
    </xf>
    <xf numFmtId="0" fontId="7" fillId="4" borderId="141" xfId="0" applyFont="1" applyFill="1" applyBorder="1" applyAlignment="1">
      <alignment horizontal="center"/>
    </xf>
    <xf numFmtId="0" fontId="7" fillId="4" borderId="185" xfId="0" applyFont="1" applyFill="1" applyBorder="1" applyAlignment="1">
      <alignment horizontal="center"/>
    </xf>
    <xf numFmtId="0" fontId="7" fillId="4" borderId="189" xfId="0" applyFont="1" applyFill="1" applyBorder="1" applyAlignment="1">
      <alignment horizontal="center"/>
    </xf>
    <xf numFmtId="0" fontId="7" fillId="4" borderId="193" xfId="0" applyFont="1" applyFill="1" applyBorder="1" applyAlignment="1">
      <alignment horizontal="center"/>
    </xf>
    <xf numFmtId="0" fontId="7" fillId="4" borderId="194" xfId="0" applyFont="1" applyFill="1" applyBorder="1" applyAlignment="1">
      <alignment horizontal="center"/>
    </xf>
    <xf numFmtId="0" fontId="7" fillId="4" borderId="195" xfId="0" applyFont="1" applyFill="1" applyBorder="1" applyAlignment="1">
      <alignment horizontal="center"/>
    </xf>
    <xf numFmtId="0" fontId="7" fillId="4" borderId="196" xfId="0" applyFont="1" applyFill="1" applyBorder="1" applyAlignment="1">
      <alignment horizontal="center"/>
    </xf>
    <xf numFmtId="0" fontId="7" fillId="4" borderId="197" xfId="0" applyFont="1" applyFill="1" applyBorder="1" applyAlignment="1">
      <alignment horizontal="center"/>
    </xf>
    <xf numFmtId="0" fontId="7" fillId="4" borderId="179" xfId="0" applyFont="1" applyFill="1" applyBorder="1" applyAlignment="1">
      <alignment horizontal="center"/>
    </xf>
    <xf numFmtId="0" fontId="7" fillId="4" borderId="129" xfId="0" applyFont="1" applyFill="1" applyBorder="1" applyAlignment="1">
      <alignment horizontal="center"/>
    </xf>
    <xf numFmtId="1" fontId="46" fillId="5" borderId="31" xfId="0" applyNumberFormat="1" applyFont="1" applyFill="1" applyBorder="1" applyAlignment="1">
      <alignment horizontal="center" vertical="center" wrapText="1"/>
    </xf>
    <xf numFmtId="17" fontId="45" fillId="5" borderId="122" xfId="0" applyNumberFormat="1" applyFont="1" applyFill="1" applyBorder="1" applyAlignment="1">
      <alignment horizontal="center" vertical="center"/>
    </xf>
    <xf numFmtId="0" fontId="7" fillId="4" borderId="144" xfId="0" applyFont="1" applyFill="1" applyBorder="1" applyAlignment="1">
      <alignment horizontal="center"/>
    </xf>
    <xf numFmtId="1" fontId="31" fillId="0" borderId="0" xfId="0" applyNumberFormat="1" applyFont="1" applyAlignment="1">
      <alignment horizontal="left" vertical="center"/>
    </xf>
    <xf numFmtId="0" fontId="50" fillId="0" borderId="0" xfId="0" applyFont="1" applyAlignment="1">
      <alignment horizontal="center"/>
    </xf>
    <xf numFmtId="0" fontId="7" fillId="5" borderId="205" xfId="0" applyFont="1" applyFill="1" applyBorder="1" applyAlignment="1">
      <alignment horizontal="left" vertical="center"/>
    </xf>
    <xf numFmtId="17" fontId="7" fillId="5" borderId="189" xfId="0" applyNumberFormat="1" applyFont="1" applyFill="1" applyBorder="1" applyAlignment="1">
      <alignment horizontal="center" vertical="center"/>
    </xf>
    <xf numFmtId="17" fontId="7" fillId="5" borderId="206" xfId="0" applyNumberFormat="1" applyFont="1" applyFill="1" applyBorder="1" applyAlignment="1">
      <alignment horizontal="center" vertical="center"/>
    </xf>
    <xf numFmtId="0" fontId="7" fillId="5" borderId="189" xfId="0" applyFont="1" applyFill="1" applyBorder="1" applyAlignment="1">
      <alignment horizontal="center" vertical="center"/>
    </xf>
    <xf numFmtId="3" fontId="7" fillId="5" borderId="207" xfId="0" applyNumberFormat="1" applyFont="1" applyFill="1" applyBorder="1" applyAlignment="1">
      <alignment horizontal="center" vertical="center"/>
    </xf>
    <xf numFmtId="3" fontId="7" fillId="5" borderId="146" xfId="0" applyNumberFormat="1" applyFont="1" applyFill="1" applyBorder="1" applyAlignment="1">
      <alignment horizontal="center" vertical="center"/>
    </xf>
    <xf numFmtId="2" fontId="7" fillId="5" borderId="148" xfId="0" applyNumberFormat="1" applyFont="1" applyFill="1" applyBorder="1" applyAlignment="1">
      <alignment horizontal="center" vertical="center"/>
    </xf>
    <xf numFmtId="1" fontId="11" fillId="5" borderId="208" xfId="0" applyNumberFormat="1" applyFont="1" applyFill="1" applyBorder="1" applyAlignment="1">
      <alignment horizontal="center" vertical="center" wrapText="1"/>
    </xf>
    <xf numFmtId="0" fontId="52" fillId="0" borderId="0" xfId="0" applyFont="1" applyAlignment="1">
      <alignment wrapText="1"/>
    </xf>
    <xf numFmtId="0" fontId="52" fillId="0" borderId="0" xfId="0" applyFont="1" applyAlignment="1">
      <alignment horizontal="center" vertical="center" wrapText="1"/>
    </xf>
    <xf numFmtId="0" fontId="41" fillId="0" borderId="0" xfId="0" applyFont="1"/>
    <xf numFmtId="0" fontId="53" fillId="0" borderId="0" xfId="0" applyFont="1"/>
    <xf numFmtId="1" fontId="41" fillId="0" borderId="0" xfId="0" applyNumberFormat="1" applyFont="1"/>
    <xf numFmtId="0" fontId="41" fillId="0" borderId="0" xfId="0" applyFont="1" applyAlignment="1">
      <alignment horizontal="left"/>
    </xf>
    <xf numFmtId="0" fontId="41" fillId="0" borderId="0" xfId="0" applyFont="1" applyAlignment="1">
      <alignment horizontal="center"/>
    </xf>
    <xf numFmtId="0" fontId="41" fillId="0" borderId="0" xfId="0" applyFont="1" applyAlignment="1">
      <alignment horizontal="center" vertical="center"/>
    </xf>
    <xf numFmtId="1" fontId="41" fillId="0" borderId="0" xfId="0" applyNumberFormat="1" applyFont="1" applyAlignment="1">
      <alignment horizontal="center"/>
    </xf>
    <xf numFmtId="0" fontId="52" fillId="0" borderId="0" xfId="0" applyFont="1"/>
    <xf numFmtId="0" fontId="52" fillId="0" borderId="0" xfId="0" applyFont="1" applyAlignment="1">
      <alignment horizontal="center" vertical="center"/>
    </xf>
    <xf numFmtId="17" fontId="41" fillId="0" borderId="0" xfId="0" applyNumberFormat="1" applyFont="1"/>
    <xf numFmtId="1" fontId="7" fillId="5" borderId="122" xfId="0" applyNumberFormat="1" applyFont="1" applyFill="1" applyBorder="1" applyAlignment="1">
      <alignment horizontal="center" vertical="center"/>
    </xf>
    <xf numFmtId="0" fontId="23" fillId="5" borderId="210" xfId="0" applyFont="1" applyFill="1" applyBorder="1" applyAlignment="1">
      <alignment horizontal="center"/>
    </xf>
    <xf numFmtId="17" fontId="23" fillId="9" borderId="209" xfId="0" applyNumberFormat="1" applyFont="1" applyFill="1" applyBorder="1" applyAlignment="1">
      <alignment horizontal="center" wrapText="1"/>
    </xf>
    <xf numFmtId="0" fontId="27" fillId="9" borderId="122" xfId="0" applyFont="1" applyFill="1" applyBorder="1" applyAlignment="1">
      <alignment horizontal="center" wrapText="1"/>
    </xf>
    <xf numFmtId="0" fontId="23" fillId="5" borderId="122" xfId="0" applyFont="1" applyFill="1" applyBorder="1" applyAlignment="1">
      <alignment horizontal="right" wrapText="1"/>
    </xf>
    <xf numFmtId="0" fontId="11" fillId="4" borderId="11" xfId="0" applyFont="1" applyFill="1" applyBorder="1" applyAlignment="1">
      <alignment horizontal="center"/>
    </xf>
    <xf numFmtId="0" fontId="11" fillId="4" borderId="122" xfId="0" applyFont="1" applyFill="1" applyBorder="1" applyAlignment="1">
      <alignment horizontal="center"/>
    </xf>
    <xf numFmtId="0" fontId="9" fillId="5" borderId="40" xfId="0" applyFont="1" applyFill="1" applyBorder="1" applyAlignment="1">
      <alignment horizontal="right"/>
    </xf>
    <xf numFmtId="0" fontId="9" fillId="5" borderId="122" xfId="0" applyFont="1" applyFill="1" applyBorder="1" applyAlignment="1">
      <alignment horizontal="right"/>
    </xf>
    <xf numFmtId="0" fontId="36" fillId="0" borderId="0" xfId="0" applyFont="1" applyAlignment="1">
      <alignment horizontal="center"/>
    </xf>
    <xf numFmtId="0" fontId="7" fillId="4" borderId="122" xfId="0" applyFont="1" applyFill="1" applyBorder="1" applyAlignment="1">
      <alignment horizontal="center"/>
    </xf>
    <xf numFmtId="3" fontId="9" fillId="0" borderId="11" xfId="0" applyNumberFormat="1" applyFont="1" applyBorder="1" applyAlignment="1">
      <alignment horizontal="center"/>
    </xf>
    <xf numFmtId="17" fontId="7" fillId="4" borderId="136" xfId="0" applyNumberFormat="1" applyFont="1" applyFill="1" applyBorder="1" applyAlignment="1">
      <alignment horizontal="center"/>
    </xf>
    <xf numFmtId="0" fontId="7" fillId="4" borderId="14" xfId="0" applyFont="1" applyFill="1" applyBorder="1" applyAlignment="1">
      <alignment horizontal="center"/>
    </xf>
    <xf numFmtId="2" fontId="29" fillId="0" borderId="190" xfId="0" applyNumberFormat="1" applyFont="1" applyBorder="1" applyAlignment="1">
      <alignment horizontal="center"/>
    </xf>
    <xf numFmtId="3" fontId="29" fillId="0" borderId="6" xfId="0" applyNumberFormat="1" applyFont="1" applyBorder="1" applyAlignment="1">
      <alignment horizontal="center"/>
    </xf>
    <xf numFmtId="2" fontId="29" fillId="0" borderId="186" xfId="0" applyNumberFormat="1" applyFont="1" applyBorder="1" applyAlignment="1">
      <alignment horizontal="center"/>
    </xf>
    <xf numFmtId="0" fontId="9" fillId="5" borderId="122" xfId="0" applyFont="1" applyFill="1" applyBorder="1" applyAlignment="1">
      <alignment horizontal="center" vertical="center"/>
    </xf>
    <xf numFmtId="0" fontId="7" fillId="5" borderId="213" xfId="0" applyFont="1" applyFill="1" applyBorder="1" applyAlignment="1">
      <alignment horizontal="right"/>
    </xf>
    <xf numFmtId="3" fontId="29" fillId="0" borderId="22" xfId="0" applyNumberFormat="1" applyFont="1" applyBorder="1" applyAlignment="1">
      <alignment horizontal="center"/>
    </xf>
    <xf numFmtId="3" fontId="7" fillId="0" borderId="2" xfId="0" applyNumberFormat="1" applyFont="1" applyBorder="1" applyAlignment="1">
      <alignment horizontal="center" vertical="center"/>
    </xf>
    <xf numFmtId="1" fontId="8" fillId="0" borderId="26" xfId="0" applyNumberFormat="1" applyFont="1" applyBorder="1" applyAlignment="1">
      <alignment horizontal="center" vertical="center"/>
    </xf>
    <xf numFmtId="1" fontId="8" fillId="0" borderId="27" xfId="0" applyNumberFormat="1" applyFont="1" applyBorder="1" applyAlignment="1">
      <alignment horizontal="center" vertical="center"/>
    </xf>
    <xf numFmtId="1" fontId="8" fillId="0" borderId="72" xfId="0" applyNumberFormat="1" applyFont="1" applyBorder="1" applyAlignment="1">
      <alignment horizontal="center"/>
    </xf>
    <xf numFmtId="1" fontId="8" fillId="0" borderId="123" xfId="0" applyNumberFormat="1" applyFont="1" applyBorder="1" applyAlignment="1">
      <alignment horizontal="center" vertical="center"/>
    </xf>
    <xf numFmtId="1" fontId="8" fillId="0" borderId="123" xfId="0" applyNumberFormat="1" applyFont="1" applyBorder="1" applyAlignment="1">
      <alignment horizontal="center"/>
    </xf>
    <xf numFmtId="0" fontId="8" fillId="0" borderId="133" xfId="0" applyFont="1" applyBorder="1" applyAlignment="1">
      <alignment horizontal="center" vertical="center"/>
    </xf>
    <xf numFmtId="1" fontId="8" fillId="0" borderId="133" xfId="0" applyNumberFormat="1" applyFont="1" applyBorder="1" applyAlignment="1">
      <alignment horizontal="center" vertical="center"/>
    </xf>
    <xf numFmtId="1" fontId="8" fillId="0" borderId="133" xfId="0" applyNumberFormat="1" applyFont="1" applyBorder="1" applyAlignment="1">
      <alignment horizontal="center"/>
    </xf>
    <xf numFmtId="3" fontId="7" fillId="5" borderId="204" xfId="0" applyNumberFormat="1" applyFont="1" applyFill="1" applyBorder="1" applyAlignment="1">
      <alignment horizontal="center" vertical="center"/>
    </xf>
    <xf numFmtId="1" fontId="8" fillId="0" borderId="134" xfId="0" applyNumberFormat="1" applyFont="1" applyBorder="1" applyAlignment="1">
      <alignment horizontal="center"/>
    </xf>
    <xf numFmtId="3" fontId="7" fillId="0" borderId="180" xfId="0" applyNumberFormat="1" applyFont="1" applyBorder="1" applyAlignment="1">
      <alignment horizontal="center" vertical="center"/>
    </xf>
    <xf numFmtId="3" fontId="7" fillId="0" borderId="215" xfId="0" applyNumberFormat="1" applyFont="1" applyBorder="1" applyAlignment="1">
      <alignment horizontal="center" vertical="center"/>
    </xf>
    <xf numFmtId="1" fontId="8" fillId="0" borderId="182" xfId="0" applyNumberFormat="1" applyFont="1" applyBorder="1" applyAlignment="1">
      <alignment horizontal="center"/>
    </xf>
    <xf numFmtId="0" fontId="13" fillId="5" borderId="183" xfId="0" applyFont="1" applyFill="1" applyBorder="1" applyAlignment="1">
      <alignment horizontal="left" vertical="center"/>
    </xf>
    <xf numFmtId="3" fontId="7" fillId="5" borderId="178" xfId="0" applyNumberFormat="1" applyFont="1" applyFill="1" applyBorder="1" applyAlignment="1">
      <alignment horizontal="center" vertical="center"/>
    </xf>
    <xf numFmtId="0" fontId="9" fillId="0" borderId="126" xfId="0" applyFont="1" applyBorder="1" applyAlignment="1">
      <alignment horizontal="left"/>
    </xf>
    <xf numFmtId="0" fontId="9" fillId="0" borderId="127" xfId="0" applyFont="1" applyBorder="1" applyAlignment="1">
      <alignment horizontal="left"/>
    </xf>
    <xf numFmtId="0" fontId="9" fillId="0" borderId="181" xfId="0" applyFont="1" applyBorder="1" applyAlignment="1">
      <alignment horizontal="left"/>
    </xf>
    <xf numFmtId="0" fontId="9" fillId="0" borderId="137" xfId="0" applyFont="1" applyBorder="1" applyAlignment="1">
      <alignment horizontal="left"/>
    </xf>
    <xf numFmtId="0" fontId="9" fillId="0" borderId="138" xfId="0" applyFont="1" applyBorder="1" applyAlignment="1">
      <alignment horizontal="left"/>
    </xf>
    <xf numFmtId="0" fontId="47" fillId="0" borderId="0" xfId="0" applyFont="1"/>
    <xf numFmtId="0" fontId="42" fillId="0" borderId="0" xfId="0" applyFont="1" applyAlignment="1">
      <alignment horizontal="right"/>
    </xf>
    <xf numFmtId="0" fontId="42" fillId="0" borderId="0" xfId="0" applyFont="1"/>
    <xf numFmtId="0" fontId="31" fillId="0" borderId="0" xfId="4" applyFont="1"/>
    <xf numFmtId="0" fontId="31" fillId="0" borderId="0" xfId="0" applyFont="1" applyAlignment="1">
      <alignment wrapText="1"/>
    </xf>
    <xf numFmtId="1" fontId="7" fillId="5" borderId="122" xfId="0" applyNumberFormat="1" applyFont="1" applyFill="1" applyBorder="1" applyAlignment="1">
      <alignment horizontal="center"/>
    </xf>
    <xf numFmtId="0" fontId="0" fillId="0" borderId="123" xfId="0" applyBorder="1" applyAlignment="1">
      <alignment horizontal="center" vertical="center"/>
    </xf>
    <xf numFmtId="0" fontId="9" fillId="0" borderId="209" xfId="0" applyFont="1" applyBorder="1" applyAlignment="1">
      <alignment horizontal="center" vertical="center"/>
    </xf>
    <xf numFmtId="0" fontId="11" fillId="25" borderId="122" xfId="0" applyFont="1" applyFill="1" applyBorder="1" applyAlignment="1">
      <alignment horizontal="center" vertical="center"/>
    </xf>
    <xf numFmtId="0" fontId="9" fillId="0" borderId="130" xfId="0" applyFont="1" applyBorder="1"/>
    <xf numFmtId="0" fontId="9" fillId="0" borderId="124" xfId="0" applyFont="1" applyBorder="1" applyAlignment="1">
      <alignment horizontal="center"/>
    </xf>
    <xf numFmtId="0" fontId="9" fillId="0" borderId="125" xfId="0" applyFont="1" applyBorder="1" applyAlignment="1">
      <alignment horizontal="center"/>
    </xf>
    <xf numFmtId="0" fontId="23" fillId="9" borderId="63" xfId="0" applyFont="1" applyFill="1" applyBorder="1" applyAlignment="1">
      <alignment horizontal="center"/>
    </xf>
    <xf numFmtId="0" fontId="0" fillId="0" borderId="133" xfId="0" applyBorder="1" applyAlignment="1">
      <alignment horizontal="center" vertical="center"/>
    </xf>
    <xf numFmtId="0" fontId="9" fillId="0" borderId="124" xfId="0" applyFont="1" applyBorder="1" applyAlignment="1">
      <alignment horizontal="center" vertical="center"/>
    </xf>
    <xf numFmtId="0" fontId="9" fillId="0" borderId="131" xfId="0" applyFont="1" applyBorder="1" applyAlignment="1">
      <alignment horizontal="center" vertical="center"/>
    </xf>
    <xf numFmtId="0" fontId="9" fillId="0" borderId="122" xfId="0" applyFont="1" applyBorder="1" applyAlignment="1">
      <alignment horizontal="center" vertical="center"/>
    </xf>
    <xf numFmtId="0" fontId="51" fillId="0" borderId="0" xfId="0" applyFont="1"/>
    <xf numFmtId="0" fontId="9" fillId="0" borderId="218" xfId="0" applyFont="1" applyBorder="1" applyAlignment="1">
      <alignment horizontal="center"/>
    </xf>
    <xf numFmtId="0" fontId="9" fillId="26" borderId="222" xfId="0" applyFont="1" applyFill="1" applyBorder="1" applyAlignment="1">
      <alignment horizontal="center"/>
    </xf>
    <xf numFmtId="0" fontId="54" fillId="0" borderId="0" xfId="0" applyFont="1" applyAlignment="1">
      <alignment horizontal="center"/>
    </xf>
    <xf numFmtId="0" fontId="42" fillId="0" borderId="127" xfId="13" applyNumberFormat="1" applyFont="1" applyFill="1" applyBorder="1" applyAlignment="1">
      <alignment horizontal="center" vertical="center"/>
    </xf>
    <xf numFmtId="1" fontId="42" fillId="0" borderId="127" xfId="13" applyNumberFormat="1" applyFont="1" applyFill="1" applyBorder="1" applyAlignment="1">
      <alignment horizontal="center" vertical="center"/>
    </xf>
    <xf numFmtId="0" fontId="29" fillId="0" borderId="24" xfId="0" applyFont="1" applyBorder="1" applyAlignment="1">
      <alignment horizontal="center"/>
    </xf>
    <xf numFmtId="0" fontId="45" fillId="0" borderId="0" xfId="0" applyFont="1"/>
    <xf numFmtId="0" fontId="7" fillId="5" borderId="183" xfId="0" applyFont="1" applyFill="1" applyBorder="1" applyAlignment="1">
      <alignment horizontal="left"/>
    </xf>
    <xf numFmtId="0" fontId="31" fillId="0" borderId="137" xfId="0" applyFont="1" applyBorder="1"/>
    <xf numFmtId="0" fontId="9" fillId="5" borderId="122" xfId="0" applyFont="1" applyFill="1" applyBorder="1" applyAlignment="1">
      <alignment horizontal="center"/>
    </xf>
    <xf numFmtId="165" fontId="7" fillId="5" borderId="122" xfId="0" applyNumberFormat="1" applyFont="1" applyFill="1" applyBorder="1" applyAlignment="1">
      <alignment horizontal="center" vertical="center" wrapText="1"/>
    </xf>
    <xf numFmtId="0" fontId="7" fillId="5" borderId="206" xfId="0" applyFont="1" applyFill="1" applyBorder="1" applyAlignment="1">
      <alignment horizontal="center" vertical="center"/>
    </xf>
    <xf numFmtId="165" fontId="11" fillId="5" borderId="122" xfId="0" applyNumberFormat="1" applyFont="1" applyFill="1" applyBorder="1" applyAlignment="1">
      <alignment horizontal="center" vertical="center" wrapText="1"/>
    </xf>
    <xf numFmtId="2" fontId="7" fillId="0" borderId="29" xfId="0" applyNumberFormat="1" applyFont="1" applyBorder="1" applyAlignment="1">
      <alignment horizontal="center" vertical="center"/>
    </xf>
    <xf numFmtId="0" fontId="11" fillId="27" borderId="139" xfId="0" applyFont="1" applyFill="1" applyBorder="1" applyAlignment="1">
      <alignment horizontal="center" vertical="center"/>
    </xf>
    <xf numFmtId="0" fontId="0" fillId="0" borderId="136" xfId="0" applyBorder="1" applyAlignment="1">
      <alignment horizontal="center"/>
    </xf>
    <xf numFmtId="0" fontId="0" fillId="0" borderId="137" xfId="0" applyBorder="1" applyAlignment="1">
      <alignment horizontal="center"/>
    </xf>
    <xf numFmtId="0" fontId="0" fillId="0" borderId="138" xfId="0" applyBorder="1" applyAlignment="1">
      <alignment horizontal="center"/>
    </xf>
    <xf numFmtId="0" fontId="33" fillId="0" borderId="0" xfId="0" quotePrefix="1" applyFont="1"/>
    <xf numFmtId="0" fontId="25" fillId="0" borderId="55" xfId="0" applyFont="1" applyBorder="1" applyAlignment="1">
      <alignment horizontal="center"/>
    </xf>
    <xf numFmtId="0" fontId="23" fillId="5" borderId="122" xfId="0" applyFont="1" applyFill="1" applyBorder="1" applyAlignment="1">
      <alignment horizontal="right" vertical="center" wrapText="1"/>
    </xf>
    <xf numFmtId="0" fontId="50" fillId="0" borderId="0" xfId="0" applyFont="1" applyAlignment="1">
      <alignment horizontal="center" vertical="center" wrapText="1"/>
    </xf>
    <xf numFmtId="17" fontId="50" fillId="0" borderId="0" xfId="0" applyNumberFormat="1" applyFont="1" applyAlignment="1">
      <alignment horizontal="center" vertical="center"/>
    </xf>
    <xf numFmtId="0" fontId="25" fillId="7" borderId="15" xfId="0" applyFont="1" applyFill="1" applyBorder="1" applyAlignment="1">
      <alignment horizontal="center"/>
    </xf>
    <xf numFmtId="0" fontId="25" fillId="7" borderId="60" xfId="0" applyFont="1" applyFill="1" applyBorder="1" applyAlignment="1">
      <alignment horizontal="center"/>
    </xf>
    <xf numFmtId="0" fontId="25" fillId="5" borderId="63" xfId="0" applyFont="1" applyFill="1" applyBorder="1" applyAlignment="1">
      <alignment horizontal="center" vertical="center"/>
    </xf>
    <xf numFmtId="3" fontId="40" fillId="0" borderId="0" xfId="0" applyNumberFormat="1" applyFont="1"/>
    <xf numFmtId="0" fontId="5" fillId="27" borderId="220" xfId="0" applyFont="1" applyFill="1" applyBorder="1" applyAlignment="1">
      <alignment vertical="center"/>
    </xf>
    <xf numFmtId="0" fontId="7" fillId="6" borderId="122" xfId="0" applyFont="1" applyFill="1" applyBorder="1" applyAlignment="1">
      <alignment horizontal="center" wrapText="1"/>
    </xf>
    <xf numFmtId="0" fontId="7" fillId="6" borderId="122" xfId="0" applyFont="1" applyFill="1" applyBorder="1" applyAlignment="1">
      <alignment horizontal="center"/>
    </xf>
    <xf numFmtId="17" fontId="7" fillId="6" borderId="225" xfId="0" applyNumberFormat="1" applyFont="1" applyFill="1" applyBorder="1" applyAlignment="1">
      <alignment horizontal="center" vertical="center"/>
    </xf>
    <xf numFmtId="17" fontId="7" fillId="6" borderId="204" xfId="0" applyNumberFormat="1" applyFont="1" applyFill="1" applyBorder="1" applyAlignment="1">
      <alignment horizontal="center" vertical="center"/>
    </xf>
    <xf numFmtId="17" fontId="7" fillId="6" borderId="226" xfId="0" applyNumberFormat="1" applyFont="1" applyFill="1" applyBorder="1" applyAlignment="1">
      <alignment horizontal="center" vertical="center"/>
    </xf>
    <xf numFmtId="17" fontId="7" fillId="6" borderId="156" xfId="0" applyNumberFormat="1" applyFont="1" applyFill="1" applyBorder="1" applyAlignment="1">
      <alignment horizontal="center" vertical="center"/>
    </xf>
    <xf numFmtId="17" fontId="7" fillId="5" borderId="204" xfId="0" applyNumberFormat="1" applyFont="1" applyFill="1" applyBorder="1" applyAlignment="1">
      <alignment horizontal="center" vertical="center"/>
    </xf>
    <xf numFmtId="17" fontId="7" fillId="5" borderId="225" xfId="0" applyNumberFormat="1" applyFont="1" applyFill="1" applyBorder="1" applyAlignment="1">
      <alignment horizontal="center" vertical="center"/>
    </xf>
    <xf numFmtId="0" fontId="31" fillId="0" borderId="123" xfId="13" applyNumberFormat="1" applyFont="1" applyFill="1" applyBorder="1" applyAlignment="1">
      <alignment horizontal="center" vertical="center"/>
    </xf>
    <xf numFmtId="0" fontId="31" fillId="0" borderId="123" xfId="13" applyNumberFormat="1" applyFont="1" applyFill="1" applyBorder="1" applyAlignment="1">
      <alignment horizontal="center"/>
    </xf>
    <xf numFmtId="0" fontId="9" fillId="5" borderId="204" xfId="0" applyFont="1" applyFill="1" applyBorder="1" applyAlignment="1">
      <alignment horizontal="center" vertical="center"/>
    </xf>
    <xf numFmtId="0" fontId="9" fillId="5" borderId="156" xfId="0" applyFont="1" applyFill="1" applyBorder="1" applyAlignment="1">
      <alignment horizontal="center" vertical="center"/>
    </xf>
    <xf numFmtId="0" fontId="9" fillId="5" borderId="225" xfId="0" applyFont="1" applyFill="1" applyBorder="1" applyAlignment="1">
      <alignment horizontal="center" vertical="center"/>
    </xf>
    <xf numFmtId="0" fontId="31" fillId="0" borderId="135" xfId="13" applyNumberFormat="1" applyFont="1" applyFill="1" applyBorder="1" applyAlignment="1">
      <alignment horizontal="center" vertical="center"/>
    </xf>
    <xf numFmtId="0" fontId="31" fillId="0" borderId="137" xfId="0" applyFont="1" applyBorder="1" applyAlignment="1">
      <alignment horizontal="left"/>
    </xf>
    <xf numFmtId="0" fontId="31" fillId="0" borderId="137" xfId="13" applyNumberFormat="1" applyFont="1" applyFill="1" applyBorder="1" applyAlignment="1">
      <alignment horizontal="left"/>
    </xf>
    <xf numFmtId="0" fontId="9" fillId="6" borderId="122" xfId="0" applyFont="1" applyFill="1" applyBorder="1" applyAlignment="1">
      <alignment horizontal="left"/>
    </xf>
    <xf numFmtId="0" fontId="9" fillId="5" borderId="183" xfId="0" applyFont="1" applyFill="1" applyBorder="1" applyAlignment="1">
      <alignment horizontal="center" vertical="center"/>
    </xf>
    <xf numFmtId="0" fontId="9" fillId="5" borderId="122" xfId="4" applyFont="1" applyFill="1" applyBorder="1" applyAlignment="1">
      <alignment horizontal="center" vertical="center"/>
    </xf>
    <xf numFmtId="1" fontId="9" fillId="5" borderId="122" xfId="0" applyNumberFormat="1" applyFont="1" applyFill="1" applyBorder="1" applyAlignment="1">
      <alignment horizontal="center" vertical="center"/>
    </xf>
    <xf numFmtId="2" fontId="9" fillId="5" borderId="122" xfId="4" applyNumberFormat="1" applyFont="1" applyFill="1" applyBorder="1" applyAlignment="1">
      <alignment horizontal="center" vertical="center"/>
    </xf>
    <xf numFmtId="0" fontId="29" fillId="0" borderId="137" xfId="0" applyFont="1" applyBorder="1" applyAlignment="1">
      <alignment horizontal="left"/>
    </xf>
    <xf numFmtId="0" fontId="29" fillId="0" borderId="135" xfId="0" applyFont="1" applyBorder="1" applyAlignment="1">
      <alignment horizontal="center" vertical="center"/>
    </xf>
    <xf numFmtId="0" fontId="29" fillId="0" borderId="123" xfId="0" applyFont="1" applyBorder="1" applyAlignment="1">
      <alignment horizontal="center"/>
    </xf>
    <xf numFmtId="0" fontId="29" fillId="0" borderId="123" xfId="0" applyFont="1" applyBorder="1" applyAlignment="1">
      <alignment horizontal="center" vertical="center"/>
    </xf>
    <xf numFmtId="0" fontId="29" fillId="0" borderId="123" xfId="4" applyFont="1" applyBorder="1" applyAlignment="1">
      <alignment horizontal="center" vertical="center"/>
    </xf>
    <xf numFmtId="0" fontId="29" fillId="0" borderId="137" xfId="0" applyFont="1" applyBorder="1"/>
    <xf numFmtId="0" fontId="25" fillId="0" borderId="18" xfId="0" applyFont="1" applyBorder="1" applyAlignment="1">
      <alignment horizontal="center" vertical="center"/>
    </xf>
    <xf numFmtId="0" fontId="25" fillId="0" borderId="20" xfId="0" applyFont="1" applyBorder="1" applyAlignment="1">
      <alignment horizontal="center" vertical="center"/>
    </xf>
    <xf numFmtId="0" fontId="25" fillId="0" borderId="38" xfId="0" applyFont="1" applyBorder="1" applyAlignment="1">
      <alignment horizontal="center" vertical="center"/>
    </xf>
    <xf numFmtId="0" fontId="25" fillId="0" borderId="55" xfId="0" applyFont="1" applyBorder="1" applyAlignment="1">
      <alignment horizontal="center" vertical="center"/>
    </xf>
    <xf numFmtId="0" fontId="0" fillId="0" borderId="134" xfId="0" applyBorder="1" applyAlignment="1">
      <alignment horizontal="center"/>
    </xf>
    <xf numFmtId="0" fontId="0" fillId="0" borderId="182" xfId="0" applyBorder="1" applyAlignment="1">
      <alignment horizontal="center"/>
    </xf>
    <xf numFmtId="0" fontId="9" fillId="0" borderId="183" xfId="0" applyFont="1" applyBorder="1" applyAlignment="1">
      <alignment horizontal="center" vertical="center"/>
    </xf>
    <xf numFmtId="0" fontId="43" fillId="0" borderId="0" xfId="0" applyFont="1" applyAlignment="1">
      <alignment horizontal="center" vertical="center"/>
    </xf>
    <xf numFmtId="1" fontId="43" fillId="0" borderId="0" xfId="0" applyNumberFormat="1" applyFont="1" applyAlignment="1">
      <alignment horizontal="center" vertical="center"/>
    </xf>
    <xf numFmtId="0" fontId="31" fillId="0" borderId="0" xfId="0" applyFont="1" applyAlignment="1">
      <alignment horizontal="left" vertical="center"/>
    </xf>
    <xf numFmtId="0" fontId="56" fillId="0" borderId="0" xfId="0" applyFont="1" applyAlignment="1">
      <alignment wrapText="1"/>
    </xf>
    <xf numFmtId="0" fontId="48" fillId="0" borderId="122" xfId="14" applyFont="1" applyBorder="1" applyAlignment="1">
      <alignment horizontal="center"/>
    </xf>
    <xf numFmtId="17" fontId="48" fillId="0" borderId="122" xfId="14" applyNumberFormat="1" applyFont="1" applyBorder="1" applyAlignment="1">
      <alignment horizontal="center"/>
    </xf>
    <xf numFmtId="2" fontId="49" fillId="0" borderId="122" xfId="14" applyNumberFormat="1" applyFont="1" applyBorder="1" applyAlignment="1">
      <alignment horizontal="center"/>
    </xf>
    <xf numFmtId="0" fontId="49" fillId="0" borderId="122" xfId="14" applyFont="1" applyBorder="1" applyAlignment="1">
      <alignment horizontal="center"/>
    </xf>
    <xf numFmtId="0" fontId="45" fillId="4" borderId="2" xfId="14" applyFont="1" applyFill="1" applyBorder="1" applyAlignment="1">
      <alignment horizontal="center"/>
    </xf>
    <xf numFmtId="0" fontId="50" fillId="0" borderId="0" xfId="14" applyFont="1" applyAlignment="1">
      <alignment horizontal="left"/>
    </xf>
    <xf numFmtId="0" fontId="54" fillId="0" borderId="0" xfId="14" applyFont="1" applyAlignment="1">
      <alignment horizontal="left"/>
    </xf>
    <xf numFmtId="0" fontId="49" fillId="0" borderId="0" xfId="14" applyFont="1"/>
    <xf numFmtId="0" fontId="50" fillId="0" borderId="0" xfId="14" applyFont="1" applyAlignment="1">
      <alignment horizontal="right"/>
    </xf>
    <xf numFmtId="0" fontId="54" fillId="0" borderId="0" xfId="14" applyFont="1" applyAlignment="1">
      <alignment horizontal="right"/>
    </xf>
    <xf numFmtId="0" fontId="54" fillId="0" borderId="0" xfId="14" applyFont="1"/>
    <xf numFmtId="0" fontId="33" fillId="0" borderId="0" xfId="0" applyFont="1" applyAlignment="1">
      <alignment horizontal="left"/>
    </xf>
    <xf numFmtId="0" fontId="40" fillId="0" borderId="0" xfId="0" applyFont="1"/>
    <xf numFmtId="165" fontId="7" fillId="5" borderId="13" xfId="0" applyNumberFormat="1" applyFont="1" applyFill="1" applyBorder="1" applyAlignment="1">
      <alignment horizontal="center" vertical="center"/>
    </xf>
    <xf numFmtId="165" fontId="7" fillId="5" borderId="184" xfId="0" applyNumberFormat="1" applyFont="1" applyFill="1" applyBorder="1" applyAlignment="1">
      <alignment horizontal="center" vertical="center"/>
    </xf>
    <xf numFmtId="1" fontId="7" fillId="0" borderId="127" xfId="0" applyNumberFormat="1" applyFont="1" applyBorder="1" applyAlignment="1">
      <alignment horizontal="center"/>
    </xf>
    <xf numFmtId="1" fontId="7" fillId="0" borderId="181" xfId="0" applyNumberFormat="1" applyFont="1" applyBorder="1" applyAlignment="1">
      <alignment horizontal="center"/>
    </xf>
    <xf numFmtId="1" fontId="7" fillId="5" borderId="215" xfId="0" applyNumberFormat="1" applyFont="1" applyFill="1" applyBorder="1" applyAlignment="1">
      <alignment horizontal="center"/>
    </xf>
    <xf numFmtId="0" fontId="25" fillId="7" borderId="65" xfId="0" applyFont="1" applyFill="1" applyBorder="1" applyAlignment="1">
      <alignment horizontal="center" wrapText="1"/>
    </xf>
    <xf numFmtId="0" fontId="25" fillId="0" borderId="4" xfId="0" applyFont="1" applyBorder="1" applyAlignment="1">
      <alignment horizontal="center" wrapText="1"/>
    </xf>
    <xf numFmtId="0" fontId="25" fillId="0" borderId="6" xfId="0" applyFont="1" applyBorder="1" applyAlignment="1">
      <alignment horizontal="center" wrapText="1"/>
    </xf>
    <xf numFmtId="0" fontId="25" fillId="7" borderId="26" xfId="0" applyFont="1" applyFill="1" applyBorder="1" applyAlignment="1">
      <alignment horizontal="center"/>
    </xf>
    <xf numFmtId="0" fontId="25" fillId="0" borderId="4" xfId="0" applyFont="1" applyBorder="1" applyAlignment="1">
      <alignment horizontal="center"/>
    </xf>
    <xf numFmtId="0" fontId="25" fillId="0" borderId="6" xfId="0" applyFont="1" applyBorder="1" applyAlignment="1">
      <alignment horizontal="center"/>
    </xf>
    <xf numFmtId="0" fontId="25" fillId="0" borderId="8" xfId="0" applyFont="1" applyBorder="1" applyAlignment="1">
      <alignment horizontal="center"/>
    </xf>
    <xf numFmtId="3" fontId="8" fillId="0" borderId="228" xfId="0" applyNumberFormat="1" applyFont="1" applyBorder="1" applyAlignment="1">
      <alignment horizontal="center"/>
    </xf>
    <xf numFmtId="3" fontId="8" fillId="0" borderId="211" xfId="0" applyNumberFormat="1" applyFont="1" applyBorder="1" applyAlignment="1">
      <alignment horizontal="center"/>
    </xf>
    <xf numFmtId="2" fontId="8" fillId="0" borderId="138" xfId="0" applyNumberFormat="1" applyFont="1" applyBorder="1" applyAlignment="1">
      <alignment horizontal="center"/>
    </xf>
    <xf numFmtId="0" fontId="31" fillId="0" borderId="209" xfId="0" applyFont="1" applyBorder="1"/>
    <xf numFmtId="0" fontId="25" fillId="0" borderId="33" xfId="0" applyFont="1" applyBorder="1" applyAlignment="1">
      <alignment horizontal="center"/>
    </xf>
    <xf numFmtId="0" fontId="25" fillId="0" borderId="35" xfId="0" applyFont="1" applyBorder="1" applyAlignment="1">
      <alignment horizontal="center"/>
    </xf>
    <xf numFmtId="0" fontId="25" fillId="0" borderId="37" xfId="0" applyFont="1" applyBorder="1" applyAlignment="1">
      <alignment horizontal="center"/>
    </xf>
    <xf numFmtId="0" fontId="25" fillId="0" borderId="54" xfId="0" applyFont="1" applyBorder="1" applyAlignment="1">
      <alignment horizontal="center"/>
    </xf>
    <xf numFmtId="0" fontId="25" fillId="0" borderId="8" xfId="0" applyFont="1" applyBorder="1" applyAlignment="1">
      <alignment horizontal="center" wrapText="1"/>
    </xf>
    <xf numFmtId="49" fontId="7" fillId="5" borderId="142" xfId="0" applyNumberFormat="1" applyFont="1" applyFill="1" applyBorder="1" applyAlignment="1">
      <alignment horizontal="center" vertical="center"/>
    </xf>
    <xf numFmtId="0" fontId="7" fillId="5" borderId="148" xfId="0" applyFont="1" applyFill="1" applyBorder="1" applyAlignment="1">
      <alignment horizontal="center" vertical="center"/>
    </xf>
    <xf numFmtId="0" fontId="8" fillId="0" borderId="230" xfId="0" applyFont="1" applyBorder="1"/>
    <xf numFmtId="1" fontId="8" fillId="0" borderId="231" xfId="0" applyNumberFormat="1" applyFont="1" applyBorder="1"/>
    <xf numFmtId="0" fontId="8" fillId="0" borderId="231" xfId="0" applyFont="1" applyBorder="1"/>
    <xf numFmtId="0" fontId="8" fillId="0" borderId="232" xfId="0" applyFont="1" applyBorder="1"/>
    <xf numFmtId="0" fontId="7" fillId="4" borderId="233" xfId="0" applyFont="1" applyFill="1" applyBorder="1" applyAlignment="1">
      <alignment horizontal="center"/>
    </xf>
    <xf numFmtId="0" fontId="7" fillId="4" borderId="229" xfId="0" applyFont="1" applyFill="1" applyBorder="1" applyAlignment="1">
      <alignment horizontal="center"/>
    </xf>
    <xf numFmtId="3" fontId="29" fillId="0" borderId="4" xfId="0" applyNumberFormat="1" applyFont="1" applyBorder="1" applyAlignment="1">
      <alignment horizontal="center"/>
    </xf>
    <xf numFmtId="1" fontId="7" fillId="5" borderId="234" xfId="0" applyNumberFormat="1" applyFont="1" applyFill="1" applyBorder="1" applyAlignment="1">
      <alignment horizontal="center"/>
    </xf>
    <xf numFmtId="1" fontId="7" fillId="0" borderId="53" xfId="0" applyNumberFormat="1" applyFont="1" applyBorder="1" applyAlignment="1">
      <alignment horizontal="center"/>
    </xf>
    <xf numFmtId="0" fontId="7" fillId="0" borderId="123" xfId="0" applyFont="1" applyBorder="1" applyAlignment="1">
      <alignment horizontal="center" vertical="center"/>
    </xf>
    <xf numFmtId="0" fontId="7" fillId="0" borderId="133" xfId="0" applyFont="1" applyBorder="1" applyAlignment="1">
      <alignment horizontal="center" vertical="center"/>
    </xf>
    <xf numFmtId="0" fontId="9" fillId="0" borderId="0" xfId="0" applyFont="1" applyAlignment="1">
      <alignment horizontal="left" vertical="center" wrapText="1"/>
    </xf>
    <xf numFmtId="0" fontId="28" fillId="0" borderId="19" xfId="0" applyFont="1" applyBorder="1" applyAlignment="1">
      <alignment horizontal="left"/>
    </xf>
    <xf numFmtId="0" fontId="28" fillId="0" borderId="47" xfId="0" applyFont="1" applyBorder="1" applyAlignment="1">
      <alignment horizontal="center"/>
    </xf>
    <xf numFmtId="0" fontId="28" fillId="0" borderId="19" xfId="0" applyFont="1" applyBorder="1" applyAlignment="1">
      <alignment horizontal="center"/>
    </xf>
    <xf numFmtId="0" fontId="28" fillId="0" borderId="18" xfId="0" applyFont="1" applyBorder="1" applyAlignment="1">
      <alignment horizontal="center"/>
    </xf>
    <xf numFmtId="0" fontId="28" fillId="0" borderId="18" xfId="0" applyFont="1" applyBorder="1" applyAlignment="1">
      <alignment horizontal="center" vertical="center"/>
    </xf>
    <xf numFmtId="1" fontId="57" fillId="0" borderId="22" xfId="0" applyNumberFormat="1" applyFont="1" applyBorder="1" applyAlignment="1">
      <alignment horizontal="center"/>
    </xf>
    <xf numFmtId="2" fontId="57" fillId="0" borderId="6" xfId="0" applyNumberFormat="1" applyFont="1" applyBorder="1" applyAlignment="1">
      <alignment horizontal="center"/>
    </xf>
    <xf numFmtId="0" fontId="28" fillId="0" borderId="20" xfId="0" applyFont="1" applyBorder="1" applyAlignment="1">
      <alignment horizontal="left"/>
    </xf>
    <xf numFmtId="0" fontId="28" fillId="0" borderId="42" xfId="0" applyFont="1" applyBorder="1" applyAlignment="1">
      <alignment horizontal="center"/>
    </xf>
    <xf numFmtId="0" fontId="28" fillId="0" borderId="20" xfId="0" applyFont="1" applyBorder="1" applyAlignment="1">
      <alignment horizontal="center"/>
    </xf>
    <xf numFmtId="0" fontId="28" fillId="0" borderId="20" xfId="0" applyFont="1" applyBorder="1" applyAlignment="1">
      <alignment horizontal="center" vertical="center"/>
    </xf>
    <xf numFmtId="1" fontId="57" fillId="0" borderId="7" xfId="0" applyNumberFormat="1" applyFont="1" applyBorder="1" applyAlignment="1">
      <alignment horizontal="center"/>
    </xf>
    <xf numFmtId="0" fontId="28" fillId="0" borderId="44" xfId="0" applyFont="1" applyBorder="1" applyAlignment="1">
      <alignment horizontal="center"/>
    </xf>
    <xf numFmtId="0" fontId="28" fillId="0" borderId="26" xfId="0" applyFont="1" applyBorder="1" applyAlignment="1">
      <alignment horizontal="left"/>
    </xf>
    <xf numFmtId="0" fontId="28" fillId="0" borderId="48" xfId="0" applyFont="1" applyBorder="1" applyAlignment="1">
      <alignment horizontal="center"/>
    </xf>
    <xf numFmtId="0" fontId="28" fillId="0" borderId="26" xfId="0" applyFont="1" applyBorder="1" applyAlignment="1">
      <alignment horizontal="center"/>
    </xf>
    <xf numFmtId="0" fontId="28" fillId="0" borderId="38" xfId="0" applyFont="1" applyBorder="1" applyAlignment="1">
      <alignment horizontal="center"/>
    </xf>
    <xf numFmtId="0" fontId="28" fillId="0" borderId="38" xfId="0" applyFont="1" applyBorder="1" applyAlignment="1">
      <alignment horizontal="center" vertical="center"/>
    </xf>
    <xf numFmtId="1" fontId="57" fillId="0" borderId="9" xfId="0" applyNumberFormat="1" applyFont="1" applyBorder="1" applyAlignment="1">
      <alignment horizontal="center"/>
    </xf>
    <xf numFmtId="1" fontId="57" fillId="0" borderId="25" xfId="0" applyNumberFormat="1" applyFont="1" applyBorder="1" applyAlignment="1">
      <alignment horizontal="center"/>
    </xf>
    <xf numFmtId="2" fontId="57" fillId="0" borderId="28" xfId="0" applyNumberFormat="1" applyFont="1" applyBorder="1" applyAlignment="1">
      <alignment horizontal="center"/>
    </xf>
    <xf numFmtId="0" fontId="57" fillId="5" borderId="3" xfId="0" applyFont="1" applyFill="1" applyBorder="1" applyAlignment="1">
      <alignment horizontal="left"/>
    </xf>
    <xf numFmtId="0" fontId="57" fillId="5" borderId="3" xfId="0" applyFont="1" applyFill="1" applyBorder="1" applyAlignment="1">
      <alignment horizontal="center"/>
    </xf>
    <xf numFmtId="1" fontId="57" fillId="5" borderId="3" xfId="0" applyNumberFormat="1" applyFont="1" applyFill="1" applyBorder="1" applyAlignment="1">
      <alignment horizontal="center"/>
    </xf>
    <xf numFmtId="1" fontId="57" fillId="5" borderId="49" xfId="0" applyNumberFormat="1" applyFont="1" applyFill="1" applyBorder="1" applyAlignment="1">
      <alignment horizontal="center"/>
    </xf>
    <xf numFmtId="2" fontId="57" fillId="5" borderId="11" xfId="0" applyNumberFormat="1" applyFont="1" applyFill="1" applyBorder="1" applyAlignment="1">
      <alignment horizontal="center"/>
    </xf>
    <xf numFmtId="0" fontId="28" fillId="0" borderId="24" xfId="0" applyFont="1" applyBorder="1" applyAlignment="1">
      <alignment horizontal="center"/>
    </xf>
    <xf numFmtId="1" fontId="28" fillId="0" borderId="134" xfId="0" applyNumberFormat="1" applyFont="1" applyBorder="1" applyAlignment="1">
      <alignment horizontal="center"/>
    </xf>
    <xf numFmtId="1" fontId="57" fillId="0" borderId="227" xfId="0" applyNumberFormat="1" applyFont="1" applyBorder="1" applyAlignment="1">
      <alignment horizontal="center"/>
    </xf>
    <xf numFmtId="0" fontId="28" fillId="0" borderId="27" xfId="0" applyFont="1" applyBorder="1" applyAlignment="1">
      <alignment horizontal="center"/>
    </xf>
    <xf numFmtId="1" fontId="28" fillId="0" borderId="182" xfId="0" applyNumberFormat="1" applyFont="1" applyBorder="1" applyAlignment="1">
      <alignment horizontal="center"/>
    </xf>
    <xf numFmtId="1" fontId="57" fillId="0" borderId="215" xfId="0" applyNumberFormat="1" applyFont="1" applyBorder="1" applyAlignment="1">
      <alignment horizontal="center"/>
    </xf>
    <xf numFmtId="0" fontId="57" fillId="5" borderId="122" xfId="0" applyFont="1" applyFill="1" applyBorder="1" applyAlignment="1">
      <alignment horizontal="right"/>
    </xf>
    <xf numFmtId="0" fontId="57" fillId="5" borderId="147" xfId="0" applyFont="1" applyFill="1" applyBorder="1" applyAlignment="1">
      <alignment horizontal="center" vertical="center"/>
    </xf>
    <xf numFmtId="1" fontId="57" fillId="5" borderId="122" xfId="0" applyNumberFormat="1" applyFont="1" applyFill="1" applyBorder="1" applyAlignment="1">
      <alignment horizontal="center" vertical="center"/>
    </xf>
    <xf numFmtId="1" fontId="57" fillId="5" borderId="122" xfId="0" applyNumberFormat="1" applyFont="1" applyFill="1" applyBorder="1" applyAlignment="1">
      <alignment horizontal="center"/>
    </xf>
    <xf numFmtId="1" fontId="57" fillId="5" borderId="214" xfId="0" applyNumberFormat="1" applyFont="1" applyFill="1" applyBorder="1" applyAlignment="1">
      <alignment horizontal="center"/>
    </xf>
    <xf numFmtId="0" fontId="28" fillId="0" borderId="24" xfId="0" applyFont="1" applyBorder="1" applyAlignment="1">
      <alignment horizontal="left"/>
    </xf>
    <xf numFmtId="17" fontId="7" fillId="5" borderId="180" xfId="0" applyNumberFormat="1" applyFont="1" applyFill="1" applyBorder="1" applyAlignment="1">
      <alignment horizontal="center"/>
    </xf>
    <xf numFmtId="0" fontId="28" fillId="0" borderId="127" xfId="0" applyFont="1" applyBorder="1" applyAlignment="1">
      <alignment horizontal="center"/>
    </xf>
    <xf numFmtId="0" fontId="7" fillId="5" borderId="13" xfId="0" applyFont="1" applyFill="1" applyBorder="1" applyAlignment="1">
      <alignment horizontal="center" vertical="center"/>
    </xf>
    <xf numFmtId="0" fontId="28" fillId="0" borderId="136" xfId="0" applyFont="1" applyBorder="1"/>
    <xf numFmtId="0" fontId="28" fillId="0" borderId="137" xfId="0" applyFont="1" applyBorder="1"/>
    <xf numFmtId="0" fontId="28" fillId="0" borderId="138" xfId="0" applyFont="1" applyBorder="1"/>
    <xf numFmtId="0" fontId="28" fillId="0" borderId="53" xfId="0" applyFont="1" applyBorder="1" applyAlignment="1">
      <alignment horizontal="center"/>
    </xf>
    <xf numFmtId="1" fontId="57" fillId="0" borderId="53" xfId="0" applyNumberFormat="1" applyFont="1" applyBorder="1" applyAlignment="1">
      <alignment horizontal="center" vertical="center"/>
    </xf>
    <xf numFmtId="165" fontId="57" fillId="0" borderId="4" xfId="0" applyNumberFormat="1" applyFont="1" applyBorder="1" applyAlignment="1">
      <alignment horizontal="center" vertical="center"/>
    </xf>
    <xf numFmtId="0" fontId="28" fillId="0" borderId="22" xfId="0" applyFont="1" applyBorder="1" applyAlignment="1">
      <alignment horizontal="center"/>
    </xf>
    <xf numFmtId="1" fontId="57" fillId="0" borderId="6" xfId="0" applyNumberFormat="1" applyFont="1" applyBorder="1" applyAlignment="1">
      <alignment horizontal="center" vertical="center"/>
    </xf>
    <xf numFmtId="1" fontId="57" fillId="0" borderId="22" xfId="0" applyNumberFormat="1" applyFont="1" applyBorder="1" applyAlignment="1">
      <alignment horizontal="center" vertical="center"/>
    </xf>
    <xf numFmtId="165" fontId="57" fillId="0" borderId="6" xfId="0" applyNumberFormat="1" applyFont="1" applyBorder="1" applyAlignment="1">
      <alignment horizontal="center" vertical="center"/>
    </xf>
    <xf numFmtId="0" fontId="28" fillId="0" borderId="46" xfId="0" applyFont="1" applyBorder="1" applyAlignment="1">
      <alignment horizontal="center"/>
    </xf>
    <xf numFmtId="0" fontId="28" fillId="0" borderId="25" xfId="0" applyFont="1" applyBorder="1" applyAlignment="1">
      <alignment horizontal="center"/>
    </xf>
    <xf numFmtId="1" fontId="57" fillId="0" borderId="8" xfId="0" applyNumberFormat="1" applyFont="1" applyBorder="1" applyAlignment="1">
      <alignment horizontal="center" vertical="center"/>
    </xf>
    <xf numFmtId="1" fontId="57" fillId="0" borderId="25" xfId="0" applyNumberFormat="1" applyFont="1" applyBorder="1" applyAlignment="1">
      <alignment horizontal="center" vertical="center"/>
    </xf>
    <xf numFmtId="0" fontId="57" fillId="5" borderId="40" xfId="0" applyFont="1" applyFill="1" applyBorder="1" applyAlignment="1">
      <alignment horizontal="left"/>
    </xf>
    <xf numFmtId="0" fontId="57" fillId="5" borderId="3" xfId="0" applyFont="1" applyFill="1" applyBorder="1" applyAlignment="1">
      <alignment horizontal="center" vertical="center"/>
    </xf>
    <xf numFmtId="1" fontId="57" fillId="5" borderId="11" xfId="0" applyNumberFormat="1" applyFont="1" applyFill="1" applyBorder="1" applyAlignment="1">
      <alignment horizontal="center" vertical="center"/>
    </xf>
    <xf numFmtId="1" fontId="57" fillId="5" borderId="30" xfId="0" applyNumberFormat="1" applyFont="1" applyFill="1" applyBorder="1" applyAlignment="1">
      <alignment horizontal="center"/>
    </xf>
    <xf numFmtId="1" fontId="57" fillId="5" borderId="3" xfId="0" applyNumberFormat="1" applyFont="1" applyFill="1" applyBorder="1" applyAlignment="1">
      <alignment horizontal="center" vertical="center"/>
    </xf>
    <xf numFmtId="165" fontId="57" fillId="5" borderId="3" xfId="0" applyNumberFormat="1" applyFont="1" applyFill="1" applyBorder="1" applyAlignment="1">
      <alignment horizontal="center"/>
    </xf>
    <xf numFmtId="1" fontId="48" fillId="0" borderId="53" xfId="0" applyNumberFormat="1" applyFont="1" applyBorder="1" applyAlignment="1">
      <alignment horizontal="center" vertical="center"/>
    </xf>
    <xf numFmtId="2" fontId="48" fillId="5" borderId="122" xfId="0" applyNumberFormat="1" applyFont="1" applyFill="1" applyBorder="1" applyAlignment="1">
      <alignment horizontal="center" vertical="center"/>
    </xf>
    <xf numFmtId="1" fontId="48" fillId="0" borderId="22" xfId="0" applyNumberFormat="1" applyFont="1" applyBorder="1" applyAlignment="1">
      <alignment horizontal="center" vertical="center"/>
    </xf>
    <xf numFmtId="1" fontId="48" fillId="0" borderId="58" xfId="0" applyNumberFormat="1" applyFont="1" applyBorder="1" applyAlignment="1">
      <alignment horizontal="center" vertical="center"/>
    </xf>
    <xf numFmtId="0" fontId="57" fillId="5" borderId="215" xfId="0" applyFont="1" applyFill="1" applyBorder="1" applyAlignment="1">
      <alignment horizontal="left"/>
    </xf>
    <xf numFmtId="0" fontId="57" fillId="5" borderId="11" xfId="0" applyFont="1" applyFill="1" applyBorder="1" applyAlignment="1">
      <alignment horizontal="center"/>
    </xf>
    <xf numFmtId="0" fontId="48" fillId="5" borderId="3" xfId="0" applyFont="1" applyFill="1" applyBorder="1" applyAlignment="1">
      <alignment horizontal="center"/>
    </xf>
    <xf numFmtId="1" fontId="48" fillId="5" borderId="122" xfId="0" applyNumberFormat="1" applyFont="1" applyFill="1" applyBorder="1" applyAlignment="1">
      <alignment horizontal="center"/>
    </xf>
    <xf numFmtId="1" fontId="48" fillId="5" borderId="49" xfId="0" applyNumberFormat="1" applyFont="1" applyFill="1" applyBorder="1" applyAlignment="1">
      <alignment horizontal="center" vertical="center"/>
    </xf>
    <xf numFmtId="1" fontId="48" fillId="5" borderId="29" xfId="0" applyNumberFormat="1" applyFont="1" applyFill="1" applyBorder="1" applyAlignment="1">
      <alignment horizontal="center" vertical="center"/>
    </xf>
    <xf numFmtId="0" fontId="7" fillId="4" borderId="139" xfId="0" applyFont="1" applyFill="1" applyBorder="1" applyAlignment="1">
      <alignment horizontal="center"/>
    </xf>
    <xf numFmtId="0" fontId="7" fillId="4" borderId="12" xfId="0" applyFont="1" applyFill="1" applyBorder="1" applyAlignment="1">
      <alignment horizontal="center"/>
    </xf>
    <xf numFmtId="0" fontId="42" fillId="0" borderId="137" xfId="0" applyFont="1" applyBorder="1"/>
    <xf numFmtId="0" fontId="23" fillId="0" borderId="32" xfId="0" applyFont="1" applyBorder="1" applyAlignment="1">
      <alignment horizontal="center" vertical="center"/>
    </xf>
    <xf numFmtId="1" fontId="23" fillId="0" borderId="4" xfId="0" applyNumberFormat="1" applyFont="1" applyBorder="1" applyAlignment="1">
      <alignment horizontal="center" vertical="center"/>
    </xf>
    <xf numFmtId="0" fontId="23" fillId="0" borderId="34" xfId="0" applyFont="1" applyBorder="1" applyAlignment="1">
      <alignment horizontal="center" vertical="center"/>
    </xf>
    <xf numFmtId="1" fontId="23" fillId="0" borderId="6" xfId="0" applyNumberFormat="1" applyFont="1" applyBorder="1" applyAlignment="1">
      <alignment horizontal="center" vertical="center"/>
    </xf>
    <xf numFmtId="0" fontId="23" fillId="0" borderId="36" xfId="0" applyFont="1" applyBorder="1" applyAlignment="1">
      <alignment horizontal="center" vertical="center"/>
    </xf>
    <xf numFmtId="1" fontId="23" fillId="0" borderId="8" xfId="0" applyNumberFormat="1" applyFont="1" applyBorder="1" applyAlignment="1">
      <alignment horizontal="center" vertical="center"/>
    </xf>
    <xf numFmtId="0" fontId="25" fillId="5" borderId="40" xfId="0" applyFont="1" applyFill="1" applyBorder="1" applyAlignment="1">
      <alignment horizontal="center" vertical="center"/>
    </xf>
    <xf numFmtId="0" fontId="23" fillId="0" borderId="10" xfId="0" applyFont="1" applyBorder="1" applyAlignment="1">
      <alignment horizontal="center" vertical="center"/>
    </xf>
    <xf numFmtId="1" fontId="23" fillId="0" borderId="0" xfId="0" applyNumberFormat="1" applyFont="1" applyAlignment="1">
      <alignment horizontal="center" vertical="center"/>
    </xf>
    <xf numFmtId="2" fontId="23" fillId="0" borderId="5" xfId="0" applyNumberFormat="1" applyFont="1" applyBorder="1" applyAlignment="1">
      <alignment horizontal="center" vertical="center"/>
    </xf>
    <xf numFmtId="2" fontId="23" fillId="7" borderId="15" xfId="0" applyNumberFormat="1" applyFont="1" applyFill="1" applyBorder="1" applyAlignment="1">
      <alignment horizontal="center" vertical="center"/>
    </xf>
    <xf numFmtId="2" fontId="23" fillId="5" borderId="61" xfId="0" applyNumberFormat="1" applyFont="1" applyFill="1" applyBorder="1" applyAlignment="1">
      <alignment horizontal="center" vertical="center"/>
    </xf>
    <xf numFmtId="2" fontId="23" fillId="7" borderId="3" xfId="0" applyNumberFormat="1" applyFont="1" applyFill="1" applyBorder="1" applyAlignment="1">
      <alignment horizontal="center" vertical="center"/>
    </xf>
    <xf numFmtId="0" fontId="25" fillId="0" borderId="56" xfId="0" applyFont="1" applyBorder="1" applyAlignment="1">
      <alignment horizontal="center" vertical="center"/>
    </xf>
    <xf numFmtId="0" fontId="23" fillId="0" borderId="61" xfId="0" applyFont="1" applyBorder="1" applyAlignment="1">
      <alignment horizontal="center" vertical="center"/>
    </xf>
    <xf numFmtId="1" fontId="23" fillId="0" borderId="25" xfId="0" applyNumberFormat="1" applyFont="1" applyBorder="1" applyAlignment="1">
      <alignment horizontal="center" vertical="center"/>
    </xf>
    <xf numFmtId="0" fontId="25" fillId="7" borderId="0" xfId="0" applyFont="1" applyFill="1" applyAlignment="1">
      <alignment horizontal="center" vertical="center"/>
    </xf>
    <xf numFmtId="0" fontId="23" fillId="7" borderId="41" xfId="0" applyFont="1" applyFill="1" applyBorder="1" applyAlignment="1">
      <alignment horizontal="center" vertical="center"/>
    </xf>
    <xf numFmtId="1" fontId="23" fillId="7" borderId="0" xfId="0" applyNumberFormat="1" applyFont="1" applyFill="1" applyAlignment="1">
      <alignment horizontal="center" vertical="center"/>
    </xf>
    <xf numFmtId="0" fontId="23" fillId="0" borderId="8" xfId="0" applyFont="1" applyBorder="1" applyAlignment="1">
      <alignment horizontal="center" vertical="center"/>
    </xf>
    <xf numFmtId="1" fontId="23" fillId="0" borderId="3" xfId="0" applyNumberFormat="1" applyFont="1" applyBorder="1" applyAlignment="1">
      <alignment horizontal="center" vertical="center"/>
    </xf>
    <xf numFmtId="2" fontId="23" fillId="0" borderId="61" xfId="0" applyNumberFormat="1" applyFont="1" applyBorder="1" applyAlignment="1">
      <alignment horizontal="center" vertical="center"/>
    </xf>
    <xf numFmtId="2" fontId="23" fillId="7" borderId="61" xfId="0" applyNumberFormat="1" applyFont="1" applyFill="1" applyBorder="1" applyAlignment="1">
      <alignment horizontal="center" vertical="center"/>
    </xf>
    <xf numFmtId="2" fontId="25" fillId="7" borderId="52" xfId="0" applyNumberFormat="1" applyFont="1" applyFill="1" applyBorder="1" applyAlignment="1">
      <alignment horizontal="center" vertical="center"/>
    </xf>
    <xf numFmtId="2" fontId="25" fillId="7" borderId="7" xfId="0" applyNumberFormat="1" applyFont="1" applyFill="1" applyBorder="1" applyAlignment="1">
      <alignment horizontal="center" vertical="center"/>
    </xf>
    <xf numFmtId="0" fontId="25" fillId="0" borderId="0" xfId="0" applyFont="1" applyAlignment="1">
      <alignment horizontal="center"/>
    </xf>
    <xf numFmtId="0" fontId="9" fillId="5" borderId="40" xfId="0" applyFont="1" applyFill="1" applyBorder="1" applyAlignment="1">
      <alignment horizontal="center"/>
    </xf>
    <xf numFmtId="0" fontId="28" fillId="0" borderId="123" xfId="0" applyFont="1" applyBorder="1"/>
    <xf numFmtId="0" fontId="31" fillId="0" borderId="0" xfId="0" applyFont="1" applyAlignment="1">
      <alignment horizontal="justify" vertical="top" wrapText="1"/>
    </xf>
    <xf numFmtId="0" fontId="45" fillId="5" borderId="122" xfId="0" applyFont="1" applyFill="1" applyBorder="1" applyAlignment="1">
      <alignment horizontal="center" vertical="center"/>
    </xf>
    <xf numFmtId="0" fontId="31" fillId="0" borderId="0" xfId="0" applyFont="1" applyAlignment="1">
      <alignment vertical="top" wrapText="1"/>
    </xf>
    <xf numFmtId="0" fontId="45" fillId="6" borderId="122" xfId="0" applyFont="1" applyFill="1" applyBorder="1" applyAlignment="1">
      <alignment horizontal="center"/>
    </xf>
    <xf numFmtId="0" fontId="45" fillId="5" borderId="3" xfId="0" applyFont="1" applyFill="1" applyBorder="1" applyAlignment="1">
      <alignment horizontal="left"/>
    </xf>
    <xf numFmtId="0" fontId="49" fillId="0" borderId="20" xfId="0" applyFont="1" applyBorder="1" applyAlignment="1">
      <alignment horizontal="left"/>
    </xf>
    <xf numFmtId="0" fontId="45" fillId="5" borderId="3" xfId="0" applyFont="1" applyFill="1" applyBorder="1" applyAlignment="1">
      <alignment horizontal="left" vertical="center"/>
    </xf>
    <xf numFmtId="0" fontId="45" fillId="5" borderId="29" xfId="0" applyFont="1" applyFill="1" applyBorder="1" applyAlignment="1">
      <alignment horizontal="left"/>
    </xf>
    <xf numFmtId="0" fontId="51" fillId="0" borderId="0" xfId="0" applyFont="1" applyAlignment="1">
      <alignment vertical="top" wrapText="1"/>
    </xf>
    <xf numFmtId="0" fontId="26" fillId="5" borderId="3" xfId="0" applyFont="1" applyFill="1" applyBorder="1" applyAlignment="1">
      <alignment horizontal="left" vertical="top" wrapText="1"/>
    </xf>
    <xf numFmtId="0" fontId="43" fillId="0" borderId="0" xfId="0" applyFont="1" applyAlignment="1">
      <alignment horizontal="left" vertical="center" wrapText="1"/>
    </xf>
    <xf numFmtId="2" fontId="8" fillId="0" borderId="136" xfId="0" applyNumberFormat="1" applyFont="1" applyBorder="1" applyAlignment="1">
      <alignment horizontal="center"/>
    </xf>
    <xf numFmtId="2" fontId="8" fillId="0" borderId="137" xfId="0" applyNumberFormat="1" applyFont="1" applyBorder="1" applyAlignment="1">
      <alignment horizontal="center"/>
    </xf>
    <xf numFmtId="17" fontId="7" fillId="0" borderId="136" xfId="0" applyNumberFormat="1" applyFont="1" applyBorder="1" applyAlignment="1">
      <alignment horizontal="center"/>
    </xf>
    <xf numFmtId="17" fontId="7" fillId="0" borderId="137" xfId="0" applyNumberFormat="1" applyFont="1" applyBorder="1" applyAlignment="1">
      <alignment horizontal="center"/>
    </xf>
    <xf numFmtId="17" fontId="7" fillId="0" borderId="138" xfId="0" applyNumberFormat="1" applyFont="1" applyBorder="1" applyAlignment="1">
      <alignment horizontal="center"/>
    </xf>
    <xf numFmtId="0" fontId="0" fillId="0" borderId="0" xfId="0" quotePrefix="1" applyAlignment="1">
      <alignment horizontal="center"/>
    </xf>
    <xf numFmtId="1" fontId="48" fillId="0" borderId="126" xfId="0" applyNumberFormat="1" applyFont="1" applyBorder="1" applyAlignment="1">
      <alignment horizontal="center" vertical="center"/>
    </xf>
    <xf numFmtId="1" fontId="48" fillId="0" borderId="127" xfId="0" applyNumberFormat="1" applyFont="1" applyBorder="1" applyAlignment="1">
      <alignment horizontal="center" vertical="center"/>
    </xf>
    <xf numFmtId="1" fontId="48" fillId="0" borderId="128" xfId="0" applyNumberFormat="1" applyFont="1" applyBorder="1" applyAlignment="1">
      <alignment horizontal="center" vertical="center"/>
    </xf>
    <xf numFmtId="3" fontId="5" fillId="0" borderId="14" xfId="0" applyNumberFormat="1" applyFont="1" applyBorder="1" applyAlignment="1">
      <alignment horizontal="center"/>
    </xf>
    <xf numFmtId="3" fontId="34" fillId="0" borderId="22" xfId="0" applyNumberFormat="1" applyFont="1" applyBorder="1" applyAlignment="1">
      <alignment horizontal="center"/>
    </xf>
    <xf numFmtId="3" fontId="34" fillId="0" borderId="58" xfId="0" applyNumberFormat="1" applyFont="1" applyBorder="1" applyAlignment="1">
      <alignment horizontal="center"/>
    </xf>
    <xf numFmtId="0" fontId="11" fillId="4" borderId="2" xfId="0" applyFont="1" applyFill="1" applyBorder="1" applyAlignment="1">
      <alignment horizontal="center"/>
    </xf>
    <xf numFmtId="2" fontId="5" fillId="0" borderId="126" xfId="0" applyNumberFormat="1" applyFont="1" applyBorder="1" applyAlignment="1">
      <alignment horizontal="center"/>
    </xf>
    <xf numFmtId="2" fontId="34" fillId="0" borderId="128" xfId="0" applyNumberFormat="1" applyFont="1" applyBorder="1" applyAlignment="1">
      <alignment horizontal="center"/>
    </xf>
    <xf numFmtId="3" fontId="5" fillId="0" borderId="16" xfId="0" applyNumberFormat="1" applyFont="1" applyBorder="1" applyAlignment="1">
      <alignment horizontal="center"/>
    </xf>
    <xf numFmtId="1" fontId="23" fillId="28" borderId="3" xfId="0" applyNumberFormat="1" applyFont="1" applyFill="1" applyBorder="1" applyAlignment="1">
      <alignment horizontal="center" vertical="center"/>
    </xf>
    <xf numFmtId="0" fontId="45" fillId="0" borderId="0" xfId="8" applyFont="1"/>
    <xf numFmtId="0" fontId="30" fillId="0" borderId="0" xfId="0" applyFont="1" applyAlignment="1">
      <alignment horizontal="center" wrapText="1"/>
    </xf>
    <xf numFmtId="0" fontId="33" fillId="0" borderId="0" xfId="0" applyFont="1" applyAlignment="1">
      <alignment wrapText="1"/>
    </xf>
    <xf numFmtId="0" fontId="39" fillId="0" borderId="0" xfId="0" applyFont="1"/>
    <xf numFmtId="2" fontId="23" fillId="0" borderId="9" xfId="0" applyNumberFormat="1" applyFont="1" applyBorder="1" applyAlignment="1">
      <alignment horizontal="center"/>
    </xf>
    <xf numFmtId="0" fontId="33" fillId="0" borderId="0" xfId="4" applyFont="1" applyAlignment="1">
      <alignment horizontal="center" vertical="center"/>
    </xf>
    <xf numFmtId="2" fontId="29" fillId="0" borderId="145" xfId="0" applyNumberFormat="1" applyFont="1" applyBorder="1" applyAlignment="1">
      <alignment horizontal="center"/>
    </xf>
    <xf numFmtId="3" fontId="29" fillId="0" borderId="236" xfId="0" applyNumberFormat="1" applyFont="1" applyBorder="1" applyAlignment="1">
      <alignment horizontal="center"/>
    </xf>
    <xf numFmtId="2" fontId="29" fillId="0" borderId="136" xfId="0" applyNumberFormat="1" applyFont="1" applyBorder="1" applyAlignment="1">
      <alignment horizontal="center"/>
    </xf>
    <xf numFmtId="3" fontId="29" fillId="0" borderId="47" xfId="0" applyNumberFormat="1" applyFont="1" applyBorder="1" applyAlignment="1">
      <alignment horizontal="center"/>
    </xf>
    <xf numFmtId="2" fontId="29" fillId="0" borderId="199" xfId="0" applyNumberFormat="1" applyFont="1" applyBorder="1" applyAlignment="1">
      <alignment horizontal="center"/>
    </xf>
    <xf numFmtId="3" fontId="29" fillId="0" borderId="33" xfId="0" applyNumberFormat="1" applyFont="1" applyBorder="1" applyAlignment="1">
      <alignment horizontal="center"/>
    </xf>
    <xf numFmtId="3" fontId="29" fillId="0" borderId="16" xfId="0" applyNumberFormat="1" applyFont="1" applyBorder="1" applyAlignment="1">
      <alignment horizontal="center"/>
    </xf>
    <xf numFmtId="3" fontId="29" fillId="0" borderId="32" xfId="0" applyNumberFormat="1" applyFont="1" applyBorder="1" applyAlignment="1">
      <alignment horizontal="center"/>
    </xf>
    <xf numFmtId="2" fontId="29" fillId="0" borderId="126" xfId="0" applyNumberFormat="1" applyFont="1" applyBorder="1" applyAlignment="1">
      <alignment horizontal="center"/>
    </xf>
    <xf numFmtId="2" fontId="29" fillId="0" borderId="212" xfId="0" applyNumberFormat="1" applyFont="1" applyBorder="1" applyAlignment="1">
      <alignment horizontal="center"/>
    </xf>
    <xf numFmtId="1" fontId="29" fillId="0" borderId="34" xfId="0" applyNumberFormat="1" applyFont="1" applyBorder="1" applyAlignment="1">
      <alignment horizontal="center"/>
    </xf>
    <xf numFmtId="0" fontId="45" fillId="0" borderId="0" xfId="0" applyFont="1" applyAlignment="1">
      <alignment horizontal="right"/>
    </xf>
    <xf numFmtId="0" fontId="49" fillId="0" borderId="0" xfId="14" applyFont="1" applyAlignment="1">
      <alignment horizontal="left"/>
    </xf>
    <xf numFmtId="0" fontId="48" fillId="0" borderId="0" xfId="14" applyFont="1" applyAlignment="1">
      <alignment horizontal="left"/>
    </xf>
    <xf numFmtId="0" fontId="48" fillId="0" borderId="0" xfId="14" applyFont="1"/>
    <xf numFmtId="0" fontId="33" fillId="0" borderId="0" xfId="0" applyNumberFormat="1" applyFont="1"/>
    <xf numFmtId="0" fontId="31" fillId="0" borderId="137" xfId="0" applyFont="1" applyFill="1" applyBorder="1"/>
    <xf numFmtId="0" fontId="31" fillId="0" borderId="135" xfId="0" applyFont="1" applyFill="1" applyBorder="1" applyAlignment="1">
      <alignment horizontal="center" vertical="center"/>
    </xf>
    <xf numFmtId="0" fontId="31" fillId="0" borderId="123" xfId="0" applyFont="1" applyFill="1" applyBorder="1" applyAlignment="1">
      <alignment horizontal="center"/>
    </xf>
    <xf numFmtId="0" fontId="31" fillId="0" borderId="123" xfId="0" applyFont="1" applyFill="1" applyBorder="1" applyAlignment="1">
      <alignment horizontal="center" vertical="center"/>
    </xf>
    <xf numFmtId="0" fontId="31" fillId="0" borderId="123" xfId="4" applyFont="1" applyFill="1" applyBorder="1" applyAlignment="1">
      <alignment horizontal="center" vertical="center"/>
    </xf>
    <xf numFmtId="0" fontId="31" fillId="0" borderId="220" xfId="0" applyFont="1" applyFill="1" applyBorder="1" applyAlignment="1">
      <alignment horizontal="center"/>
    </xf>
    <xf numFmtId="0" fontId="42" fillId="0" borderId="127" xfId="4" applyFont="1" applyFill="1" applyBorder="1" applyAlignment="1">
      <alignment horizontal="center" vertical="center"/>
    </xf>
    <xf numFmtId="1" fontId="42" fillId="0" borderId="127" xfId="0" applyNumberFormat="1" applyFont="1" applyFill="1" applyBorder="1" applyAlignment="1">
      <alignment horizontal="center" vertical="center"/>
    </xf>
    <xf numFmtId="2" fontId="42" fillId="0" borderId="149" xfId="4" applyNumberFormat="1" applyFont="1" applyFill="1" applyBorder="1" applyAlignment="1">
      <alignment horizontal="center" vertical="center"/>
    </xf>
    <xf numFmtId="0" fontId="0" fillId="0" borderId="0" xfId="0" applyFill="1"/>
    <xf numFmtId="0" fontId="0" fillId="0" borderId="137" xfId="0" applyFill="1" applyBorder="1"/>
    <xf numFmtId="0" fontId="39" fillId="0" borderId="0" xfId="0" applyFont="1" applyAlignment="1">
      <alignment horizontal="center"/>
    </xf>
    <xf numFmtId="0" fontId="9" fillId="5" borderId="226" xfId="0" applyFont="1" applyFill="1" applyBorder="1" applyAlignment="1">
      <alignment horizontal="center" vertical="center"/>
    </xf>
    <xf numFmtId="0" fontId="42" fillId="0" borderId="0" xfId="0" applyFont="1" applyAlignment="1">
      <alignment horizontal="center" vertical="center" wrapText="1"/>
    </xf>
    <xf numFmtId="0" fontId="29" fillId="0" borderId="0" xfId="0" applyFont="1" applyAlignment="1">
      <alignment horizontal="center" vertical="top"/>
    </xf>
    <xf numFmtId="0" fontId="31" fillId="0" borderId="0" xfId="4" applyFont="1" applyBorder="1" applyAlignment="1">
      <alignment horizontal="center" vertical="center"/>
    </xf>
    <xf numFmtId="0" fontId="28" fillId="0" borderId="209" xfId="0" applyFont="1" applyFill="1" applyBorder="1" applyAlignment="1">
      <alignment horizontal="left"/>
    </xf>
    <xf numFmtId="0" fontId="31" fillId="0" borderId="135" xfId="4" applyFont="1" applyFill="1" applyBorder="1" applyAlignment="1">
      <alignment horizontal="center" vertical="center"/>
    </xf>
    <xf numFmtId="0" fontId="31" fillId="0" borderId="132" xfId="4" applyFont="1" applyFill="1" applyBorder="1" applyAlignment="1">
      <alignment horizontal="center" vertical="center"/>
    </xf>
    <xf numFmtId="0" fontId="31" fillId="0" borderId="132" xfId="0" applyFont="1" applyFill="1" applyBorder="1" applyAlignment="1">
      <alignment horizontal="center"/>
    </xf>
    <xf numFmtId="0" fontId="42" fillId="0" borderId="209" xfId="4" applyFont="1" applyFill="1" applyBorder="1" applyAlignment="1">
      <alignment horizontal="center" vertical="center"/>
    </xf>
    <xf numFmtId="1" fontId="42" fillId="0" borderId="209" xfId="0" applyNumberFormat="1" applyFont="1" applyFill="1" applyBorder="1" applyAlignment="1">
      <alignment horizontal="center" vertical="center"/>
    </xf>
    <xf numFmtId="2" fontId="42" fillId="0" borderId="209" xfId="4" applyNumberFormat="1" applyFont="1" applyFill="1" applyBorder="1" applyAlignment="1">
      <alignment horizontal="center" vertical="center"/>
    </xf>
    <xf numFmtId="0" fontId="31" fillId="0" borderId="137" xfId="4" applyFont="1" applyFill="1" applyBorder="1"/>
    <xf numFmtId="0" fontId="42" fillId="0" borderId="137" xfId="4" applyFont="1" applyFill="1" applyBorder="1" applyAlignment="1">
      <alignment horizontal="center" vertical="center"/>
    </xf>
    <xf numFmtId="1" fontId="42" fillId="0" borderId="137" xfId="0" applyNumberFormat="1" applyFont="1" applyFill="1" applyBorder="1" applyAlignment="1">
      <alignment horizontal="center" vertical="center"/>
    </xf>
    <xf numFmtId="2" fontId="42" fillId="0" borderId="137" xfId="4" applyNumberFormat="1" applyFont="1" applyFill="1" applyBorder="1" applyAlignment="1">
      <alignment horizontal="center" vertical="center"/>
    </xf>
    <xf numFmtId="0" fontId="0" fillId="0" borderId="0" xfId="4" applyFont="1" applyFill="1"/>
    <xf numFmtId="0" fontId="42" fillId="0" borderId="149" xfId="4" applyFont="1" applyFill="1" applyBorder="1" applyAlignment="1">
      <alignment horizontal="center" vertical="center"/>
    </xf>
    <xf numFmtId="1" fontId="42" fillId="0" borderId="149" xfId="0" applyNumberFormat="1" applyFont="1" applyFill="1" applyBorder="1" applyAlignment="1">
      <alignment horizontal="center" vertical="center"/>
    </xf>
    <xf numFmtId="0" fontId="31" fillId="0" borderId="137" xfId="0" applyFont="1" applyFill="1" applyBorder="1" applyAlignment="1">
      <alignment horizontal="left"/>
    </xf>
    <xf numFmtId="0" fontId="31" fillId="0" borderId="239" xfId="0" applyFont="1" applyFill="1" applyBorder="1"/>
    <xf numFmtId="0" fontId="0" fillId="0" borderId="137" xfId="0" applyFill="1" applyBorder="1" applyAlignment="1">
      <alignment horizontal="left"/>
    </xf>
    <xf numFmtId="0" fontId="30" fillId="0" borderId="123" xfId="0" applyFont="1" applyFill="1" applyBorder="1" applyAlignment="1">
      <alignment horizontal="center"/>
    </xf>
    <xf numFmtId="0" fontId="59" fillId="0" borderId="0" xfId="0" applyFont="1" applyAlignment="1">
      <alignment horizontal="center" vertical="center" wrapText="1"/>
    </xf>
    <xf numFmtId="0" fontId="45" fillId="4" borderId="122" xfId="0" applyFont="1" applyFill="1" applyBorder="1" applyAlignment="1">
      <alignment horizontal="center"/>
    </xf>
    <xf numFmtId="0" fontId="60" fillId="4" borderId="30" xfId="0" applyFont="1" applyFill="1" applyBorder="1" applyAlignment="1">
      <alignment horizontal="center"/>
    </xf>
    <xf numFmtId="0" fontId="60" fillId="4" borderId="122" xfId="0" applyFont="1" applyFill="1" applyBorder="1" applyAlignment="1">
      <alignment horizontal="center"/>
    </xf>
    <xf numFmtId="17" fontId="48" fillId="9" borderId="132" xfId="0" applyNumberFormat="1" applyFont="1" applyFill="1" applyBorder="1" applyAlignment="1">
      <alignment horizontal="center"/>
    </xf>
    <xf numFmtId="3" fontId="49" fillId="0" borderId="16" xfId="0" applyNumberFormat="1" applyFont="1" applyBorder="1" applyAlignment="1">
      <alignment horizontal="center"/>
    </xf>
    <xf numFmtId="2" fontId="49" fillId="0" borderId="149" xfId="0" applyNumberFormat="1" applyFont="1" applyBorder="1" applyAlignment="1">
      <alignment horizontal="center"/>
    </xf>
    <xf numFmtId="3" fontId="49" fillId="0" borderId="22" xfId="0" applyNumberFormat="1" applyFont="1" applyBorder="1" applyAlignment="1">
      <alignment horizontal="center"/>
    </xf>
    <xf numFmtId="3" fontId="49" fillId="0" borderId="25" xfId="0" applyNumberFormat="1" applyFont="1" applyBorder="1" applyAlignment="1">
      <alignment horizontal="center"/>
    </xf>
    <xf numFmtId="3" fontId="49" fillId="0" borderId="58" xfId="0" applyNumberFormat="1" applyFont="1" applyBorder="1" applyAlignment="1">
      <alignment horizontal="center"/>
    </xf>
    <xf numFmtId="2" fontId="49" fillId="0" borderId="128" xfId="0" applyNumberFormat="1" applyFont="1" applyBorder="1" applyAlignment="1">
      <alignment horizontal="center"/>
    </xf>
    <xf numFmtId="0" fontId="42" fillId="0" borderId="122" xfId="0" applyFont="1" applyBorder="1" applyAlignment="1">
      <alignment horizontal="right"/>
    </xf>
    <xf numFmtId="3" fontId="42" fillId="0" borderId="11" xfId="0" applyNumberFormat="1" applyFont="1" applyBorder="1" applyAlignment="1">
      <alignment horizontal="center"/>
    </xf>
    <xf numFmtId="0" fontId="42" fillId="0" borderId="40" xfId="0" applyFont="1" applyBorder="1" applyAlignment="1">
      <alignment horizontal="right"/>
    </xf>
    <xf numFmtId="3" fontId="42" fillId="0" borderId="3" xfId="0" applyNumberFormat="1" applyFont="1" applyBorder="1" applyAlignment="1">
      <alignment horizontal="center"/>
    </xf>
    <xf numFmtId="0" fontId="43" fillId="5" borderId="3" xfId="0" applyFont="1" applyFill="1" applyBorder="1" applyAlignment="1">
      <alignment horizontal="left" vertical="center" wrapText="1"/>
    </xf>
    <xf numFmtId="17" fontId="43" fillId="5" borderId="3" xfId="0" applyNumberFormat="1" applyFont="1" applyFill="1" applyBorder="1" applyAlignment="1">
      <alignment horizontal="center" vertical="center" wrapText="1"/>
    </xf>
    <xf numFmtId="1" fontId="43" fillId="5" borderId="29" xfId="0" applyNumberFormat="1" applyFont="1" applyFill="1" applyBorder="1" applyAlignment="1">
      <alignment horizontal="center" vertical="center" wrapText="1"/>
    </xf>
    <xf numFmtId="165" fontId="43" fillId="5" borderId="3" xfId="0" applyNumberFormat="1" applyFont="1" applyFill="1" applyBorder="1" applyAlignment="1">
      <alignment horizontal="center" vertical="center" wrapText="1"/>
    </xf>
    <xf numFmtId="165" fontId="43" fillId="0" borderId="0" xfId="0" applyNumberFormat="1" applyFont="1" applyAlignment="1">
      <alignment horizontal="center" vertical="center" wrapText="1"/>
    </xf>
    <xf numFmtId="0" fontId="58" fillId="0" borderId="4" xfId="0" applyFont="1" applyBorder="1" applyAlignment="1">
      <alignment horizontal="center" vertical="top" wrapText="1"/>
    </xf>
    <xf numFmtId="0" fontId="58" fillId="0" borderId="42" xfId="0" applyFont="1" applyBorder="1" applyAlignment="1">
      <alignment horizontal="center" vertical="center"/>
    </xf>
    <xf numFmtId="0" fontId="58" fillId="0" borderId="19" xfId="0" applyFont="1" applyBorder="1" applyAlignment="1">
      <alignment horizontal="center" vertical="center"/>
    </xf>
    <xf numFmtId="0" fontId="58" fillId="0" borderId="19" xfId="0" applyFont="1" applyBorder="1" applyAlignment="1">
      <alignment horizontal="center" vertical="center" wrapText="1"/>
    </xf>
    <xf numFmtId="0" fontId="58" fillId="11" borderId="19" xfId="0" applyFont="1" applyFill="1" applyBorder="1" applyAlignment="1">
      <alignment horizontal="center" vertical="center"/>
    </xf>
    <xf numFmtId="0" fontId="58" fillId="0" borderId="51" xfId="0" applyFont="1" applyBorder="1" applyAlignment="1">
      <alignment horizontal="center" vertical="center"/>
    </xf>
    <xf numFmtId="0" fontId="58" fillId="0" borderId="41" xfId="0" applyFont="1" applyBorder="1" applyAlignment="1">
      <alignment horizontal="center" vertical="center"/>
    </xf>
    <xf numFmtId="1" fontId="58" fillId="0" borderId="53" xfId="0" applyNumberFormat="1" applyFont="1" applyBorder="1" applyAlignment="1">
      <alignment horizontal="center" vertical="center"/>
    </xf>
    <xf numFmtId="165" fontId="58" fillId="0" borderId="41" xfId="0" applyNumberFormat="1" applyFont="1" applyBorder="1" applyAlignment="1">
      <alignment horizontal="center" vertical="center"/>
    </xf>
    <xf numFmtId="165" fontId="58" fillId="0" borderId="0" xfId="0" applyNumberFormat="1" applyFont="1" applyAlignment="1">
      <alignment horizontal="center" vertical="center"/>
    </xf>
    <xf numFmtId="0" fontId="31" fillId="0" borderId="0" xfId="0" applyFont="1" applyAlignment="1">
      <alignment horizontal="left"/>
    </xf>
    <xf numFmtId="0" fontId="62" fillId="7" borderId="67" xfId="0" applyFont="1" applyFill="1" applyBorder="1" applyAlignment="1">
      <alignment horizontal="center" vertical="center" wrapText="1"/>
    </xf>
    <xf numFmtId="17" fontId="62" fillId="0" borderId="65" xfId="0" applyNumberFormat="1" applyFont="1" applyBorder="1" applyAlignment="1">
      <alignment horizontal="center" vertical="center" wrapText="1"/>
    </xf>
    <xf numFmtId="17" fontId="42" fillId="0" borderId="50" xfId="0" applyNumberFormat="1" applyFont="1" applyBorder="1" applyAlignment="1">
      <alignment horizontal="center" vertical="center" wrapText="1"/>
    </xf>
    <xf numFmtId="0" fontId="62" fillId="0" borderId="10" xfId="0" applyFont="1" applyBorder="1" applyAlignment="1">
      <alignment horizontal="center" vertical="center"/>
    </xf>
    <xf numFmtId="1" fontId="62" fillId="0" borderId="10" xfId="0" applyNumberFormat="1" applyFont="1" applyBorder="1" applyAlignment="1">
      <alignment horizontal="center" vertical="center"/>
    </xf>
    <xf numFmtId="0" fontId="58" fillId="0" borderId="6" xfId="10" applyFont="1" applyBorder="1" applyAlignment="1" applyProtection="1">
      <alignment horizontal="center" vertical="top" wrapText="1"/>
    </xf>
    <xf numFmtId="0" fontId="58" fillId="0" borderId="20" xfId="0" applyFont="1" applyBorder="1" applyAlignment="1">
      <alignment horizontal="center" vertical="center" wrapText="1"/>
    </xf>
    <xf numFmtId="0" fontId="58" fillId="11" borderId="20" xfId="0" applyFont="1" applyFill="1" applyBorder="1" applyAlignment="1">
      <alignment horizontal="center" vertical="center"/>
    </xf>
    <xf numFmtId="0" fontId="61" fillId="7" borderId="68" xfId="0" applyFont="1" applyFill="1" applyBorder="1" applyAlignment="1">
      <alignment horizontal="center" vertical="center"/>
    </xf>
    <xf numFmtId="1" fontId="61" fillId="7" borderId="69" xfId="0" applyNumberFormat="1" applyFont="1" applyFill="1" applyBorder="1" applyAlignment="1">
      <alignment horizontal="center" vertical="center"/>
    </xf>
    <xf numFmtId="0" fontId="58" fillId="0" borderId="44" xfId="0" applyFont="1" applyBorder="1" applyAlignment="1">
      <alignment horizontal="center" vertical="center"/>
    </xf>
    <xf numFmtId="0" fontId="58" fillId="0" borderId="20" xfId="0" applyFont="1" applyBorder="1" applyAlignment="1">
      <alignment horizontal="center" vertical="center"/>
    </xf>
    <xf numFmtId="0" fontId="58" fillId="11" borderId="20" xfId="0" applyFont="1" applyFill="1" applyBorder="1" applyAlignment="1">
      <alignment horizontal="center" vertical="center" wrapText="1"/>
    </xf>
    <xf numFmtId="0" fontId="58" fillId="0" borderId="24" xfId="0" applyFont="1" applyBorder="1" applyAlignment="1">
      <alignment horizontal="center" vertical="center" wrapText="1"/>
    </xf>
    <xf numFmtId="0" fontId="58" fillId="0" borderId="6" xfId="0" applyFont="1" applyBorder="1" applyAlignment="1">
      <alignment horizontal="center" vertical="center"/>
    </xf>
    <xf numFmtId="1" fontId="58" fillId="0" borderId="22" xfId="0" applyNumberFormat="1" applyFont="1" applyBorder="1" applyAlignment="1">
      <alignment horizontal="center" vertical="center"/>
    </xf>
    <xf numFmtId="165" fontId="58" fillId="0" borderId="6" xfId="0" applyNumberFormat="1" applyFont="1" applyBorder="1" applyAlignment="1">
      <alignment horizontal="center" vertical="center"/>
    </xf>
    <xf numFmtId="0" fontId="62" fillId="5" borderId="68" xfId="0" applyFont="1" applyFill="1" applyBorder="1" applyAlignment="1">
      <alignment horizontal="justify" vertical="center" wrapText="1"/>
    </xf>
    <xf numFmtId="0" fontId="62" fillId="5" borderId="19" xfId="0" applyFont="1" applyFill="1" applyBorder="1" applyAlignment="1">
      <alignment horizontal="center" vertical="center" wrapText="1"/>
    </xf>
    <xf numFmtId="0" fontId="62" fillId="5" borderId="51" xfId="0" applyFont="1" applyFill="1" applyBorder="1" applyAlignment="1">
      <alignment horizontal="center" vertical="center" wrapText="1"/>
    </xf>
    <xf numFmtId="0" fontId="61" fillId="0" borderId="34" xfId="0" applyFont="1" applyBorder="1" applyAlignment="1">
      <alignment horizontal="center" vertical="center"/>
    </xf>
    <xf numFmtId="1" fontId="61" fillId="0" borderId="3" xfId="0" applyNumberFormat="1" applyFont="1" applyBorder="1" applyAlignment="1">
      <alignment horizontal="center" vertical="center"/>
    </xf>
    <xf numFmtId="0" fontId="31" fillId="7" borderId="35" xfId="0" applyFont="1" applyFill="1" applyBorder="1"/>
    <xf numFmtId="0" fontId="31" fillId="7" borderId="20" xfId="0" applyFont="1" applyFill="1" applyBorder="1"/>
    <xf numFmtId="0" fontId="31" fillId="7" borderId="24" xfId="0" applyFont="1" applyFill="1" applyBorder="1"/>
    <xf numFmtId="0" fontId="31" fillId="7" borderId="44" xfId="0" applyFont="1" applyFill="1" applyBorder="1"/>
    <xf numFmtId="0" fontId="61" fillId="7" borderId="35" xfId="0" applyFont="1" applyFill="1" applyBorder="1" applyAlignment="1">
      <alignment horizontal="center" vertical="center"/>
    </xf>
    <xf numFmtId="1" fontId="61" fillId="7" borderId="70" xfId="0" applyNumberFormat="1" applyFont="1" applyFill="1" applyBorder="1" applyAlignment="1">
      <alignment horizontal="center" vertical="center"/>
    </xf>
    <xf numFmtId="0" fontId="61" fillId="7" borderId="71" xfId="0" applyFont="1" applyFill="1" applyBorder="1" applyAlignment="1">
      <alignment horizontal="center" vertical="center"/>
    </xf>
    <xf numFmtId="1" fontId="61" fillId="7" borderId="72" xfId="0" applyNumberFormat="1" applyFont="1" applyFill="1" applyBorder="1" applyAlignment="1">
      <alignment horizontal="center" vertical="center"/>
    </xf>
    <xf numFmtId="0" fontId="62" fillId="13" borderId="73" xfId="0" applyFont="1" applyFill="1" applyBorder="1" applyAlignment="1">
      <alignment horizontal="justify" vertical="center" wrapText="1"/>
    </xf>
    <xf numFmtId="0" fontId="62" fillId="13" borderId="74" xfId="0" applyFont="1" applyFill="1" applyBorder="1" applyAlignment="1">
      <alignment horizontal="center" vertical="center" wrapText="1"/>
    </xf>
    <xf numFmtId="0" fontId="62" fillId="13" borderId="75" xfId="0" applyFont="1" applyFill="1" applyBorder="1" applyAlignment="1">
      <alignment horizontal="center" vertical="center" wrapText="1"/>
    </xf>
    <xf numFmtId="0" fontId="61" fillId="0" borderId="29" xfId="0" applyFont="1" applyBorder="1" applyAlignment="1">
      <alignment horizontal="center" vertical="center"/>
    </xf>
    <xf numFmtId="0" fontId="61" fillId="13" borderId="76" xfId="0" applyFont="1" applyFill="1" applyBorder="1" applyAlignment="1">
      <alignment horizontal="right" vertical="center" wrapText="1"/>
    </xf>
    <xf numFmtId="0" fontId="61" fillId="13" borderId="77" xfId="0" applyFont="1" applyFill="1" applyBorder="1" applyAlignment="1">
      <alignment horizontal="center" vertical="center" wrapText="1"/>
    </xf>
    <xf numFmtId="0" fontId="61" fillId="13" borderId="78" xfId="0" applyFont="1" applyFill="1" applyBorder="1" applyAlignment="1">
      <alignment horizontal="center" vertical="center" wrapText="1"/>
    </xf>
    <xf numFmtId="0" fontId="61" fillId="13" borderId="79" xfId="0" applyFont="1" applyFill="1" applyBorder="1" applyAlignment="1">
      <alignment horizontal="center" vertical="center" wrapText="1"/>
    </xf>
    <xf numFmtId="0" fontId="61" fillId="13" borderId="80" xfId="0" applyFont="1" applyFill="1" applyBorder="1" applyAlignment="1">
      <alignment horizontal="center" vertical="center" wrapText="1"/>
    </xf>
    <xf numFmtId="0" fontId="61" fillId="0" borderId="32" xfId="0" applyFont="1" applyBorder="1" applyAlignment="1">
      <alignment horizontal="center" vertical="center"/>
    </xf>
    <xf numFmtId="1" fontId="61" fillId="0" borderId="45" xfId="0" applyNumberFormat="1" applyFont="1" applyBorder="1" applyAlignment="1">
      <alignment horizontal="center" vertical="center"/>
    </xf>
    <xf numFmtId="0" fontId="61" fillId="13" borderId="81" xfId="0" applyFont="1" applyFill="1" applyBorder="1" applyAlignment="1">
      <alignment horizontal="right" vertical="center" wrapText="1"/>
    </xf>
    <xf numFmtId="0" fontId="61" fillId="13" borderId="82" xfId="0" applyFont="1" applyFill="1" applyBorder="1" applyAlignment="1">
      <alignment horizontal="center" vertical="center" wrapText="1"/>
    </xf>
    <xf numFmtId="0" fontId="61" fillId="13" borderId="83" xfId="0" applyFont="1" applyFill="1" applyBorder="1" applyAlignment="1">
      <alignment horizontal="center" vertical="center" wrapText="1"/>
    </xf>
    <xf numFmtId="0" fontId="61" fillId="13" borderId="84" xfId="0" applyFont="1" applyFill="1" applyBorder="1" applyAlignment="1">
      <alignment horizontal="center" vertical="center" wrapText="1"/>
    </xf>
    <xf numFmtId="0" fontId="61" fillId="13" borderId="85" xfId="0" applyFont="1" applyFill="1" applyBorder="1" applyAlignment="1">
      <alignment horizontal="center" vertical="center" wrapText="1"/>
    </xf>
    <xf numFmtId="0" fontId="61" fillId="0" borderId="43" xfId="0" applyFont="1" applyBorder="1" applyAlignment="1">
      <alignment horizontal="center" vertical="center"/>
    </xf>
    <xf numFmtId="1" fontId="61" fillId="0" borderId="8" xfId="0" applyNumberFormat="1" applyFont="1" applyBorder="1" applyAlignment="1">
      <alignment horizontal="center" vertical="center"/>
    </xf>
    <xf numFmtId="0" fontId="58" fillId="0" borderId="6" xfId="0" applyFont="1" applyBorder="1" applyAlignment="1">
      <alignment horizontal="center" vertical="top" wrapText="1"/>
    </xf>
    <xf numFmtId="0" fontId="31" fillId="7" borderId="67" xfId="0" applyFont="1" applyFill="1" applyBorder="1"/>
    <xf numFmtId="0" fontId="31" fillId="7" borderId="65" xfId="0" applyFont="1" applyFill="1" applyBorder="1"/>
    <xf numFmtId="0" fontId="31" fillId="7" borderId="50" xfId="0" applyFont="1" applyFill="1" applyBorder="1"/>
    <xf numFmtId="0" fontId="62" fillId="15" borderId="151" xfId="0" applyFont="1" applyFill="1" applyBorder="1" applyAlignment="1">
      <alignment horizontal="left" vertical="center"/>
    </xf>
    <xf numFmtId="0" fontId="62" fillId="15" borderId="152" xfId="0" applyFont="1" applyFill="1" applyBorder="1" applyAlignment="1">
      <alignment horizontal="center" vertical="center"/>
    </xf>
    <xf numFmtId="0" fontId="62" fillId="15" borderId="153" xfId="0" applyFont="1" applyFill="1" applyBorder="1" applyAlignment="1">
      <alignment horizontal="center" vertical="center"/>
    </xf>
    <xf numFmtId="0" fontId="62" fillId="15" borderId="153" xfId="0" applyFont="1" applyFill="1" applyBorder="1" applyAlignment="1">
      <alignment horizontal="center" vertical="center" wrapText="1"/>
    </xf>
    <xf numFmtId="0" fontId="62" fillId="15" borderId="150" xfId="0" applyFont="1" applyFill="1" applyBorder="1" applyAlignment="1">
      <alignment horizontal="center" vertical="center" wrapText="1"/>
    </xf>
    <xf numFmtId="0" fontId="61" fillId="0" borderId="13" xfId="0" applyFont="1" applyBorder="1" applyAlignment="1">
      <alignment horizontal="center" vertical="center"/>
    </xf>
    <xf numFmtId="1" fontId="61" fillId="0" borderId="2" xfId="0" applyNumberFormat="1" applyFont="1" applyBorder="1" applyAlignment="1">
      <alignment horizontal="center" vertical="center"/>
    </xf>
    <xf numFmtId="0" fontId="62" fillId="16" borderId="154" xfId="0" applyFont="1" applyFill="1" applyBorder="1" applyAlignment="1">
      <alignment horizontal="justify" vertical="center" wrapText="1"/>
    </xf>
    <xf numFmtId="0" fontId="62" fillId="16" borderId="155" xfId="0" applyFont="1" applyFill="1" applyBorder="1" applyAlignment="1">
      <alignment horizontal="center" vertical="center" wrapText="1"/>
    </xf>
    <xf numFmtId="0" fontId="61" fillId="0" borderId="156" xfId="0" applyFont="1" applyBorder="1" applyAlignment="1">
      <alignment horizontal="center" vertical="center"/>
    </xf>
    <xf numFmtId="1" fontId="61" fillId="0" borderId="157" xfId="0" applyNumberFormat="1" applyFont="1" applyBorder="1" applyAlignment="1">
      <alignment horizontal="center" vertical="center"/>
    </xf>
    <xf numFmtId="0" fontId="61" fillId="16" borderId="158" xfId="0" applyFont="1" applyFill="1" applyBorder="1" applyAlignment="1">
      <alignment horizontal="right" vertical="center" wrapText="1"/>
    </xf>
    <xf numFmtId="0" fontId="61" fillId="16" borderId="159" xfId="0" applyFont="1" applyFill="1" applyBorder="1" applyAlignment="1">
      <alignment horizontal="center" vertical="center" wrapText="1"/>
    </xf>
    <xf numFmtId="0" fontId="61" fillId="16" borderId="160" xfId="0" applyFont="1" applyFill="1" applyBorder="1" applyAlignment="1">
      <alignment horizontal="center" vertical="center" wrapText="1"/>
    </xf>
    <xf numFmtId="0" fontId="61" fillId="16" borderId="161" xfId="0" applyFont="1" applyFill="1" applyBorder="1" applyAlignment="1">
      <alignment horizontal="center" vertical="center" wrapText="1"/>
    </xf>
    <xf numFmtId="0" fontId="61" fillId="16" borderId="162" xfId="0" applyFont="1" applyFill="1" applyBorder="1" applyAlignment="1">
      <alignment horizontal="center" vertical="center" wrapText="1"/>
    </xf>
    <xf numFmtId="0" fontId="61" fillId="16" borderId="163" xfId="0" applyFont="1" applyFill="1" applyBorder="1" applyAlignment="1">
      <alignment horizontal="center" vertical="center" wrapText="1"/>
    </xf>
    <xf numFmtId="0" fontId="61" fillId="24" borderId="164" xfId="0" applyFont="1" applyFill="1" applyBorder="1" applyAlignment="1">
      <alignment horizontal="center" vertical="center" wrapText="1"/>
    </xf>
    <xf numFmtId="0" fontId="61" fillId="16" borderId="165" xfId="0" applyFont="1" applyFill="1" applyBorder="1" applyAlignment="1">
      <alignment horizontal="center" vertical="center" wrapText="1"/>
    </xf>
    <xf numFmtId="0" fontId="61" fillId="0" borderId="166" xfId="0" applyFont="1" applyBorder="1" applyAlignment="1">
      <alignment horizontal="center" vertical="center"/>
    </xf>
    <xf numFmtId="1" fontId="61" fillId="0" borderId="167" xfId="0" applyNumberFormat="1" applyFont="1" applyBorder="1" applyAlignment="1">
      <alignment horizontal="center" vertical="center"/>
    </xf>
    <xf numFmtId="0" fontId="61" fillId="16" borderId="168" xfId="0" applyFont="1" applyFill="1" applyBorder="1" applyAlignment="1">
      <alignment horizontal="right" vertical="center" wrapText="1"/>
    </xf>
    <xf numFmtId="0" fontId="61" fillId="16" borderId="169" xfId="0" applyFont="1" applyFill="1" applyBorder="1" applyAlignment="1">
      <alignment horizontal="center" vertical="center" wrapText="1"/>
    </xf>
    <xf numFmtId="0" fontId="61" fillId="16" borderId="170" xfId="0" applyFont="1" applyFill="1" applyBorder="1" applyAlignment="1">
      <alignment horizontal="center" vertical="center" wrapText="1"/>
    </xf>
    <xf numFmtId="0" fontId="61" fillId="16" borderId="171" xfId="0" applyFont="1" applyFill="1" applyBorder="1" applyAlignment="1">
      <alignment horizontal="center" vertical="center" wrapText="1"/>
    </xf>
    <xf numFmtId="0" fontId="61" fillId="16" borderId="172" xfId="0" applyFont="1" applyFill="1" applyBorder="1" applyAlignment="1">
      <alignment horizontal="center" vertical="center" wrapText="1"/>
    </xf>
    <xf numFmtId="0" fontId="61" fillId="24" borderId="173" xfId="0" applyFont="1" applyFill="1" applyBorder="1" applyAlignment="1">
      <alignment horizontal="center" vertical="center" wrapText="1"/>
    </xf>
    <xf numFmtId="0" fontId="61" fillId="16" borderId="174" xfId="0" applyFont="1" applyFill="1" applyBorder="1" applyAlignment="1">
      <alignment horizontal="center" vertical="center" wrapText="1"/>
    </xf>
    <xf numFmtId="0" fontId="61" fillId="0" borderId="175" xfId="0" applyFont="1" applyBorder="1" applyAlignment="1">
      <alignment horizontal="center" vertical="center"/>
    </xf>
    <xf numFmtId="1" fontId="61" fillId="0" borderId="176" xfId="0" applyNumberFormat="1" applyFont="1" applyBorder="1" applyAlignment="1">
      <alignment horizontal="center" vertical="center"/>
    </xf>
    <xf numFmtId="0" fontId="62" fillId="18" borderId="88" xfId="0" applyFont="1" applyFill="1" applyBorder="1" applyAlignment="1">
      <alignment horizontal="justify" vertical="center" wrapText="1"/>
    </xf>
    <xf numFmtId="0" fontId="62" fillId="18" borderId="89" xfId="0" applyFont="1" applyFill="1" applyBorder="1" applyAlignment="1">
      <alignment horizontal="center" vertical="center" wrapText="1"/>
    </xf>
    <xf numFmtId="0" fontId="62" fillId="18" borderId="90" xfId="0" applyFont="1" applyFill="1" applyBorder="1" applyAlignment="1">
      <alignment horizontal="center" vertical="center" wrapText="1"/>
    </xf>
    <xf numFmtId="0" fontId="62" fillId="18" borderId="91" xfId="0" applyFont="1" applyFill="1" applyBorder="1" applyAlignment="1">
      <alignment horizontal="center" vertical="center" wrapText="1"/>
    </xf>
    <xf numFmtId="0" fontId="61" fillId="0" borderId="3" xfId="0" applyFont="1" applyBorder="1" applyAlignment="1">
      <alignment horizontal="center" vertical="center"/>
    </xf>
    <xf numFmtId="0" fontId="62" fillId="19" borderId="92" xfId="0" applyFont="1" applyFill="1" applyBorder="1" applyAlignment="1">
      <alignment horizontal="justify" vertical="center" wrapText="1"/>
    </xf>
    <xf numFmtId="0" fontId="62" fillId="19" borderId="90" xfId="0" applyFont="1" applyFill="1" applyBorder="1" applyAlignment="1">
      <alignment horizontal="center" vertical="center" wrapText="1"/>
    </xf>
    <xf numFmtId="0" fontId="62" fillId="19" borderId="91" xfId="0" applyFont="1" applyFill="1" applyBorder="1" applyAlignment="1">
      <alignment horizontal="center" vertical="center" wrapText="1"/>
    </xf>
    <xf numFmtId="0" fontId="61" fillId="19" borderId="93" xfId="0" applyFont="1" applyFill="1" applyBorder="1" applyAlignment="1">
      <alignment horizontal="right" vertical="center" wrapText="1"/>
    </xf>
    <xf numFmtId="0" fontId="61" fillId="19" borderId="94" xfId="0" applyFont="1" applyFill="1" applyBorder="1" applyAlignment="1">
      <alignment horizontal="center" vertical="center" wrapText="1"/>
    </xf>
    <xf numFmtId="0" fontId="61" fillId="19" borderId="95" xfId="0" applyFont="1" applyFill="1" applyBorder="1" applyAlignment="1">
      <alignment horizontal="center" vertical="center" wrapText="1"/>
    </xf>
    <xf numFmtId="0" fontId="61" fillId="19" borderId="96" xfId="0" applyFont="1" applyFill="1" applyBorder="1" applyAlignment="1">
      <alignment horizontal="center" vertical="center" wrapText="1"/>
    </xf>
    <xf numFmtId="0" fontId="61" fillId="19" borderId="97" xfId="0" applyFont="1" applyFill="1" applyBorder="1" applyAlignment="1">
      <alignment horizontal="center" vertical="center" wrapText="1"/>
    </xf>
    <xf numFmtId="0" fontId="61" fillId="0" borderId="41" xfId="0" applyFont="1" applyBorder="1" applyAlignment="1">
      <alignment horizontal="center" vertical="center"/>
    </xf>
    <xf numFmtId="1" fontId="61" fillId="0" borderId="41" xfId="0" applyNumberFormat="1" applyFont="1" applyBorder="1" applyAlignment="1">
      <alignment horizontal="center" vertical="center"/>
    </xf>
    <xf numFmtId="0" fontId="61" fillId="19" borderId="98" xfId="0" applyFont="1" applyFill="1" applyBorder="1" applyAlignment="1">
      <alignment horizontal="right" vertical="center" wrapText="1"/>
    </xf>
    <xf numFmtId="0" fontId="61" fillId="19" borderId="99" xfId="0" applyFont="1" applyFill="1" applyBorder="1" applyAlignment="1">
      <alignment horizontal="center" vertical="center" wrapText="1"/>
    </xf>
    <xf numFmtId="0" fontId="61" fillId="19" borderId="100" xfId="0" applyFont="1" applyFill="1" applyBorder="1" applyAlignment="1">
      <alignment horizontal="center" vertical="center" wrapText="1"/>
    </xf>
    <xf numFmtId="0" fontId="61" fillId="19" borderId="101" xfId="0" applyFont="1" applyFill="1" applyBorder="1" applyAlignment="1">
      <alignment horizontal="center" vertical="center" wrapText="1"/>
    </xf>
    <xf numFmtId="0" fontId="61" fillId="0" borderId="40" xfId="0" applyFont="1" applyBorder="1" applyAlignment="1">
      <alignment horizontal="center" vertical="center"/>
    </xf>
    <xf numFmtId="1" fontId="61" fillId="0" borderId="10" xfId="0" applyNumberFormat="1" applyFont="1" applyBorder="1" applyAlignment="1">
      <alignment horizontal="center" vertical="center"/>
    </xf>
    <xf numFmtId="0" fontId="62" fillId="18" borderId="102" xfId="0" applyFont="1" applyFill="1" applyBorder="1" applyAlignment="1">
      <alignment horizontal="justify" vertical="center" wrapText="1"/>
    </xf>
    <xf numFmtId="1" fontId="61" fillId="0" borderId="15" xfId="0" applyNumberFormat="1" applyFont="1" applyBorder="1" applyAlignment="1">
      <alignment horizontal="center" vertical="center"/>
    </xf>
    <xf numFmtId="0" fontId="31" fillId="7" borderId="68" xfId="0" applyFont="1" applyFill="1" applyBorder="1"/>
    <xf numFmtId="0" fontId="31" fillId="7" borderId="19" xfId="0" applyFont="1" applyFill="1" applyBorder="1"/>
    <xf numFmtId="0" fontId="31" fillId="7" borderId="51" xfId="0" applyFont="1" applyFill="1" applyBorder="1"/>
    <xf numFmtId="0" fontId="61" fillId="7" borderId="54" xfId="0" applyFont="1" applyFill="1" applyBorder="1" applyAlignment="1">
      <alignment horizontal="center" vertical="center"/>
    </xf>
    <xf numFmtId="1" fontId="61" fillId="7" borderId="56" xfId="0" applyNumberFormat="1" applyFont="1" applyFill="1" applyBorder="1" applyAlignment="1">
      <alignment horizontal="center" vertical="center"/>
    </xf>
    <xf numFmtId="0" fontId="62" fillId="21" borderId="104" xfId="0" applyFont="1" applyFill="1" applyBorder="1" applyAlignment="1">
      <alignment horizontal="justify" vertical="center" wrapText="1"/>
    </xf>
    <xf numFmtId="0" fontId="62" fillId="21" borderId="105" xfId="0" applyFont="1" applyFill="1" applyBorder="1" applyAlignment="1">
      <alignment horizontal="center" vertical="center" wrapText="1"/>
    </xf>
    <xf numFmtId="0" fontId="62" fillId="21" borderId="106" xfId="0" applyFont="1" applyFill="1" applyBorder="1" applyAlignment="1">
      <alignment horizontal="center" vertical="center" wrapText="1"/>
    </xf>
    <xf numFmtId="0" fontId="62" fillId="21" borderId="107" xfId="0" applyFont="1" applyFill="1" applyBorder="1" applyAlignment="1">
      <alignment horizontal="center" vertical="center" wrapText="1"/>
    </xf>
    <xf numFmtId="0" fontId="61" fillId="0" borderId="2" xfId="0" applyFont="1" applyBorder="1" applyAlignment="1">
      <alignment horizontal="center" vertical="center"/>
    </xf>
    <xf numFmtId="0" fontId="62" fillId="22" borderId="108" xfId="0" applyFont="1" applyFill="1" applyBorder="1" applyAlignment="1">
      <alignment horizontal="justify" vertical="center" wrapText="1"/>
    </xf>
    <xf numFmtId="0" fontId="62" fillId="22" borderId="107" xfId="0" applyFont="1" applyFill="1" applyBorder="1" applyAlignment="1">
      <alignment horizontal="center" vertical="center" wrapText="1"/>
    </xf>
    <xf numFmtId="0" fontId="62" fillId="22" borderId="109" xfId="0" applyFont="1" applyFill="1" applyBorder="1" applyAlignment="1">
      <alignment horizontal="center" vertical="center" wrapText="1"/>
    </xf>
    <xf numFmtId="0" fontId="61" fillId="22" borderId="110" xfId="0" applyFont="1" applyFill="1" applyBorder="1" applyAlignment="1">
      <alignment horizontal="right" vertical="center" wrapText="1"/>
    </xf>
    <xf numFmtId="0" fontId="61" fillId="22" borderId="111" xfId="0" applyFont="1" applyFill="1" applyBorder="1" applyAlignment="1">
      <alignment horizontal="center" vertical="center" wrapText="1"/>
    </xf>
    <xf numFmtId="0" fontId="61" fillId="22" borderId="112" xfId="0" applyFont="1" applyFill="1" applyBorder="1" applyAlignment="1">
      <alignment horizontal="center" vertical="center" wrapText="1"/>
    </xf>
    <xf numFmtId="0" fontId="61" fillId="22" borderId="113" xfId="0" applyFont="1" applyFill="1" applyBorder="1" applyAlignment="1">
      <alignment horizontal="center" vertical="center" wrapText="1"/>
    </xf>
    <xf numFmtId="0" fontId="61" fillId="22" borderId="114" xfId="0" applyFont="1" applyFill="1" applyBorder="1" applyAlignment="1">
      <alignment horizontal="center" vertical="center" wrapText="1"/>
    </xf>
    <xf numFmtId="0" fontId="61" fillId="22" borderId="115" xfId="0" applyFont="1" applyFill="1" applyBorder="1" applyAlignment="1">
      <alignment horizontal="right" vertical="center" wrapText="1"/>
    </xf>
    <xf numFmtId="0" fontId="61" fillId="22" borderId="116" xfId="0" applyFont="1" applyFill="1" applyBorder="1" applyAlignment="1">
      <alignment horizontal="center" vertical="center" wrapText="1"/>
    </xf>
    <xf numFmtId="0" fontId="61" fillId="22" borderId="117" xfId="0" applyFont="1" applyFill="1" applyBorder="1" applyAlignment="1">
      <alignment horizontal="center" vertical="center" wrapText="1"/>
    </xf>
    <xf numFmtId="0" fontId="61" fillId="22" borderId="118" xfId="0" applyFont="1" applyFill="1" applyBorder="1" applyAlignment="1">
      <alignment horizontal="center" vertical="center" wrapText="1"/>
    </xf>
    <xf numFmtId="0" fontId="61" fillId="22" borderId="119" xfId="0" applyFont="1" applyFill="1" applyBorder="1" applyAlignment="1">
      <alignment horizontal="center" vertical="center" wrapText="1"/>
    </xf>
    <xf numFmtId="0" fontId="58" fillId="0" borderId="6" xfId="0" applyFont="1" applyBorder="1" applyAlignment="1">
      <alignment horizontal="left" vertical="top" wrapText="1"/>
    </xf>
    <xf numFmtId="0" fontId="58" fillId="0" borderId="6" xfId="0" applyFont="1" applyBorder="1" applyAlignment="1">
      <alignment horizontal="center" vertical="top"/>
    </xf>
    <xf numFmtId="0" fontId="58" fillId="0" borderId="46" xfId="0" applyFont="1" applyBorder="1" applyAlignment="1">
      <alignment horizontal="center" vertical="center"/>
    </xf>
    <xf numFmtId="0" fontId="58" fillId="0" borderId="26" xfId="0" applyFont="1" applyBorder="1" applyAlignment="1">
      <alignment horizontal="center" vertical="center"/>
    </xf>
    <xf numFmtId="1" fontId="58" fillId="0" borderId="25" xfId="0" applyNumberFormat="1" applyFont="1" applyBorder="1" applyAlignment="1">
      <alignment horizontal="center" vertical="center"/>
    </xf>
    <xf numFmtId="165" fontId="58" fillId="0" borderId="28" xfId="0" applyNumberFormat="1" applyFont="1" applyBorder="1" applyAlignment="1">
      <alignment horizontal="center" vertical="center"/>
    </xf>
    <xf numFmtId="0" fontId="58" fillId="0" borderId="8" xfId="0" applyFont="1" applyBorder="1" applyAlignment="1">
      <alignment horizontal="center" vertical="top" wrapText="1"/>
    </xf>
    <xf numFmtId="0" fontId="58" fillId="0" borderId="48" xfId="0" applyFont="1" applyBorder="1" applyAlignment="1">
      <alignment horizontal="center" vertical="center"/>
    </xf>
    <xf numFmtId="0" fontId="58" fillId="0" borderId="38" xfId="0" applyFont="1" applyBorder="1" applyAlignment="1">
      <alignment horizontal="center" vertical="center"/>
    </xf>
    <xf numFmtId="0" fontId="58" fillId="0" borderId="65" xfId="0" applyFont="1" applyBorder="1" applyAlignment="1">
      <alignment horizontal="center" vertical="center"/>
    </xf>
    <xf numFmtId="0" fontId="58" fillId="0" borderId="26" xfId="0" applyFont="1" applyBorder="1" applyAlignment="1">
      <alignment horizontal="center" vertical="center" wrapText="1"/>
    </xf>
    <xf numFmtId="0" fontId="58" fillId="11" borderId="26" xfId="0" applyFont="1" applyFill="1" applyBorder="1" applyAlignment="1">
      <alignment horizontal="center" vertical="center" wrapText="1"/>
    </xf>
    <xf numFmtId="0" fontId="58" fillId="0" borderId="27" xfId="0" applyFont="1" applyBorder="1" applyAlignment="1">
      <alignment horizontal="center" vertical="center" wrapText="1"/>
    </xf>
    <xf numFmtId="0" fontId="58" fillId="0" borderId="8" xfId="0" applyFont="1" applyBorder="1" applyAlignment="1">
      <alignment horizontal="center" vertical="center"/>
    </xf>
    <xf numFmtId="1" fontId="58" fillId="0" borderId="58" xfId="0" applyNumberFormat="1" applyFont="1" applyBorder="1" applyAlignment="1">
      <alignment horizontal="center" vertical="center"/>
    </xf>
    <xf numFmtId="165" fontId="58" fillId="0" borderId="8" xfId="0" applyNumberFormat="1" applyFont="1" applyBorder="1" applyAlignment="1">
      <alignment horizontal="center" vertical="center"/>
    </xf>
    <xf numFmtId="0" fontId="43" fillId="5" borderId="10" xfId="0" applyFont="1" applyFill="1" applyBorder="1" applyAlignment="1">
      <alignment horizontal="right" vertical="center" wrapText="1"/>
    </xf>
    <xf numFmtId="0" fontId="43" fillId="5" borderId="122" xfId="0" applyFont="1" applyFill="1" applyBorder="1" applyAlignment="1">
      <alignment horizontal="center" vertical="center"/>
    </xf>
    <xf numFmtId="0" fontId="43" fillId="5" borderId="49" xfId="0" applyFont="1" applyFill="1" applyBorder="1" applyAlignment="1">
      <alignment horizontal="center" vertical="center"/>
    </xf>
    <xf numFmtId="0" fontId="43" fillId="5" borderId="40" xfId="0" applyFont="1" applyFill="1" applyBorder="1" applyAlignment="1">
      <alignment horizontal="center" vertical="center"/>
    </xf>
    <xf numFmtId="0" fontId="43" fillId="5" borderId="3" xfId="0" applyFont="1" applyFill="1" applyBorder="1" applyAlignment="1">
      <alignment horizontal="center" vertical="center"/>
    </xf>
    <xf numFmtId="0" fontId="43" fillId="5" borderId="10" xfId="0" applyFont="1" applyFill="1" applyBorder="1" applyAlignment="1">
      <alignment horizontal="center" vertical="center"/>
    </xf>
    <xf numFmtId="1" fontId="43" fillId="5" borderId="58" xfId="0" applyNumberFormat="1" applyFont="1" applyFill="1" applyBorder="1" applyAlignment="1">
      <alignment horizontal="center" vertical="center"/>
    </xf>
    <xf numFmtId="165" fontId="43" fillId="5" borderId="3" xfId="0" applyNumberFormat="1" applyFont="1" applyFill="1" applyBorder="1" applyAlignment="1">
      <alignment horizontal="center" vertical="center"/>
    </xf>
    <xf numFmtId="0" fontId="45" fillId="0" borderId="129" xfId="0" applyFont="1" applyBorder="1" applyAlignment="1">
      <alignment vertical="center"/>
    </xf>
    <xf numFmtId="0" fontId="45" fillId="0" borderId="0" xfId="0" applyFont="1" applyAlignment="1">
      <alignment horizontal="center" vertical="center"/>
    </xf>
    <xf numFmtId="0" fontId="45" fillId="0" borderId="0" xfId="0" applyFont="1" applyAlignment="1">
      <alignment horizontal="left"/>
    </xf>
    <xf numFmtId="0" fontId="45" fillId="25" borderId="130" xfId="0" applyFont="1" applyFill="1" applyBorder="1" applyAlignment="1">
      <alignment horizontal="center"/>
    </xf>
    <xf numFmtId="0" fontId="48" fillId="26" borderId="124" xfId="0" applyFont="1" applyFill="1" applyBorder="1" applyAlignment="1">
      <alignment horizontal="center"/>
    </xf>
    <xf numFmtId="0" fontId="48" fillId="26" borderId="131" xfId="0" applyFont="1" applyFill="1" applyBorder="1" applyAlignment="1">
      <alignment horizontal="center"/>
    </xf>
    <xf numFmtId="0" fontId="48" fillId="26" borderId="125" xfId="0" applyFont="1" applyFill="1" applyBorder="1" applyAlignment="1">
      <alignment horizontal="center"/>
    </xf>
    <xf numFmtId="0" fontId="49" fillId="0" borderId="132" xfId="0" applyFont="1" applyBorder="1"/>
    <xf numFmtId="0" fontId="49" fillId="0" borderId="132" xfId="0" applyFont="1" applyBorder="1" applyAlignment="1">
      <alignment horizontal="center"/>
    </xf>
    <xf numFmtId="0" fontId="31" fillId="0" borderId="132" xfId="0" applyFont="1" applyBorder="1" applyAlignment="1">
      <alignment horizontal="center"/>
    </xf>
    <xf numFmtId="0" fontId="49" fillId="0" borderId="123" xfId="0" applyFont="1" applyBorder="1" applyAlignment="1">
      <alignment horizontal="left"/>
    </xf>
    <xf numFmtId="0" fontId="49" fillId="0" borderId="123" xfId="0" applyFont="1" applyBorder="1"/>
    <xf numFmtId="0" fontId="49" fillId="0" borderId="133" xfId="0" applyFont="1" applyBorder="1"/>
    <xf numFmtId="0" fontId="45" fillId="25" borderId="132" xfId="0" applyFont="1" applyFill="1" applyBorder="1" applyAlignment="1">
      <alignment horizontal="center"/>
    </xf>
    <xf numFmtId="0" fontId="48" fillId="26" borderId="132" xfId="0" applyFont="1" applyFill="1" applyBorder="1" applyAlignment="1">
      <alignment horizontal="center"/>
    </xf>
    <xf numFmtId="0" fontId="42" fillId="26" borderId="132" xfId="0" applyFont="1" applyFill="1" applyBorder="1" applyAlignment="1">
      <alignment horizontal="center"/>
    </xf>
    <xf numFmtId="0" fontId="54" fillId="0" borderId="0" xfId="0" applyFont="1"/>
    <xf numFmtId="0" fontId="54" fillId="0" borderId="0" xfId="0" applyFont="1" applyAlignment="1">
      <alignment horizontal="left"/>
    </xf>
    <xf numFmtId="17" fontId="45" fillId="6" borderId="122" xfId="0" applyNumberFormat="1" applyFont="1" applyFill="1" applyBorder="1" applyAlignment="1">
      <alignment horizontal="center" vertical="center"/>
    </xf>
    <xf numFmtId="0" fontId="42" fillId="6" borderId="122" xfId="0" applyFont="1" applyFill="1" applyBorder="1" applyAlignment="1">
      <alignment horizontal="right"/>
    </xf>
    <xf numFmtId="0" fontId="42" fillId="5" borderId="122" xfId="0" applyFont="1" applyFill="1" applyBorder="1" applyAlignment="1">
      <alignment horizontal="center"/>
    </xf>
    <xf numFmtId="0" fontId="31" fillId="0" borderId="0" xfId="4" applyFont="1" applyAlignment="1">
      <alignment horizontal="center" vertical="center"/>
    </xf>
    <xf numFmtId="0" fontId="7" fillId="4" borderId="177" xfId="0" applyFont="1" applyFill="1" applyBorder="1" applyAlignment="1">
      <alignment horizontal="center"/>
    </xf>
    <xf numFmtId="0" fontId="7" fillId="4" borderId="204" xfId="0" applyFont="1" applyFill="1" applyBorder="1" applyAlignment="1">
      <alignment horizontal="center"/>
    </xf>
    <xf numFmtId="0" fontId="7" fillId="4" borderId="157" xfId="0" applyFont="1" applyFill="1" applyBorder="1" applyAlignment="1">
      <alignment horizontal="center"/>
    </xf>
    <xf numFmtId="0" fontId="8" fillId="0" borderId="0" xfId="0" applyFont="1" applyBorder="1" applyAlignment="1">
      <alignment horizontal="center"/>
    </xf>
    <xf numFmtId="17" fontId="40" fillId="0" borderId="0" xfId="0" applyNumberFormat="1" applyFont="1" applyFill="1" applyBorder="1" applyAlignment="1">
      <alignment horizontal="center"/>
    </xf>
    <xf numFmtId="3" fontId="32" fillId="0" borderId="0" xfId="0" applyNumberFormat="1" applyFont="1" applyFill="1" applyBorder="1" applyAlignment="1">
      <alignment horizontal="center"/>
    </xf>
    <xf numFmtId="0" fontId="33" fillId="0" borderId="0" xfId="0" applyFont="1" applyFill="1" applyBorder="1"/>
    <xf numFmtId="3" fontId="32" fillId="0" borderId="7" xfId="0" applyNumberFormat="1" applyFont="1" applyBorder="1" applyAlignment="1">
      <alignment horizontal="center"/>
    </xf>
    <xf numFmtId="2" fontId="32" fillId="0" borderId="190" xfId="0" applyNumberFormat="1" applyFont="1" applyBorder="1" applyAlignment="1">
      <alignment horizontal="center"/>
    </xf>
    <xf numFmtId="3" fontId="32" fillId="0" borderId="198" xfId="0" applyNumberFormat="1" applyFont="1" applyBorder="1" applyAlignment="1">
      <alignment horizontal="center"/>
    </xf>
    <xf numFmtId="2" fontId="32" fillId="0" borderId="191" xfId="0" applyNumberFormat="1" applyFont="1" applyBorder="1" applyAlignment="1">
      <alignment horizontal="center"/>
    </xf>
    <xf numFmtId="3" fontId="32" fillId="0" borderId="6" xfId="0" applyNumberFormat="1" applyFont="1" applyBorder="1" applyAlignment="1">
      <alignment horizontal="center"/>
    </xf>
    <xf numFmtId="2" fontId="32" fillId="0" borderId="186" xfId="0" applyNumberFormat="1" applyFont="1" applyBorder="1" applyAlignment="1">
      <alignment horizontal="center"/>
    </xf>
    <xf numFmtId="3" fontId="32" fillId="0" borderId="187" xfId="0" applyNumberFormat="1" applyFont="1" applyBorder="1" applyAlignment="1">
      <alignment horizontal="center"/>
    </xf>
    <xf numFmtId="2" fontId="32" fillId="0" borderId="188" xfId="0" applyNumberFormat="1" applyFont="1" applyBorder="1" applyAlignment="1">
      <alignment horizontal="center"/>
    </xf>
    <xf numFmtId="3" fontId="32" fillId="0" borderId="237" xfId="0" applyNumberFormat="1" applyFont="1" applyBorder="1" applyAlignment="1">
      <alignment horizontal="center"/>
    </xf>
    <xf numFmtId="2" fontId="32" fillId="0" borderId="137" xfId="0" applyNumberFormat="1" applyFont="1" applyBorder="1" applyAlignment="1">
      <alignment horizontal="center"/>
    </xf>
    <xf numFmtId="3" fontId="32" fillId="0" borderId="238" xfId="0" applyNumberFormat="1" applyFont="1" applyBorder="1" applyAlignment="1">
      <alignment horizontal="center"/>
    </xf>
    <xf numFmtId="2" fontId="32" fillId="0" borderId="138" xfId="0" applyNumberFormat="1" applyFont="1" applyBorder="1" applyAlignment="1">
      <alignment horizontal="center"/>
    </xf>
    <xf numFmtId="0" fontId="31" fillId="0" borderId="0" xfId="0" applyFont="1" applyAlignment="1">
      <alignment horizontal="left" vertical="top" wrapText="1"/>
    </xf>
    <xf numFmtId="0" fontId="51" fillId="0" borderId="0" xfId="0" applyFont="1" applyAlignment="1">
      <alignment horizontal="left" vertical="top" wrapText="1"/>
    </xf>
    <xf numFmtId="3" fontId="32" fillId="0" borderId="44" xfId="0" applyNumberFormat="1" applyFont="1" applyBorder="1" applyAlignment="1">
      <alignment horizontal="center"/>
    </xf>
    <xf numFmtId="2" fontId="32" fillId="0" borderId="200" xfId="0" applyNumberFormat="1" applyFont="1" applyBorder="1" applyAlignment="1">
      <alignment horizontal="center"/>
    </xf>
    <xf numFmtId="3" fontId="32" fillId="0" borderId="235" xfId="0" applyNumberFormat="1" applyFont="1" applyBorder="1" applyAlignment="1">
      <alignment horizontal="center"/>
    </xf>
    <xf numFmtId="2" fontId="32" fillId="0" borderId="202" xfId="0" applyNumberFormat="1" applyFont="1" applyBorder="1" applyAlignment="1">
      <alignment horizontal="center"/>
    </xf>
    <xf numFmtId="3" fontId="32" fillId="0" borderId="35" xfId="0" applyNumberFormat="1" applyFont="1" applyBorder="1" applyAlignment="1">
      <alignment horizontal="center"/>
    </xf>
    <xf numFmtId="3" fontId="32" fillId="0" borderId="201" xfId="0" applyNumberFormat="1" applyFont="1" applyBorder="1" applyAlignment="1">
      <alignment horizontal="center"/>
    </xf>
    <xf numFmtId="1" fontId="57" fillId="0" borderId="52" xfId="0" applyNumberFormat="1" applyFont="1" applyBorder="1" applyAlignment="1">
      <alignment horizontal="center"/>
    </xf>
    <xf numFmtId="17" fontId="7" fillId="5" borderId="122" xfId="0" applyNumberFormat="1" applyFont="1" applyFill="1" applyBorder="1" applyAlignment="1">
      <alignment horizontal="center"/>
    </xf>
    <xf numFmtId="1" fontId="57" fillId="0" borderId="41" xfId="0" applyNumberFormat="1" applyFont="1" applyBorder="1" applyAlignment="1">
      <alignment horizontal="center" vertical="center"/>
    </xf>
    <xf numFmtId="17" fontId="7" fillId="6" borderId="122" xfId="0" applyNumberFormat="1" applyFont="1" applyFill="1" applyBorder="1" applyAlignment="1">
      <alignment horizontal="center" vertical="center"/>
    </xf>
    <xf numFmtId="3" fontId="32" fillId="0" borderId="22" xfId="0" applyNumberFormat="1" applyFont="1" applyBorder="1" applyAlignment="1">
      <alignment horizontal="center"/>
    </xf>
    <xf numFmtId="3" fontId="32" fillId="0" borderId="211" xfId="0" applyNumberFormat="1" applyFont="1" applyBorder="1" applyAlignment="1">
      <alignment horizontal="center"/>
    </xf>
    <xf numFmtId="3" fontId="32" fillId="0" borderId="34" xfId="0" applyNumberFormat="1" applyFont="1" applyBorder="1" applyAlignment="1">
      <alignment horizontal="center"/>
    </xf>
    <xf numFmtId="3" fontId="32" fillId="0" borderId="203" xfId="0" applyNumberFormat="1" applyFont="1" applyBorder="1" applyAlignment="1">
      <alignment horizontal="center"/>
    </xf>
    <xf numFmtId="2" fontId="32" fillId="0" borderId="127" xfId="0" applyNumberFormat="1" applyFont="1" applyBorder="1" applyAlignment="1">
      <alignment horizontal="center"/>
    </xf>
    <xf numFmtId="2" fontId="32" fillId="0" borderId="128" xfId="0" applyNumberFormat="1" applyFont="1" applyBorder="1" applyAlignment="1">
      <alignment horizontal="center"/>
    </xf>
    <xf numFmtId="0" fontId="54" fillId="0" borderId="122" xfId="14" applyFont="1" applyBorder="1" applyAlignment="1">
      <alignment horizontal="center"/>
    </xf>
    <xf numFmtId="2" fontId="54" fillId="0" borderId="122" xfId="14" applyNumberFormat="1" applyFont="1" applyBorder="1" applyAlignment="1">
      <alignment horizontal="center"/>
    </xf>
    <xf numFmtId="0" fontId="54" fillId="0" borderId="122" xfId="0" applyFont="1" applyBorder="1" applyAlignment="1">
      <alignment horizontal="center"/>
    </xf>
    <xf numFmtId="2" fontId="54" fillId="0" borderId="122" xfId="0" applyNumberFormat="1" applyFont="1" applyBorder="1" applyAlignment="1">
      <alignment horizontal="center"/>
    </xf>
    <xf numFmtId="0" fontId="63" fillId="0" borderId="0" xfId="0" applyFont="1" applyFill="1" applyBorder="1" applyAlignment="1">
      <alignment horizontal="right" vertical="center" wrapText="1"/>
    </xf>
    <xf numFmtId="0" fontId="63" fillId="0" borderId="0" xfId="0" applyFont="1" applyFill="1" applyBorder="1" applyAlignment="1">
      <alignment horizontal="center" vertical="center"/>
    </xf>
    <xf numFmtId="0" fontId="63" fillId="0" borderId="0" xfId="0" applyFont="1" applyFill="1" applyBorder="1" applyAlignment="1">
      <alignment horizontal="left" vertical="center" wrapText="1"/>
    </xf>
    <xf numFmtId="17" fontId="63" fillId="0" borderId="0" xfId="0" applyNumberFormat="1" applyFont="1" applyFill="1" applyBorder="1" applyAlignment="1">
      <alignment horizontal="center" vertical="center" wrapText="1"/>
    </xf>
    <xf numFmtId="0" fontId="36" fillId="0" borderId="0" xfId="10" applyFont="1" applyFill="1" applyBorder="1" applyAlignment="1" applyProtection="1">
      <alignment horizontal="center" vertical="top" wrapText="1"/>
    </xf>
    <xf numFmtId="0" fontId="36" fillId="0" borderId="0" xfId="0" applyFont="1" applyFill="1" applyBorder="1" applyAlignment="1">
      <alignment horizontal="center" vertical="center"/>
    </xf>
    <xf numFmtId="0" fontId="36" fillId="0" borderId="0" xfId="0" applyFont="1" applyFill="1" applyBorder="1" applyAlignment="1">
      <alignment horizontal="center" vertical="center" wrapText="1"/>
    </xf>
    <xf numFmtId="0" fontId="36" fillId="0" borderId="0" xfId="0" applyFont="1" applyFill="1" applyBorder="1" applyAlignment="1">
      <alignment horizontal="center" vertical="top" wrapText="1"/>
    </xf>
    <xf numFmtId="0" fontId="36" fillId="0" borderId="0" xfId="0" applyFont="1" applyFill="1" applyBorder="1" applyAlignment="1">
      <alignment horizontal="center" vertical="top"/>
    </xf>
    <xf numFmtId="0" fontId="36" fillId="0" borderId="0" xfId="0" applyFont="1" applyFill="1" applyBorder="1" applyAlignment="1">
      <alignment horizontal="left" vertical="top" wrapText="1"/>
    </xf>
    <xf numFmtId="2" fontId="34" fillId="0" borderId="127" xfId="0" applyNumberFormat="1" applyFont="1" applyBorder="1" applyAlignment="1">
      <alignment horizontal="center"/>
    </xf>
    <xf numFmtId="3" fontId="34" fillId="0" borderId="25" xfId="0" applyNumberFormat="1" applyFont="1" applyBorder="1" applyAlignment="1">
      <alignment horizontal="center"/>
    </xf>
    <xf numFmtId="0" fontId="32" fillId="0" borderId="0" xfId="0" applyFont="1" applyFill="1"/>
    <xf numFmtId="3" fontId="32" fillId="0" borderId="0" xfId="0" applyNumberFormat="1" applyFont="1" applyFill="1" applyAlignment="1">
      <alignment horizontal="center"/>
    </xf>
    <xf numFmtId="1" fontId="32" fillId="0" borderId="0" xfId="0" applyNumberFormat="1" applyFont="1" applyFill="1"/>
    <xf numFmtId="0" fontId="31" fillId="0" borderId="137" xfId="0" applyFont="1" applyBorder="1" applyAlignment="1">
      <alignment horizontal="center" vertical="center"/>
    </xf>
    <xf numFmtId="17" fontId="7" fillId="4" borderId="137" xfId="0" applyNumberFormat="1" applyFont="1" applyFill="1" applyBorder="1" applyAlignment="1">
      <alignment horizontal="center"/>
    </xf>
    <xf numFmtId="17" fontId="7" fillId="4" borderId="138" xfId="0" applyNumberFormat="1" applyFont="1" applyFill="1" applyBorder="1" applyAlignment="1">
      <alignment horizontal="center"/>
    </xf>
    <xf numFmtId="17" fontId="11" fillId="4" borderId="136" xfId="0" applyNumberFormat="1" applyFont="1" applyFill="1" applyBorder="1" applyAlignment="1">
      <alignment horizontal="center"/>
    </xf>
    <xf numFmtId="17" fontId="11" fillId="4" borderId="209" xfId="0" applyNumberFormat="1" applyFont="1" applyFill="1" applyBorder="1" applyAlignment="1">
      <alignment horizontal="center"/>
    </xf>
    <xf numFmtId="17" fontId="11" fillId="4" borderId="139" xfId="0" applyNumberFormat="1" applyFont="1" applyFill="1" applyBorder="1" applyAlignment="1">
      <alignment horizontal="center"/>
    </xf>
    <xf numFmtId="3" fontId="29" fillId="0" borderId="0" xfId="0" applyNumberFormat="1" applyFont="1" applyAlignment="1">
      <alignment horizontal="center"/>
    </xf>
    <xf numFmtId="2" fontId="29" fillId="0" borderId="137" xfId="0" applyNumberFormat="1" applyFont="1" applyBorder="1" applyAlignment="1">
      <alignment horizontal="center"/>
    </xf>
    <xf numFmtId="17" fontId="7" fillId="0" borderId="209" xfId="0" applyNumberFormat="1" applyFont="1" applyBorder="1" applyAlignment="1">
      <alignment horizontal="center"/>
    </xf>
    <xf numFmtId="2" fontId="8" fillId="0" borderId="209" xfId="0" applyNumberFormat="1" applyFont="1" applyBorder="1" applyAlignment="1">
      <alignment horizontal="center"/>
    </xf>
    <xf numFmtId="17" fontId="45" fillId="4" borderId="137" xfId="0" applyNumberFormat="1" applyFont="1" applyFill="1" applyBorder="1" applyAlignment="1">
      <alignment horizontal="center"/>
    </xf>
    <xf numFmtId="3" fontId="29" fillId="0" borderId="7" xfId="0" applyNumberFormat="1" applyFont="1" applyBorder="1" applyAlignment="1">
      <alignment horizontal="center"/>
    </xf>
    <xf numFmtId="3" fontId="29" fillId="0" borderId="237" xfId="0" applyNumberFormat="1" applyFont="1" applyBorder="1" applyAlignment="1">
      <alignment horizontal="center"/>
    </xf>
    <xf numFmtId="3" fontId="29" fillId="0" borderId="44" xfId="0" applyNumberFormat="1" applyFont="1" applyBorder="1" applyAlignment="1">
      <alignment horizontal="center"/>
    </xf>
    <xf numFmtId="2" fontId="29" fillId="0" borderId="200" xfId="0" applyNumberFormat="1" applyFont="1" applyBorder="1" applyAlignment="1">
      <alignment horizontal="center"/>
    </xf>
    <xf numFmtId="3" fontId="29" fillId="0" borderId="35" xfId="0" applyNumberFormat="1" applyFont="1" applyBorder="1" applyAlignment="1">
      <alignment horizontal="center"/>
    </xf>
    <xf numFmtId="3" fontId="29" fillId="0" borderId="34" xfId="0" applyNumberFormat="1" applyFont="1" applyBorder="1" applyAlignment="1">
      <alignment horizontal="center"/>
    </xf>
    <xf numFmtId="2" fontId="29" fillId="0" borderId="127" xfId="0" applyNumberFormat="1" applyFont="1" applyBorder="1" applyAlignment="1">
      <alignment horizontal="center"/>
    </xf>
    <xf numFmtId="0" fontId="29" fillId="0" borderId="34" xfId="0" applyFont="1" applyBorder="1" applyAlignment="1">
      <alignment horizontal="center" vertical="center"/>
    </xf>
    <xf numFmtId="3" fontId="30" fillId="0" borderId="240" xfId="0" applyNumberFormat="1" applyFont="1" applyBorder="1" applyAlignment="1">
      <alignment horizontal="center"/>
    </xf>
    <xf numFmtId="2" fontId="30" fillId="0" borderId="127" xfId="0" applyNumberFormat="1" applyFont="1" applyBorder="1" applyAlignment="1">
      <alignment horizontal="center"/>
    </xf>
    <xf numFmtId="3" fontId="30" fillId="0" borderId="22" xfId="0" applyNumberFormat="1" applyFont="1" applyBorder="1" applyAlignment="1">
      <alignment horizontal="center"/>
    </xf>
    <xf numFmtId="0" fontId="31" fillId="0" borderId="134" xfId="0" applyFont="1" applyBorder="1" applyAlignment="1">
      <alignment horizontal="center"/>
    </xf>
    <xf numFmtId="0" fontId="31" fillId="0" borderId="135" xfId="0" applyFont="1" applyBorder="1" applyAlignment="1">
      <alignment horizontal="center"/>
    </xf>
    <xf numFmtId="0" fontId="31" fillId="0" borderId="123" xfId="0" applyFont="1" applyBorder="1" applyAlignment="1">
      <alignment horizontal="left"/>
    </xf>
    <xf numFmtId="0" fontId="49" fillId="0" borderId="0" xfId="0" applyFont="1" applyBorder="1"/>
    <xf numFmtId="0" fontId="0" fillId="0" borderId="123" xfId="0" applyBorder="1"/>
    <xf numFmtId="0" fontId="23" fillId="0" borderId="3" xfId="0" applyFont="1" applyBorder="1" applyAlignment="1">
      <alignment horizontal="center"/>
    </xf>
    <xf numFmtId="0" fontId="29" fillId="0" borderId="34" xfId="0" applyFont="1" applyBorder="1" applyAlignment="1">
      <alignment horizontal="center"/>
    </xf>
    <xf numFmtId="17" fontId="48" fillId="0" borderId="139" xfId="0" applyNumberFormat="1" applyFont="1" applyBorder="1" applyAlignment="1">
      <alignment horizontal="center"/>
    </xf>
    <xf numFmtId="0" fontId="49" fillId="0" borderId="122" xfId="0" applyFont="1" applyBorder="1" applyAlignment="1">
      <alignment horizontal="center"/>
    </xf>
    <xf numFmtId="2" fontId="49" fillId="0" borderId="122" xfId="0" applyNumberFormat="1" applyFont="1" applyBorder="1" applyAlignment="1">
      <alignment horizontal="center"/>
    </xf>
    <xf numFmtId="0" fontId="45" fillId="4" borderId="177" xfId="0" applyFont="1" applyFill="1" applyBorder="1" applyAlignment="1">
      <alignment horizontal="center"/>
    </xf>
    <xf numFmtId="0" fontId="45" fillId="4" borderId="204" xfId="0" applyFont="1" applyFill="1" applyBorder="1" applyAlignment="1">
      <alignment horizontal="center"/>
    </xf>
    <xf numFmtId="0" fontId="45" fillId="4" borderId="157" xfId="0" applyFont="1" applyFill="1" applyBorder="1" applyAlignment="1">
      <alignment horizontal="center"/>
    </xf>
    <xf numFmtId="0" fontId="49" fillId="0" borderId="139" xfId="0" applyFont="1" applyBorder="1" applyAlignment="1">
      <alignment horizontal="center"/>
    </xf>
    <xf numFmtId="2" fontId="49" fillId="0" borderId="139" xfId="0" applyNumberFormat="1" applyFont="1" applyBorder="1" applyAlignment="1">
      <alignment horizontal="center"/>
    </xf>
    <xf numFmtId="0" fontId="48" fillId="0" borderId="122" xfId="0" applyFont="1" applyBorder="1" applyAlignment="1">
      <alignment horizontal="center"/>
    </xf>
    <xf numFmtId="0" fontId="56" fillId="0" borderId="0" xfId="0" applyFont="1" applyFill="1" applyAlignment="1">
      <alignment wrapText="1"/>
    </xf>
    <xf numFmtId="0" fontId="7" fillId="0" borderId="0" xfId="0" applyFont="1" applyFill="1" applyBorder="1" applyAlignment="1">
      <alignment horizontal="left"/>
    </xf>
    <xf numFmtId="0" fontId="7" fillId="0" borderId="0" xfId="0" applyFont="1" applyFill="1" applyBorder="1" applyAlignment="1">
      <alignment horizontal="center" vertical="center"/>
    </xf>
    <xf numFmtId="0" fontId="7" fillId="0" borderId="0" xfId="0" applyFont="1" applyFill="1" applyBorder="1" applyAlignment="1">
      <alignment horizontal="center"/>
    </xf>
    <xf numFmtId="1" fontId="7" fillId="0" borderId="0" xfId="0" applyNumberFormat="1" applyFont="1" applyFill="1" applyBorder="1" applyAlignment="1">
      <alignment horizontal="center"/>
    </xf>
    <xf numFmtId="165" fontId="7" fillId="0" borderId="0" xfId="0" applyNumberFormat="1" applyFont="1" applyFill="1" applyBorder="1" applyAlignment="1">
      <alignment horizontal="center" vertical="center"/>
    </xf>
    <xf numFmtId="165" fontId="7" fillId="0" borderId="0" xfId="0" applyNumberFormat="1" applyFont="1" applyFill="1" applyBorder="1" applyAlignment="1">
      <alignment horizontal="center"/>
    </xf>
    <xf numFmtId="17" fontId="7" fillId="5" borderId="184" xfId="0" applyNumberFormat="1" applyFont="1" applyFill="1" applyBorder="1" applyAlignment="1">
      <alignment horizontal="center" vertical="center"/>
    </xf>
    <xf numFmtId="0" fontId="7" fillId="0" borderId="227" xfId="0" applyFont="1" applyBorder="1" applyAlignment="1">
      <alignment horizontal="center"/>
    </xf>
    <xf numFmtId="0" fontId="7" fillId="0" borderId="127" xfId="0" applyFont="1" applyBorder="1" applyAlignment="1">
      <alignment horizontal="center"/>
    </xf>
    <xf numFmtId="0" fontId="7" fillId="0" borderId="181" xfId="0" applyFont="1" applyBorder="1" applyAlignment="1">
      <alignment horizontal="center"/>
    </xf>
    <xf numFmtId="0" fontId="7" fillId="5" borderId="215" xfId="0" applyFont="1" applyFill="1" applyBorder="1" applyAlignment="1">
      <alignment horizontal="center"/>
    </xf>
    <xf numFmtId="0" fontId="64" fillId="0" borderId="0" xfId="0" applyFont="1" applyFill="1"/>
    <xf numFmtId="0" fontId="66" fillId="30" borderId="0" xfId="0" applyFont="1" applyFill="1" applyAlignment="1">
      <alignment horizontal="left" vertical="center"/>
    </xf>
    <xf numFmtId="0" fontId="64" fillId="30" borderId="0" xfId="0" applyFont="1" applyFill="1"/>
    <xf numFmtId="17" fontId="67" fillId="4" borderId="209" xfId="0" applyNumberFormat="1" applyFont="1" applyFill="1" applyBorder="1" applyAlignment="1">
      <alignment horizontal="center"/>
    </xf>
    <xf numFmtId="3" fontId="30" fillId="0" borderId="53" xfId="0" applyNumberFormat="1" applyFont="1" applyBorder="1" applyAlignment="1">
      <alignment horizontal="center"/>
    </xf>
    <xf numFmtId="0" fontId="7" fillId="0" borderId="4" xfId="0" applyFont="1" applyFill="1" applyBorder="1"/>
    <xf numFmtId="0" fontId="8" fillId="0" borderId="16" xfId="0" applyFont="1" applyFill="1" applyBorder="1" applyAlignment="1">
      <alignment horizontal="center"/>
    </xf>
    <xf numFmtId="0" fontId="8" fillId="0" borderId="17" xfId="0" applyFont="1" applyFill="1" applyBorder="1" applyAlignment="1">
      <alignment horizontal="center"/>
    </xf>
    <xf numFmtId="0" fontId="8" fillId="0" borderId="18" xfId="0" applyFont="1" applyFill="1" applyBorder="1" applyAlignment="1">
      <alignment horizontal="center"/>
    </xf>
    <xf numFmtId="0" fontId="8" fillId="0" borderId="18" xfId="0" applyFont="1" applyFill="1" applyBorder="1" applyAlignment="1">
      <alignment horizontal="center" vertical="center"/>
    </xf>
    <xf numFmtId="0" fontId="8" fillId="0" borderId="19" xfId="0" applyFont="1" applyFill="1" applyBorder="1" applyAlignment="1">
      <alignment horizontal="center"/>
    </xf>
    <xf numFmtId="0" fontId="8" fillId="0" borderId="20" xfId="0" applyFont="1" applyFill="1" applyBorder="1" applyAlignment="1">
      <alignment horizontal="center" vertical="top"/>
    </xf>
    <xf numFmtId="0" fontId="8" fillId="0" borderId="21" xfId="0" applyFont="1" applyFill="1" applyBorder="1" applyAlignment="1">
      <alignment horizontal="center"/>
    </xf>
    <xf numFmtId="0" fontId="7" fillId="0" borderId="4" xfId="0" applyFont="1" applyFill="1" applyBorder="1" applyAlignment="1">
      <alignment horizontal="center"/>
    </xf>
    <xf numFmtId="165" fontId="7" fillId="0" borderId="16" xfId="0" applyNumberFormat="1" applyFont="1" applyFill="1" applyBorder="1" applyAlignment="1">
      <alignment horizontal="center"/>
    </xf>
    <xf numFmtId="1" fontId="7" fillId="0" borderId="227" xfId="0" applyNumberFormat="1" applyFont="1" applyFill="1" applyBorder="1" applyAlignment="1">
      <alignment horizontal="center"/>
    </xf>
    <xf numFmtId="0" fontId="40" fillId="0" borderId="0" xfId="0" applyFont="1" applyFill="1"/>
    <xf numFmtId="0" fontId="8" fillId="0" borderId="0" xfId="0" applyFont="1" applyFill="1" applyBorder="1" applyAlignment="1">
      <alignment horizontal="center"/>
    </xf>
    <xf numFmtId="0" fontId="10" fillId="0" borderId="0" xfId="0" applyFont="1" applyFill="1" applyAlignment="1">
      <alignment wrapText="1"/>
    </xf>
    <xf numFmtId="0" fontId="7" fillId="0" borderId="6" xfId="0" applyFont="1" applyFill="1" applyBorder="1"/>
    <xf numFmtId="0" fontId="8" fillId="0" borderId="22" xfId="0" applyFont="1" applyFill="1" applyBorder="1" applyAlignment="1">
      <alignment horizontal="center"/>
    </xf>
    <xf numFmtId="0" fontId="8" fillId="0" borderId="23" xfId="0" applyFont="1" applyFill="1" applyBorder="1" applyAlignment="1">
      <alignment horizontal="center"/>
    </xf>
    <xf numFmtId="0" fontId="8" fillId="0" borderId="20" xfId="0" applyFont="1" applyFill="1" applyBorder="1" applyAlignment="1">
      <alignment horizontal="center"/>
    </xf>
    <xf numFmtId="0" fontId="8" fillId="0" borderId="20" xfId="0" applyFont="1" applyFill="1" applyBorder="1" applyAlignment="1">
      <alignment horizontal="center" vertical="center"/>
    </xf>
    <xf numFmtId="0" fontId="8" fillId="0" borderId="24" xfId="0" applyFont="1" applyFill="1" applyBorder="1" applyAlignment="1">
      <alignment horizontal="center"/>
    </xf>
    <xf numFmtId="0" fontId="7" fillId="0" borderId="6" xfId="0" applyFont="1" applyFill="1" applyBorder="1" applyAlignment="1">
      <alignment horizontal="center"/>
    </xf>
    <xf numFmtId="165" fontId="7" fillId="0" borderId="22" xfId="0" applyNumberFormat="1" applyFont="1" applyFill="1" applyBorder="1" applyAlignment="1">
      <alignment horizontal="center"/>
    </xf>
    <xf numFmtId="1" fontId="7" fillId="0" borderId="127" xfId="0" applyNumberFormat="1" applyFont="1" applyFill="1" applyBorder="1" applyAlignment="1">
      <alignment horizontal="center"/>
    </xf>
    <xf numFmtId="0" fontId="45" fillId="0" borderId="6" xfId="0" applyFont="1" applyFill="1" applyBorder="1" applyAlignment="1">
      <alignment wrapText="1"/>
    </xf>
    <xf numFmtId="0" fontId="40" fillId="0" borderId="0" xfId="0" applyFont="1" applyFill="1" applyAlignment="1">
      <alignment wrapText="1"/>
    </xf>
    <xf numFmtId="0" fontId="29" fillId="0" borderId="209" xfId="0" applyFont="1" applyFill="1" applyBorder="1"/>
    <xf numFmtId="0" fontId="29" fillId="0" borderId="216" xfId="0" applyFont="1" applyFill="1" applyBorder="1" applyAlignment="1">
      <alignment horizontal="center" vertical="center"/>
    </xf>
    <xf numFmtId="0" fontId="29" fillId="0" borderId="132" xfId="0" applyFont="1" applyFill="1" applyBorder="1" applyAlignment="1">
      <alignment horizontal="center"/>
    </xf>
    <xf numFmtId="0" fontId="29" fillId="0" borderId="132" xfId="0" applyFont="1" applyFill="1" applyBorder="1" applyAlignment="1">
      <alignment horizontal="center" vertical="center"/>
    </xf>
    <xf numFmtId="0" fontId="29" fillId="0" borderId="132" xfId="4" applyFont="1" applyFill="1" applyBorder="1" applyAlignment="1">
      <alignment horizontal="center" vertical="center"/>
    </xf>
    <xf numFmtId="0" fontId="29" fillId="0" borderId="24" xfId="0" applyFont="1" applyFill="1" applyBorder="1" applyAlignment="1">
      <alignment horizontal="center"/>
    </xf>
    <xf numFmtId="0" fontId="7" fillId="0" borderId="132" xfId="0" applyFont="1" applyFill="1" applyBorder="1" applyAlignment="1">
      <alignment horizontal="center" vertical="center"/>
    </xf>
    <xf numFmtId="1" fontId="7" fillId="0" borderId="53" xfId="0" applyNumberFormat="1" applyFont="1" applyFill="1" applyBorder="1" applyAlignment="1">
      <alignment horizontal="center"/>
    </xf>
    <xf numFmtId="0" fontId="8" fillId="0" borderId="0" xfId="0" applyFont="1" applyFill="1"/>
    <xf numFmtId="1" fontId="8" fillId="0" borderId="0" xfId="0" applyNumberFormat="1" applyFont="1" applyFill="1"/>
    <xf numFmtId="2" fontId="7" fillId="32" borderId="122" xfId="0" applyNumberFormat="1" applyFont="1" applyFill="1" applyBorder="1" applyAlignment="1">
      <alignment horizontal="center" vertical="center"/>
    </xf>
    <xf numFmtId="0" fontId="31" fillId="0" borderId="137" xfId="0" applyFont="1" applyFill="1" applyBorder="1" applyAlignment="1">
      <alignment horizontal="center" vertical="center"/>
    </xf>
    <xf numFmtId="0" fontId="31" fillId="0" borderId="0" xfId="0" applyFont="1" applyFill="1"/>
    <xf numFmtId="0" fontId="28" fillId="0" borderId="20" xfId="0" applyFont="1" applyFill="1" applyBorder="1" applyAlignment="1">
      <alignment horizontal="left"/>
    </xf>
    <xf numFmtId="0" fontId="28" fillId="0" borderId="44" xfId="0" applyFont="1" applyFill="1" applyBorder="1" applyAlignment="1">
      <alignment horizontal="center"/>
    </xf>
    <xf numFmtId="0" fontId="28" fillId="0" borderId="20" xfId="0" applyFont="1" applyFill="1" applyBorder="1" applyAlignment="1">
      <alignment horizontal="center"/>
    </xf>
    <xf numFmtId="1" fontId="57" fillId="0" borderId="7" xfId="0" applyNumberFormat="1" applyFont="1" applyFill="1" applyBorder="1" applyAlignment="1">
      <alignment horizontal="center"/>
    </xf>
    <xf numFmtId="1" fontId="57" fillId="0" borderId="22" xfId="0" applyNumberFormat="1" applyFont="1" applyFill="1" applyBorder="1" applyAlignment="1">
      <alignment horizontal="center"/>
    </xf>
    <xf numFmtId="2" fontId="57" fillId="0" borderId="6" xfId="0" applyNumberFormat="1" applyFont="1" applyFill="1" applyBorder="1" applyAlignment="1">
      <alignment horizontal="center"/>
    </xf>
    <xf numFmtId="0" fontId="28" fillId="0" borderId="19" xfId="0" applyFont="1" applyFill="1" applyBorder="1" applyAlignment="1">
      <alignment horizontal="left"/>
    </xf>
    <xf numFmtId="0" fontId="28" fillId="0" borderId="47" xfId="0" applyFont="1" applyFill="1" applyBorder="1" applyAlignment="1">
      <alignment horizontal="center"/>
    </xf>
    <xf numFmtId="0" fontId="28" fillId="0" borderId="19" xfId="0" applyFont="1" applyFill="1" applyBorder="1" applyAlignment="1">
      <alignment horizontal="center"/>
    </xf>
    <xf numFmtId="0" fontId="28" fillId="0" borderId="18" xfId="0" applyFont="1" applyFill="1" applyBorder="1" applyAlignment="1">
      <alignment horizontal="center"/>
    </xf>
    <xf numFmtId="0" fontId="28" fillId="0" borderId="51" xfId="0" applyFont="1" applyFill="1" applyBorder="1" applyAlignment="1">
      <alignment horizontal="center"/>
    </xf>
    <xf numFmtId="1" fontId="28" fillId="0" borderId="220" xfId="0" applyNumberFormat="1" applyFont="1" applyFill="1" applyBorder="1" applyAlignment="1">
      <alignment horizontal="center"/>
    </xf>
    <xf numFmtId="1" fontId="57" fillId="0" borderId="126" xfId="0" applyNumberFormat="1" applyFont="1" applyFill="1" applyBorder="1" applyAlignment="1">
      <alignment horizontal="center"/>
    </xf>
    <xf numFmtId="2" fontId="57" fillId="32" borderId="122" xfId="0" applyNumberFormat="1" applyFont="1" applyFill="1" applyBorder="1" applyAlignment="1">
      <alignment horizontal="center" vertical="center"/>
    </xf>
    <xf numFmtId="0" fontId="28" fillId="0" borderId="51" xfId="0" applyFont="1" applyFill="1" applyBorder="1" applyAlignment="1">
      <alignment horizontal="left"/>
    </xf>
    <xf numFmtId="0" fontId="28" fillId="0" borderId="149" xfId="0" applyFont="1" applyFill="1" applyBorder="1" applyAlignment="1">
      <alignment horizontal="center"/>
    </xf>
    <xf numFmtId="0" fontId="16" fillId="0" borderId="0" xfId="0" applyFont="1" applyFill="1"/>
    <xf numFmtId="0" fontId="25" fillId="7" borderId="42" xfId="0" applyFont="1" applyFill="1" applyBorder="1"/>
    <xf numFmtId="0" fontId="25" fillId="7" borderId="64" xfId="0" applyFont="1" applyFill="1" applyBorder="1"/>
    <xf numFmtId="0" fontId="23" fillId="10" borderId="210" xfId="0" applyFont="1" applyFill="1" applyBorder="1" applyAlignment="1">
      <alignment horizontal="center"/>
    </xf>
    <xf numFmtId="0" fontId="25" fillId="0" borderId="42" xfId="0" applyFont="1" applyBorder="1" applyAlignment="1">
      <alignment horizontal="center" wrapText="1"/>
    </xf>
    <xf numFmtId="0" fontId="25" fillId="0" borderId="19" xfId="0" applyFont="1" applyBorder="1" applyAlignment="1">
      <alignment horizontal="center" wrapText="1"/>
    </xf>
    <xf numFmtId="0" fontId="25" fillId="0" borderId="51" xfId="0" applyFont="1" applyBorder="1" applyAlignment="1">
      <alignment horizontal="center" wrapText="1"/>
    </xf>
    <xf numFmtId="0" fontId="25" fillId="0" borderId="123" xfId="0" applyFont="1" applyBorder="1" applyAlignment="1">
      <alignment horizontal="center" wrapText="1"/>
    </xf>
    <xf numFmtId="0" fontId="25" fillId="0" borderId="42" xfId="0" applyFont="1" applyBorder="1" applyAlignment="1">
      <alignment horizontal="center"/>
    </xf>
    <xf numFmtId="0" fontId="25" fillId="0" borderId="19" xfId="0" applyFont="1" applyBorder="1" applyAlignment="1">
      <alignment horizontal="center"/>
    </xf>
    <xf numFmtId="0" fontId="25" fillId="0" borderId="51" xfId="0" applyFont="1" applyBorder="1" applyAlignment="1">
      <alignment horizontal="center"/>
    </xf>
    <xf numFmtId="0" fontId="25" fillId="0" borderId="123" xfId="0" applyFont="1" applyBorder="1" applyAlignment="1">
      <alignment horizontal="center"/>
    </xf>
    <xf numFmtId="0" fontId="25" fillId="0" borderId="135" xfId="0" applyFont="1" applyBorder="1" applyAlignment="1">
      <alignment horizontal="center" wrapText="1"/>
    </xf>
    <xf numFmtId="0" fontId="25" fillId="0" borderId="135" xfId="0" applyFont="1" applyBorder="1" applyAlignment="1">
      <alignment horizontal="center"/>
    </xf>
    <xf numFmtId="0" fontId="25" fillId="0" borderId="134" xfId="0" applyFont="1" applyBorder="1" applyAlignment="1">
      <alignment horizontal="center" wrapText="1"/>
    </xf>
    <xf numFmtId="0" fontId="25" fillId="0" borderId="128" xfId="0" applyFont="1" applyBorder="1" applyAlignment="1">
      <alignment horizontal="center" wrapText="1"/>
    </xf>
    <xf numFmtId="0" fontId="25" fillId="0" borderId="127" xfId="0" applyFont="1" applyBorder="1" applyAlignment="1">
      <alignment horizontal="center" wrapText="1"/>
    </xf>
    <xf numFmtId="0" fontId="25" fillId="0" borderId="134" xfId="0" applyFont="1" applyBorder="1" applyAlignment="1">
      <alignment horizontal="center"/>
    </xf>
    <xf numFmtId="0" fontId="25" fillId="0" borderId="127" xfId="0" applyFont="1" applyBorder="1" applyAlignment="1">
      <alignment horizontal="center"/>
    </xf>
    <xf numFmtId="0" fontId="25" fillId="0" borderId="128" xfId="0" applyFont="1" applyBorder="1" applyAlignment="1">
      <alignment horizontal="center"/>
    </xf>
    <xf numFmtId="0" fontId="47" fillId="31" borderId="135" xfId="0" applyFont="1" applyFill="1" applyBorder="1" applyAlignment="1">
      <alignment horizontal="center" wrapText="1"/>
    </xf>
    <xf numFmtId="0" fontId="47" fillId="31" borderId="123" xfId="0" applyFont="1" applyFill="1" applyBorder="1" applyAlignment="1">
      <alignment horizontal="center" wrapText="1"/>
    </xf>
    <xf numFmtId="0" fontId="47" fillId="31" borderId="134" xfId="0" applyFont="1" applyFill="1" applyBorder="1" applyAlignment="1">
      <alignment horizontal="center" wrapText="1"/>
    </xf>
    <xf numFmtId="0" fontId="47" fillId="31" borderId="126" xfId="0" applyFont="1" applyFill="1" applyBorder="1" applyAlignment="1">
      <alignment horizontal="center" wrapText="1"/>
    </xf>
    <xf numFmtId="0" fontId="47" fillId="31" borderId="127" xfId="0" applyFont="1" applyFill="1" applyBorder="1" applyAlignment="1">
      <alignment horizontal="center" wrapText="1"/>
    </xf>
    <xf numFmtId="0" fontId="25" fillId="31" borderId="135" xfId="0" applyFont="1" applyFill="1" applyBorder="1" applyAlignment="1">
      <alignment horizontal="center"/>
    </xf>
    <xf numFmtId="0" fontId="25" fillId="31" borderId="123" xfId="0" applyFont="1" applyFill="1" applyBorder="1" applyAlignment="1">
      <alignment horizontal="center"/>
    </xf>
    <xf numFmtId="0" fontId="25" fillId="31" borderId="134" xfId="0" applyFont="1" applyFill="1" applyBorder="1" applyAlignment="1">
      <alignment horizontal="center"/>
    </xf>
    <xf numFmtId="0" fontId="25" fillId="31" borderId="126" xfId="0" applyFont="1" applyFill="1" applyBorder="1" applyAlignment="1">
      <alignment horizontal="center"/>
    </xf>
    <xf numFmtId="0" fontId="25" fillId="31" borderId="127" xfId="0" applyFont="1" applyFill="1" applyBorder="1" applyAlignment="1">
      <alignment horizontal="center"/>
    </xf>
    <xf numFmtId="0" fontId="9" fillId="0" borderId="0" xfId="0" applyFont="1" applyFill="1" applyBorder="1" applyAlignment="1">
      <alignment horizontal="right"/>
    </xf>
    <xf numFmtId="3" fontId="9" fillId="0" borderId="0" xfId="0" applyNumberFormat="1" applyFont="1" applyFill="1" applyBorder="1" applyAlignment="1">
      <alignment horizontal="center"/>
    </xf>
    <xf numFmtId="2" fontId="5" fillId="0" borderId="0" xfId="0" applyNumberFormat="1" applyFont="1" applyFill="1" applyAlignment="1">
      <alignment horizontal="center"/>
    </xf>
    <xf numFmtId="0" fontId="25" fillId="0" borderId="0" xfId="0" applyFont="1" applyFill="1" applyAlignment="1">
      <alignment horizontal="center"/>
    </xf>
    <xf numFmtId="0" fontId="9" fillId="0" borderId="0" xfId="0" applyFont="1" applyFill="1" applyBorder="1" applyAlignment="1">
      <alignment horizontal="center"/>
    </xf>
    <xf numFmtId="0" fontId="23" fillId="0" borderId="66" xfId="0" applyFont="1" applyBorder="1" applyAlignment="1">
      <alignment horizontal="left" wrapText="1"/>
    </xf>
    <xf numFmtId="0" fontId="23" fillId="0" borderId="243" xfId="0" applyFont="1" applyBorder="1" applyAlignment="1">
      <alignment horizontal="left" wrapText="1"/>
    </xf>
    <xf numFmtId="0" fontId="23" fillId="0" borderId="63" xfId="0" applyFont="1" applyBorder="1" applyAlignment="1">
      <alignment horizontal="left" wrapText="1"/>
    </xf>
    <xf numFmtId="0" fontId="23" fillId="0" borderId="10" xfId="0" applyFont="1" applyBorder="1" applyAlignment="1">
      <alignment wrapText="1"/>
    </xf>
    <xf numFmtId="0" fontId="25" fillId="0" borderId="139" xfId="0" applyFont="1" applyBorder="1" applyAlignment="1">
      <alignment wrapText="1"/>
    </xf>
    <xf numFmtId="0" fontId="68" fillId="0" borderId="0" xfId="0" applyFont="1"/>
    <xf numFmtId="0" fontId="45" fillId="0" borderId="0" xfId="0" applyFont="1" applyAlignment="1">
      <alignment horizontal="center"/>
    </xf>
    <xf numFmtId="0" fontId="31" fillId="0" borderId="0" xfId="0" applyFont="1" applyAlignment="1">
      <alignment horizontal="left" vertical="top" wrapText="1"/>
    </xf>
    <xf numFmtId="0" fontId="40" fillId="0" borderId="0" xfId="0" applyFont="1" applyAlignment="1">
      <alignment horizontal="left"/>
    </xf>
    <xf numFmtId="0" fontId="30" fillId="0" borderId="0" xfId="0" applyFont="1"/>
    <xf numFmtId="0" fontId="30" fillId="0" borderId="0" xfId="0" applyFont="1" applyAlignment="1">
      <alignment horizontal="center"/>
    </xf>
    <xf numFmtId="0" fontId="49" fillId="0" borderId="132" xfId="0" applyFont="1" applyFill="1" applyBorder="1" applyAlignment="1">
      <alignment horizontal="center"/>
    </xf>
    <xf numFmtId="0" fontId="33" fillId="0" borderId="0" xfId="0" applyFont="1" applyFill="1"/>
    <xf numFmtId="0" fontId="54" fillId="0" borderId="0" xfId="0" applyFont="1" applyFill="1"/>
    <xf numFmtId="0" fontId="33" fillId="0" borderId="0" xfId="0" applyFont="1" applyFill="1" applyAlignment="1">
      <alignment horizontal="center"/>
    </xf>
    <xf numFmtId="0" fontId="31" fillId="0" borderId="123" xfId="0" applyFont="1" applyFill="1" applyBorder="1" applyAlignment="1">
      <alignment horizontal="left"/>
    </xf>
    <xf numFmtId="0" fontId="31" fillId="0" borderId="0" xfId="0" applyFont="1" applyAlignment="1">
      <alignment vertical="top"/>
    </xf>
    <xf numFmtId="0" fontId="40" fillId="0" borderId="0" xfId="0" applyFont="1" applyAlignment="1">
      <alignment vertical="center"/>
    </xf>
    <xf numFmtId="0" fontId="54" fillId="0" borderId="0" xfId="0" applyFont="1" applyFill="1" applyAlignment="1">
      <alignment horizontal="center"/>
    </xf>
    <xf numFmtId="165" fontId="35" fillId="0" borderId="0" xfId="0" applyNumberFormat="1" applyFont="1" applyAlignment="1">
      <alignment horizontal="center" vertical="center"/>
    </xf>
    <xf numFmtId="165" fontId="35" fillId="0" borderId="0" xfId="0" applyNumberFormat="1" applyFont="1" applyAlignment="1">
      <alignment horizontal="center"/>
    </xf>
    <xf numFmtId="0" fontId="39" fillId="0" borderId="0" xfId="0" applyFont="1" applyAlignment="1">
      <alignment horizontal="center" vertical="center"/>
    </xf>
    <xf numFmtId="17" fontId="39" fillId="0" borderId="0" xfId="0" applyNumberFormat="1" applyFont="1" applyAlignment="1">
      <alignment horizontal="center"/>
    </xf>
    <xf numFmtId="1" fontId="33" fillId="0" borderId="0" xfId="0" applyNumberFormat="1" applyFont="1" applyAlignment="1">
      <alignment horizontal="center" vertical="center"/>
    </xf>
    <xf numFmtId="0" fontId="36" fillId="0" borderId="0" xfId="0" applyFont="1"/>
    <xf numFmtId="0" fontId="0" fillId="0" borderId="123" xfId="0" applyFill="1" applyBorder="1" applyAlignment="1">
      <alignment horizontal="center"/>
    </xf>
    <xf numFmtId="0" fontId="9" fillId="0" borderId="209" xfId="0" applyFont="1" applyFill="1" applyBorder="1" applyAlignment="1">
      <alignment horizontal="center" vertical="center"/>
    </xf>
    <xf numFmtId="0" fontId="9" fillId="0" borderId="218" xfId="0" applyFont="1" applyFill="1" applyBorder="1" applyAlignment="1">
      <alignment horizontal="center"/>
    </xf>
    <xf numFmtId="0" fontId="0" fillId="0" borderId="123" xfId="0" applyFill="1" applyBorder="1" applyAlignment="1">
      <alignment horizontal="center" vertical="center"/>
    </xf>
    <xf numFmtId="0" fontId="0" fillId="0" borderId="134" xfId="0" applyFill="1" applyBorder="1" applyAlignment="1">
      <alignment horizontal="center"/>
    </xf>
    <xf numFmtId="0" fontId="45" fillId="0" borderId="0" xfId="0" applyFont="1" applyAlignment="1">
      <alignment horizontal="center"/>
    </xf>
    <xf numFmtId="0" fontId="45" fillId="0" borderId="0" xfId="0" applyFont="1" applyAlignment="1">
      <alignment horizontal="center"/>
    </xf>
    <xf numFmtId="0" fontId="0" fillId="0" borderId="137" xfId="0" applyBorder="1"/>
    <xf numFmtId="1" fontId="45" fillId="0" borderId="0" xfId="0" applyNumberFormat="1" applyFont="1" applyAlignment="1">
      <alignment horizontal="center"/>
    </xf>
    <xf numFmtId="0" fontId="30" fillId="0" borderId="0" xfId="0" applyFont="1" applyAlignment="1">
      <alignment wrapText="1"/>
    </xf>
    <xf numFmtId="0" fontId="45" fillId="5" borderId="29" xfId="0" applyFont="1" applyFill="1" applyBorder="1" applyAlignment="1">
      <alignment horizontal="center" vertical="center"/>
    </xf>
    <xf numFmtId="17" fontId="67" fillId="5" borderId="122" xfId="0" applyNumberFormat="1" applyFont="1" applyFill="1" applyBorder="1" applyAlignment="1">
      <alignment horizontal="center" vertical="center"/>
    </xf>
    <xf numFmtId="0" fontId="49" fillId="0" borderId="51" xfId="0" applyFont="1" applyBorder="1" applyAlignment="1">
      <alignment horizontal="left"/>
    </xf>
    <xf numFmtId="0" fontId="49" fillId="0" borderId="149" xfId="0" applyFont="1" applyBorder="1" applyAlignment="1">
      <alignment horizontal="center"/>
    </xf>
    <xf numFmtId="0" fontId="49" fillId="0" borderId="24" xfId="0" applyFont="1" applyBorder="1" applyAlignment="1">
      <alignment horizontal="left"/>
    </xf>
    <xf numFmtId="0" fontId="49" fillId="0" borderId="127" xfId="0" applyFont="1" applyBorder="1" applyAlignment="1">
      <alignment horizontal="center"/>
    </xf>
    <xf numFmtId="0" fontId="48" fillId="5" borderId="183" xfId="0" applyFont="1" applyFill="1" applyBorder="1" applyAlignment="1">
      <alignment horizontal="left"/>
    </xf>
    <xf numFmtId="3" fontId="29" fillId="0" borderId="0" xfId="0" applyNumberFormat="1" applyFont="1"/>
    <xf numFmtId="0" fontId="49" fillId="0" borderId="0" xfId="0" applyFont="1" applyAlignment="1">
      <alignment vertical="top" wrapText="1"/>
    </xf>
    <xf numFmtId="17" fontId="49" fillId="0" borderId="0" xfId="0" applyNumberFormat="1" applyFont="1" applyAlignment="1">
      <alignment horizontal="center" vertical="center"/>
    </xf>
    <xf numFmtId="0" fontId="49" fillId="0" borderId="0" xfId="0" applyFont="1" applyAlignment="1">
      <alignment horizontal="center" vertical="center"/>
    </xf>
    <xf numFmtId="17" fontId="50" fillId="0" borderId="0" xfId="0" applyNumberFormat="1" applyFont="1" applyBorder="1" applyAlignment="1">
      <alignment horizontal="center"/>
    </xf>
    <xf numFmtId="0" fontId="54" fillId="0" borderId="0" xfId="0" applyFont="1" applyBorder="1" applyAlignment="1">
      <alignment horizontal="center"/>
    </xf>
    <xf numFmtId="0" fontId="33" fillId="0" borderId="0" xfId="0" applyFont="1" applyBorder="1" applyAlignment="1">
      <alignment horizontal="center"/>
    </xf>
    <xf numFmtId="0" fontId="9" fillId="0" borderId="239" xfId="0" applyFont="1" applyBorder="1" applyAlignment="1">
      <alignment horizontal="center" vertical="center"/>
    </xf>
    <xf numFmtId="0" fontId="11" fillId="25" borderId="244" xfId="0" applyFont="1" applyFill="1" applyBorder="1" applyAlignment="1">
      <alignment horizontal="center"/>
    </xf>
    <xf numFmtId="0" fontId="11" fillId="25" borderId="245" xfId="0" applyFont="1" applyFill="1" applyBorder="1" applyAlignment="1">
      <alignment horizontal="center" vertical="center"/>
    </xf>
    <xf numFmtId="0" fontId="55" fillId="26" borderId="245" xfId="0" applyFont="1" applyFill="1" applyBorder="1" applyAlignment="1">
      <alignment horizontal="center" vertical="center"/>
    </xf>
    <xf numFmtId="0" fontId="55" fillId="26" borderId="246" xfId="0" applyFont="1" applyFill="1" applyBorder="1" applyAlignment="1">
      <alignment horizontal="center" vertical="center"/>
    </xf>
    <xf numFmtId="0" fontId="55" fillId="26" borderId="205" xfId="0" applyFont="1" applyFill="1" applyBorder="1" applyAlignment="1">
      <alignment horizontal="center" vertical="center"/>
    </xf>
    <xf numFmtId="0" fontId="9" fillId="0" borderId="247" xfId="0" applyFont="1" applyBorder="1"/>
    <xf numFmtId="0" fontId="0" fillId="0" borderId="123" xfId="0" applyBorder="1" applyAlignment="1">
      <alignment horizontal="left"/>
    </xf>
    <xf numFmtId="0" fontId="28" fillId="0" borderId="123" xfId="0" applyFont="1" applyFill="1" applyBorder="1"/>
    <xf numFmtId="0" fontId="55" fillId="26" borderId="184" xfId="0" applyFont="1" applyFill="1" applyBorder="1" applyAlignment="1">
      <alignment horizontal="center" vertical="center"/>
    </xf>
    <xf numFmtId="0" fontId="55" fillId="26" borderId="208" xfId="0" applyFont="1" applyFill="1" applyBorder="1" applyAlignment="1">
      <alignment horizontal="center" vertical="center"/>
    </xf>
    <xf numFmtId="0" fontId="55" fillId="26" borderId="249" xfId="0" applyFont="1" applyFill="1" applyBorder="1" applyAlignment="1">
      <alignment horizontal="center" vertical="center"/>
    </xf>
    <xf numFmtId="0" fontId="9" fillId="26" borderId="250" xfId="0" applyFont="1" applyFill="1" applyBorder="1" applyAlignment="1">
      <alignment horizontal="center"/>
    </xf>
    <xf numFmtId="0" fontId="11" fillId="25" borderId="244" xfId="0" applyFont="1" applyFill="1" applyBorder="1"/>
    <xf numFmtId="0" fontId="11" fillId="25" borderId="245" xfId="0" applyFont="1" applyFill="1" applyBorder="1" applyAlignment="1">
      <alignment horizontal="center"/>
    </xf>
    <xf numFmtId="0" fontId="55" fillId="26" borderId="245" xfId="0" applyFont="1" applyFill="1" applyBorder="1" applyAlignment="1">
      <alignment horizontal="center"/>
    </xf>
    <xf numFmtId="0" fontId="9" fillId="0" borderId="248" xfId="0" applyFont="1" applyBorder="1" applyAlignment="1">
      <alignment horizontal="center"/>
    </xf>
    <xf numFmtId="0" fontId="9" fillId="0" borderId="137" xfId="0" applyFont="1" applyBorder="1" applyAlignment="1">
      <alignment horizontal="center"/>
    </xf>
    <xf numFmtId="0" fontId="9" fillId="0" borderId="137" xfId="0" applyFont="1" applyFill="1" applyBorder="1" applyAlignment="1">
      <alignment horizontal="center"/>
    </xf>
    <xf numFmtId="0" fontId="11" fillId="25" borderId="251" xfId="0" applyFont="1" applyFill="1" applyBorder="1" applyAlignment="1">
      <alignment horizontal="center"/>
    </xf>
    <xf numFmtId="0" fontId="0" fillId="0" borderId="133" xfId="0" applyBorder="1"/>
    <xf numFmtId="0" fontId="55" fillId="26" borderId="246" xfId="0" applyFont="1" applyFill="1" applyBorder="1" applyAlignment="1">
      <alignment horizontal="center"/>
    </xf>
    <xf numFmtId="0" fontId="9" fillId="0" borderId="224" xfId="0" applyFont="1" applyBorder="1" applyAlignment="1">
      <alignment horizontal="center"/>
    </xf>
    <xf numFmtId="0" fontId="9" fillId="0" borderId="247" xfId="0" applyFont="1" applyBorder="1" applyAlignment="1">
      <alignment horizontal="center"/>
    </xf>
    <xf numFmtId="0" fontId="11" fillId="25" borderId="252" xfId="0" applyFont="1" applyFill="1" applyBorder="1" applyAlignment="1">
      <alignment horizontal="center"/>
    </xf>
    <xf numFmtId="0" fontId="9" fillId="0" borderId="135" xfId="0" applyFont="1" applyBorder="1" applyAlignment="1">
      <alignment horizontal="center" vertical="center"/>
    </xf>
    <xf numFmtId="0" fontId="9" fillId="0" borderId="135" xfId="0" applyFont="1" applyFill="1" applyBorder="1" applyAlignment="1">
      <alignment horizontal="center" vertical="center"/>
    </xf>
    <xf numFmtId="0" fontId="11" fillId="25" borderId="184" xfId="0" applyFont="1" applyFill="1" applyBorder="1" applyAlignment="1">
      <alignment horizontal="center"/>
    </xf>
    <xf numFmtId="0" fontId="9" fillId="0" borderId="138" xfId="0" applyFont="1" applyBorder="1" applyAlignment="1">
      <alignment horizontal="center"/>
    </xf>
    <xf numFmtId="17" fontId="51" fillId="0" borderId="0" xfId="0" applyNumberFormat="1" applyFont="1" applyAlignment="1">
      <alignment horizontal="center"/>
    </xf>
    <xf numFmtId="17" fontId="51" fillId="0" borderId="0" xfId="0" applyNumberFormat="1" applyFont="1" applyAlignment="1">
      <alignment horizontal="center" vertical="center"/>
    </xf>
    <xf numFmtId="165" fontId="51" fillId="0" borderId="0" xfId="0" applyNumberFormat="1" applyFont="1" applyAlignment="1">
      <alignment horizontal="center" vertical="center"/>
    </xf>
    <xf numFmtId="0" fontId="51" fillId="0" borderId="0" xfId="0" applyFont="1" applyAlignment="1">
      <alignment horizontal="center" vertical="center"/>
    </xf>
    <xf numFmtId="0" fontId="51" fillId="0" borderId="0" xfId="0" applyFont="1" applyAlignment="1">
      <alignment horizontal="center"/>
    </xf>
    <xf numFmtId="1" fontId="51" fillId="0" borderId="0" xfId="0" applyNumberFormat="1" applyFont="1" applyAlignment="1">
      <alignment horizontal="left" vertical="center"/>
    </xf>
    <xf numFmtId="1" fontId="51" fillId="0" borderId="0" xfId="0" applyNumberFormat="1" applyFont="1" applyAlignment="1">
      <alignment horizontal="center" vertical="center"/>
    </xf>
    <xf numFmtId="0" fontId="69" fillId="0" borderId="0" xfId="0" applyFont="1" applyAlignment="1">
      <alignment horizontal="center" vertical="center"/>
    </xf>
    <xf numFmtId="165" fontId="33" fillId="0" borderId="0" xfId="0" applyNumberFormat="1" applyFont="1" applyAlignment="1">
      <alignment horizontal="center" vertical="center"/>
    </xf>
    <xf numFmtId="1" fontId="33" fillId="0" borderId="0" xfId="0" applyNumberFormat="1" applyFont="1" applyAlignment="1">
      <alignment horizontal="left" vertical="center"/>
    </xf>
    <xf numFmtId="0" fontId="49" fillId="0" borderId="20" xfId="0" applyFont="1" applyFill="1" applyBorder="1" applyAlignment="1">
      <alignment horizontal="left"/>
    </xf>
    <xf numFmtId="0" fontId="31" fillId="0" borderId="0" xfId="0" applyFont="1" applyFill="1" applyAlignment="1">
      <alignment vertical="top" wrapText="1"/>
    </xf>
    <xf numFmtId="1" fontId="39" fillId="0" borderId="0" xfId="0" applyNumberFormat="1" applyFont="1" applyFill="1"/>
    <xf numFmtId="0" fontId="8" fillId="0" borderId="0" xfId="0" applyFont="1" applyAlignment="1">
      <alignment horizontal="left" vertical="center" wrapText="1"/>
    </xf>
    <xf numFmtId="0" fontId="0" fillId="0" borderId="15" xfId="0" applyFill="1" applyBorder="1" applyAlignment="1"/>
    <xf numFmtId="0" fontId="65" fillId="29" borderId="49" xfId="0" applyFont="1" applyFill="1" applyBorder="1" applyAlignment="1">
      <alignment horizontal="center" vertical="center" wrapText="1"/>
    </xf>
    <xf numFmtId="0" fontId="65" fillId="29" borderId="0" xfId="0" applyFont="1" applyFill="1" applyBorder="1" applyAlignment="1">
      <alignment horizontal="center" vertical="center" wrapText="1"/>
    </xf>
    <xf numFmtId="0" fontId="0" fillId="0" borderId="0" xfId="0" applyAlignment="1"/>
    <xf numFmtId="0" fontId="45" fillId="0" borderId="0" xfId="0" applyFont="1" applyAlignment="1">
      <alignment horizontal="center"/>
    </xf>
    <xf numFmtId="0" fontId="29" fillId="0" borderId="0" xfId="0" applyFont="1" applyAlignment="1">
      <alignment horizontal="left" vertical="center" wrapText="1"/>
    </xf>
    <xf numFmtId="0" fontId="49" fillId="0" borderId="0" xfId="14" applyFont="1" applyAlignment="1">
      <alignment horizontal="left" vertical="center"/>
    </xf>
    <xf numFmtId="0" fontId="51" fillId="0" borderId="0" xfId="0" applyFont="1" applyAlignment="1"/>
    <xf numFmtId="0" fontId="31" fillId="0" borderId="0" xfId="0" applyFont="1" applyAlignment="1">
      <alignment horizontal="left" vertical="top" wrapText="1"/>
    </xf>
    <xf numFmtId="2" fontId="7" fillId="0" borderId="177" xfId="0" applyNumberFormat="1" applyFont="1" applyBorder="1" applyAlignment="1">
      <alignment horizontal="center" vertical="center" wrapText="1"/>
    </xf>
    <xf numFmtId="2" fontId="7" fillId="0" borderId="204" xfId="0" applyNumberFormat="1" applyFont="1" applyBorder="1" applyAlignment="1">
      <alignment horizontal="center" vertical="center" wrapText="1"/>
    </xf>
    <xf numFmtId="2" fontId="7" fillId="0" borderId="157" xfId="0" applyNumberFormat="1" applyFont="1" applyBorder="1" applyAlignment="1">
      <alignment horizontal="center" vertical="center" wrapText="1"/>
    </xf>
    <xf numFmtId="2" fontId="7" fillId="0" borderId="177" xfId="0" applyNumberFormat="1" applyFont="1" applyBorder="1" applyAlignment="1">
      <alignment horizontal="center" vertical="center"/>
    </xf>
    <xf numFmtId="2" fontId="7" fillId="0" borderId="204" xfId="0" applyNumberFormat="1" applyFont="1" applyBorder="1" applyAlignment="1">
      <alignment horizontal="center" vertical="center"/>
    </xf>
    <xf numFmtId="2" fontId="7" fillId="0" borderId="157" xfId="0" applyNumberFormat="1" applyFont="1" applyBorder="1" applyAlignment="1">
      <alignment horizontal="center" vertical="center"/>
    </xf>
    <xf numFmtId="0" fontId="7" fillId="0" borderId="177" xfId="0" applyFont="1" applyBorder="1" applyAlignment="1">
      <alignment horizontal="center" vertical="center" wrapText="1"/>
    </xf>
    <xf numFmtId="0" fontId="7" fillId="0" borderId="204" xfId="0" applyFont="1" applyBorder="1" applyAlignment="1">
      <alignment horizontal="center" vertical="center" wrapText="1"/>
    </xf>
    <xf numFmtId="0" fontId="7" fillId="0" borderId="157" xfId="0" applyFont="1" applyBorder="1" applyAlignment="1">
      <alignment horizontal="center" vertical="center" wrapText="1"/>
    </xf>
    <xf numFmtId="0" fontId="8" fillId="0" borderId="2" xfId="0" applyFont="1" applyBorder="1" applyAlignment="1"/>
    <xf numFmtId="0" fontId="33" fillId="0" borderId="0" xfId="0" applyFont="1" applyAlignment="1"/>
    <xf numFmtId="0" fontId="7" fillId="0" borderId="177" xfId="0" applyFont="1" applyBorder="1" applyAlignment="1">
      <alignment horizontal="center"/>
    </xf>
    <xf numFmtId="0" fontId="7" fillId="0" borderId="204" xfId="0" applyFont="1" applyBorder="1" applyAlignment="1">
      <alignment horizontal="center"/>
    </xf>
    <xf numFmtId="0" fontId="7" fillId="0" borderId="157" xfId="0" applyFont="1" applyBorder="1" applyAlignment="1">
      <alignment horizontal="center"/>
    </xf>
    <xf numFmtId="0" fontId="7" fillId="0" borderId="192" xfId="0" applyFont="1" applyBorder="1" applyAlignment="1">
      <alignment horizontal="center"/>
    </xf>
    <xf numFmtId="0" fontId="7" fillId="0" borderId="141" xfId="0" applyFont="1" applyBorder="1" applyAlignment="1">
      <alignment horizontal="center"/>
    </xf>
    <xf numFmtId="0" fontId="7" fillId="0" borderId="185" xfId="0" applyFont="1" applyBorder="1" applyAlignment="1">
      <alignment horizontal="center"/>
    </xf>
    <xf numFmtId="0" fontId="7" fillId="0" borderId="144" xfId="0" applyFont="1" applyBorder="1" applyAlignment="1">
      <alignment horizontal="center"/>
    </xf>
    <xf numFmtId="0" fontId="68" fillId="26" borderId="183" xfId="0" applyFont="1" applyFill="1" applyBorder="1" applyAlignment="1">
      <alignment horizontal="center"/>
    </xf>
    <xf numFmtId="0" fontId="68" fillId="26" borderId="225" xfId="0" applyFont="1" applyFill="1" applyBorder="1" applyAlignment="1">
      <alignment horizontal="center"/>
    </xf>
    <xf numFmtId="0" fontId="68" fillId="26" borderId="178" xfId="0" applyFont="1" applyFill="1" applyBorder="1" applyAlignment="1">
      <alignment horizontal="center"/>
    </xf>
    <xf numFmtId="0" fontId="68" fillId="26" borderId="183" xfId="0" applyFont="1" applyFill="1" applyBorder="1" applyAlignment="1">
      <alignment horizontal="center" vertical="center"/>
    </xf>
    <xf numFmtId="0" fontId="68" fillId="26" borderId="225" xfId="0" applyFont="1" applyFill="1" applyBorder="1" applyAlignment="1">
      <alignment horizontal="center" vertical="center"/>
    </xf>
    <xf numFmtId="0" fontId="68" fillId="26" borderId="178" xfId="0" applyFont="1" applyFill="1" applyBorder="1" applyAlignment="1">
      <alignment horizontal="center" vertical="center"/>
    </xf>
    <xf numFmtId="0" fontId="23" fillId="5" borderId="130" xfId="0" applyFont="1" applyFill="1" applyBorder="1" applyAlignment="1">
      <alignment horizontal="center" vertical="center" wrapText="1"/>
    </xf>
    <xf numFmtId="0" fontId="23" fillId="5" borderId="125" xfId="0" applyFont="1" applyFill="1" applyBorder="1" applyAlignment="1">
      <alignment horizontal="center" vertical="center" wrapText="1"/>
    </xf>
    <xf numFmtId="0" fontId="25" fillId="7" borderId="130" xfId="0" applyFont="1" applyFill="1" applyBorder="1" applyAlignment="1">
      <alignment horizontal="center"/>
    </xf>
    <xf numFmtId="0" fontId="25" fillId="7" borderId="125" xfId="0" applyFont="1" applyFill="1" applyBorder="1" applyAlignment="1">
      <alignment horizontal="center"/>
    </xf>
    <xf numFmtId="0" fontId="27" fillId="4" borderId="130" xfId="0" applyFont="1" applyFill="1" applyBorder="1" applyAlignment="1">
      <alignment horizontal="center" vertical="center" wrapText="1"/>
    </xf>
    <xf numFmtId="0" fontId="27" fillId="4" borderId="125" xfId="0" applyFont="1" applyFill="1" applyBorder="1" applyAlignment="1">
      <alignment horizontal="center" vertical="center" wrapText="1"/>
    </xf>
    <xf numFmtId="17" fontId="23" fillId="9" borderId="217" xfId="0" applyNumberFormat="1" applyFont="1" applyFill="1" applyBorder="1" applyAlignment="1">
      <alignment horizontal="center" wrapText="1"/>
    </xf>
    <xf numFmtId="17" fontId="23" fillId="9" borderId="218" xfId="0" applyNumberFormat="1" applyFont="1" applyFill="1" applyBorder="1" applyAlignment="1">
      <alignment horizontal="center" wrapText="1"/>
    </xf>
    <xf numFmtId="0" fontId="0" fillId="0" borderId="0" xfId="0" applyAlignment="1">
      <alignment horizontal="left" vertical="center" wrapText="1"/>
    </xf>
    <xf numFmtId="0" fontId="25" fillId="0" borderId="241" xfId="0" applyFont="1" applyBorder="1" applyAlignment="1">
      <alignment horizontal="center" wrapText="1"/>
    </xf>
    <xf numFmtId="0" fontId="25" fillId="0" borderId="242" xfId="0" applyFont="1" applyBorder="1" applyAlignment="1">
      <alignment horizontal="center" wrapText="1"/>
    </xf>
    <xf numFmtId="17" fontId="23" fillId="9" borderId="221" xfId="0" applyNumberFormat="1" applyFont="1" applyFill="1" applyBorder="1" applyAlignment="1">
      <alignment horizontal="center" wrapText="1"/>
    </xf>
    <xf numFmtId="17" fontId="23" fillId="9" borderId="222" xfId="0" applyNumberFormat="1" applyFont="1" applyFill="1" applyBorder="1" applyAlignment="1">
      <alignment horizontal="center" wrapText="1"/>
    </xf>
    <xf numFmtId="0" fontId="23" fillId="5" borderId="130" xfId="0" applyFont="1" applyFill="1" applyBorder="1" applyAlignment="1">
      <alignment horizontal="center" wrapText="1"/>
    </xf>
    <xf numFmtId="0" fontId="23" fillId="5" borderId="125" xfId="0" applyFont="1" applyFill="1" applyBorder="1" applyAlignment="1">
      <alignment horizontal="center" wrapText="1"/>
    </xf>
    <xf numFmtId="0" fontId="25" fillId="7" borderId="130" xfId="0" applyFont="1" applyFill="1" applyBorder="1" applyAlignment="1">
      <alignment horizontal="center" wrapText="1"/>
    </xf>
    <xf numFmtId="0" fontId="25" fillId="7" borderId="125" xfId="0" applyFont="1" applyFill="1" applyBorder="1" applyAlignment="1">
      <alignment horizontal="center" wrapText="1"/>
    </xf>
    <xf numFmtId="0" fontId="27" fillId="9" borderId="130" xfId="0" applyFont="1" applyFill="1" applyBorder="1" applyAlignment="1">
      <alignment horizontal="center" wrapText="1"/>
    </xf>
    <xf numFmtId="0" fontId="27" fillId="9" borderId="125" xfId="0" applyFont="1" applyFill="1" applyBorder="1" applyAlignment="1">
      <alignment horizontal="center" wrapText="1"/>
    </xf>
    <xf numFmtId="17" fontId="23" fillId="9" borderId="219" xfId="0" applyNumberFormat="1" applyFont="1" applyFill="1" applyBorder="1" applyAlignment="1">
      <alignment horizontal="center" wrapText="1"/>
    </xf>
    <xf numFmtId="17" fontId="23" fillId="9" borderId="223" xfId="0" applyNumberFormat="1" applyFont="1" applyFill="1" applyBorder="1" applyAlignment="1">
      <alignment horizontal="center" wrapText="1"/>
    </xf>
    <xf numFmtId="0" fontId="23" fillId="0" borderId="2" xfId="0" applyFont="1" applyBorder="1" applyAlignment="1">
      <alignment horizontal="center"/>
    </xf>
    <xf numFmtId="0" fontId="23" fillId="0" borderId="3" xfId="0" applyFont="1" applyBorder="1" applyAlignment="1">
      <alignment horizontal="center"/>
    </xf>
    <xf numFmtId="0" fontId="31" fillId="0" borderId="0" xfId="0" applyFont="1" applyFill="1" applyAlignment="1">
      <alignment horizontal="left" vertical="top" wrapText="1"/>
    </xf>
    <xf numFmtId="0" fontId="51" fillId="0" borderId="0" xfId="0" applyFont="1" applyFill="1" applyAlignment="1">
      <alignment horizontal="left" vertical="top" wrapText="1"/>
    </xf>
    <xf numFmtId="0" fontId="51" fillId="0" borderId="0" xfId="0" applyFont="1" applyAlignment="1">
      <alignment horizontal="left" vertical="top" wrapText="1"/>
    </xf>
    <xf numFmtId="0" fontId="42" fillId="20" borderId="103" xfId="0" applyFont="1" applyFill="1" applyBorder="1" applyAlignment="1">
      <alignment horizontal="center"/>
    </xf>
    <xf numFmtId="0" fontId="42" fillId="0" borderId="2" xfId="0" applyFont="1" applyBorder="1" applyAlignment="1">
      <alignment horizontal="center"/>
    </xf>
    <xf numFmtId="0" fontId="42" fillId="0" borderId="3" xfId="0" applyFont="1" applyBorder="1" applyAlignment="1">
      <alignment horizontal="center"/>
    </xf>
    <xf numFmtId="0" fontId="42" fillId="10" borderId="3" xfId="0" applyFont="1" applyFill="1" applyBorder="1" applyAlignment="1">
      <alignment horizontal="center"/>
    </xf>
    <xf numFmtId="0" fontId="42" fillId="12" borderId="28" xfId="0" applyFont="1" applyFill="1" applyBorder="1" applyAlignment="1">
      <alignment horizontal="center"/>
    </xf>
    <xf numFmtId="0" fontId="42" fillId="14" borderId="86" xfId="0" applyFont="1" applyFill="1" applyBorder="1" applyAlignment="1">
      <alignment horizontal="center" vertical="center"/>
    </xf>
    <xf numFmtId="0" fontId="42" fillId="17" borderId="87" xfId="0" applyFont="1" applyFill="1" applyBorder="1" applyAlignment="1">
      <alignment horizontal="center"/>
    </xf>
    <xf numFmtId="0" fontId="30" fillId="0" borderId="0" xfId="0" applyFont="1" applyAlignment="1">
      <alignment horizontal="left" vertical="center" wrapText="1"/>
    </xf>
  </cellXfs>
  <cellStyles count="15">
    <cellStyle name="cf1" xfId="2"/>
    <cellStyle name="cf2" xfId="3"/>
    <cellStyle name="Normal" xfId="0" builtinId="0" customBuiltin="1"/>
    <cellStyle name="Normal 2" xfId="4"/>
    <cellStyle name="Normal 2 2" xfId="5"/>
    <cellStyle name="Normal 3" xfId="6"/>
    <cellStyle name="Normal 3 2" xfId="7"/>
    <cellStyle name="Normal 4" xfId="8"/>
    <cellStyle name="Normal 5" xfId="9"/>
    <cellStyle name="Normal 6" xfId="10"/>
    <cellStyle name="Normal 7" xfId="11"/>
    <cellStyle name="Normal 8" xfId="14"/>
    <cellStyle name="Título 3" xfId="1" builtinId="18" customBuiltin="1"/>
    <cellStyle name="Vírgula" xfId="13" builtinId="3"/>
    <cellStyle name="Vírgula 2" xfId="12"/>
  </cellStyles>
  <dxfs count="12">
    <dxf>
      <font>
        <color rgb="FF9C0006"/>
      </font>
      <fill>
        <patternFill patternType="solid">
          <fgColor rgb="FFFFC7CE"/>
          <bgColor rgb="FFFFC7CE"/>
        </patternFill>
      </fill>
    </dxf>
    <dxf>
      <font>
        <color rgb="FF800080"/>
      </font>
      <fill>
        <patternFill patternType="solid">
          <fgColor rgb="FFFF99CC"/>
          <bgColor rgb="FFFF99CC"/>
        </patternFill>
      </fill>
    </dxf>
    <dxf>
      <font>
        <color rgb="FF9C0006"/>
      </font>
      <fill>
        <patternFill patternType="solid">
          <fgColor rgb="FFFFC7CE"/>
          <bgColor rgb="FFFFC7CE"/>
        </patternFill>
      </fill>
    </dxf>
    <dxf>
      <font>
        <color rgb="FF800080"/>
      </font>
      <fill>
        <patternFill patternType="solid">
          <fgColor rgb="FFFF99CC"/>
          <bgColor rgb="FFFF99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800080"/>
      </font>
      <fill>
        <patternFill patternType="solid">
          <fgColor rgb="FFFF99CC"/>
          <bgColor rgb="FFFF99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3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3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200" b="1" i="0" u="none" strike="noStrike" kern="1200" cap="none" spc="0" baseline="0">
                <a:solidFill>
                  <a:srgbClr val="000000"/>
                </a:solidFill>
                <a:uFillTx/>
                <a:latin typeface="Calibri"/>
                <a:ea typeface="Calibri"/>
                <a:cs typeface="Calibri"/>
              </a:rPr>
              <a:t>Tipo de manifestação Maio/2026</a:t>
            </a:r>
          </a:p>
        </c:rich>
      </c:tx>
      <c:layout/>
      <c:overlay val="0"/>
      <c:spPr>
        <a:noFill/>
        <a:ln>
          <a:noFill/>
        </a:ln>
      </c:spPr>
    </c:title>
    <c:autoTitleDeleted val="0"/>
    <c:plotArea>
      <c:layout>
        <c:manualLayout>
          <c:xMode val="edge"/>
          <c:yMode val="edge"/>
          <c:x val="1.2869955718917834E-2"/>
          <c:y val="0.11558247526751464"/>
          <c:w val="0.9459459680350194"/>
          <c:h val="0.78160629921259839"/>
        </c:manualLayout>
      </c:layout>
      <c:barChart>
        <c:barDir val="col"/>
        <c:grouping val="stacked"/>
        <c:varyColors val="1"/>
        <c:ser>
          <c:idx val="0"/>
          <c:order val="0"/>
          <c:invertIfNegative val="0"/>
          <c:cat>
            <c:strRef>
              <c:f>Protocolos!$T$19:$T$24</c:f>
              <c:strCache>
                <c:ptCount val="6"/>
                <c:pt idx="0">
                  <c:v>Denúncia</c:v>
                </c:pt>
                <c:pt idx="1">
                  <c:v>Elogio</c:v>
                </c:pt>
                <c:pt idx="2">
                  <c:v>BRT Aricanduva</c:v>
                </c:pt>
                <c:pt idx="3">
                  <c:v>Reclamação</c:v>
                </c:pt>
                <c:pt idx="4">
                  <c:v>Solicitação</c:v>
                </c:pt>
                <c:pt idx="5">
                  <c:v>Sugestão</c:v>
                </c:pt>
              </c:strCache>
            </c:strRef>
          </c:cat>
          <c:val>
            <c:numRef>
              <c:f>Protocolos!$L$19:$L$24</c:f>
              <c:numCache>
                <c:formatCode>General</c:formatCode>
                <c:ptCount val="6"/>
                <c:pt idx="0">
                  <c:v>508</c:v>
                </c:pt>
                <c:pt idx="1">
                  <c:v>64</c:v>
                </c:pt>
                <c:pt idx="2">
                  <c:v>0</c:v>
                </c:pt>
                <c:pt idx="3">
                  <c:v>4669</c:v>
                </c:pt>
                <c:pt idx="4">
                  <c:v>225</c:v>
                </c:pt>
                <c:pt idx="5">
                  <c:v>47</c:v>
                </c:pt>
              </c:numCache>
            </c:numRef>
          </c:val>
          <c:extLst>
            <c:ext xmlns:c16="http://schemas.microsoft.com/office/drawing/2014/chart" uri="{C3380CC4-5D6E-409C-BE32-E72D297353CC}">
              <c16:uniqueId val="{0000000A-D918-43D8-85AF-9551245D7873}"/>
            </c:ext>
          </c:extLst>
        </c:ser>
        <c:dLbls>
          <c:showLegendKey val="0"/>
          <c:showVal val="0"/>
          <c:showCatName val="0"/>
          <c:showSerName val="0"/>
          <c:showPercent val="0"/>
          <c:showBubbleSize val="0"/>
        </c:dLbls>
        <c:gapWidth val="150"/>
        <c:overlap val="100"/>
        <c:axId val="1791461247"/>
        <c:axId val="1791460415"/>
      </c:barChart>
      <c:valAx>
        <c:axId val="1791460415"/>
        <c:scaling>
          <c:logBase val="10"/>
          <c:orientation val="minMax"/>
          <c:max val="10000"/>
          <c:min val="1"/>
        </c:scaling>
        <c:delete val="0"/>
        <c:axPos val="l"/>
        <c:majorGridlines>
          <c:spPr>
            <a:ln w="9528" cap="flat">
              <a:solidFill>
                <a:srgbClr val="868686"/>
              </a:solidFill>
              <a:prstDash val="solid"/>
              <a:round/>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791461247"/>
        <c:crosses val="autoZero"/>
        <c:crossBetween val="between"/>
        <c:majorUnit val="100"/>
      </c:valAx>
      <c:catAx>
        <c:axId val="1791461247"/>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791460415"/>
        <c:crosses val="autoZero"/>
        <c:auto val="1"/>
        <c:lblAlgn val="ctr"/>
        <c:lblOffset val="100"/>
        <c:noMultiLvlLbl val="0"/>
      </c:catAx>
      <c:spPr>
        <a:no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pt-BR" sz="1050">
                <a:solidFill>
                  <a:sysClr val="windowText" lastClr="000000"/>
                </a:solidFill>
              </a:rPr>
              <a:t>FORA DA COMPETÊNCIA DA MUNICIPALIDADE - PERCENTUAIS MAIO/2026</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pt-BR"/>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1DC-4B52-BE9B-0C821A8A1DA5}"/>
              </c:ext>
            </c:extLst>
          </c:dPt>
          <c:dPt>
            <c:idx val="1"/>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C832-45EA-8653-3E8C4B6078CA}"/>
              </c:ext>
            </c:extLst>
          </c:dPt>
          <c:dPt>
            <c:idx val="2"/>
            <c:bubble3D val="0"/>
            <c:spPr>
              <a:solidFill>
                <a:srgbClr val="7030A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C832-45EA-8653-3E8C4B6078CA}"/>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'Fora da competência'!$A$33:$A$35</c:f>
              <c:strCache>
                <c:ptCount val="3"/>
                <c:pt idx="0">
                  <c:v>Competência Estadual</c:v>
                </c:pt>
                <c:pt idx="1">
                  <c:v>Outros Municípios</c:v>
                </c:pt>
                <c:pt idx="2">
                  <c:v>Outros Órgãos</c:v>
                </c:pt>
              </c:strCache>
            </c:strRef>
          </c:cat>
          <c:val>
            <c:numRef>
              <c:f>'Fora da competência'!$B$33:$B$35</c:f>
              <c:numCache>
                <c:formatCode>General</c:formatCode>
                <c:ptCount val="3"/>
                <c:pt idx="0">
                  <c:v>16</c:v>
                </c:pt>
                <c:pt idx="1">
                  <c:v>12</c:v>
                </c:pt>
                <c:pt idx="2">
                  <c:v>151</c:v>
                </c:pt>
              </c:numCache>
            </c:numRef>
          </c:val>
          <c:extLst>
            <c:ext xmlns:c16="http://schemas.microsoft.com/office/drawing/2014/chart" uri="{C3380CC4-5D6E-409C-BE32-E72D297353CC}">
              <c16:uniqueId val="{00000000-C832-45EA-8653-3E8C4B6078C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3.4758016072733183E-2"/>
          <c:y val="0.71162547573934365"/>
          <c:w val="0.90161798847309038"/>
          <c:h val="0.2612047000230337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pt-BR" sz="1100" b="1">
                <a:solidFill>
                  <a:sysClr val="windowText" lastClr="000000"/>
                </a:solidFill>
              </a:rPr>
              <a:t>CANAL</a:t>
            </a:r>
            <a:r>
              <a:rPr lang="pt-BR" sz="1100" b="1" baseline="0">
                <a:solidFill>
                  <a:sysClr val="windowText" lastClr="000000"/>
                </a:solidFill>
              </a:rPr>
              <a:t> DE ENTRADA - MAIO/2026</a:t>
            </a:r>
            <a:endParaRPr lang="pt-BR" sz="1100" b="1">
              <a:solidFill>
                <a:sysClr val="windowText" lastClr="000000"/>
              </a:solidFill>
            </a:endParaRPr>
          </a:p>
        </c:rich>
      </c:tx>
      <c:layout>
        <c:manualLayout>
          <c:xMode val="edge"/>
          <c:yMode val="edge"/>
          <c:x val="0.17643369927921207"/>
          <c:y val="2.857579030476987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pt-BR"/>
        </a:p>
      </c:txPr>
    </c:title>
    <c:autoTitleDeleted val="0"/>
    <c:plotArea>
      <c:layout>
        <c:manualLayout>
          <c:layoutTarget val="inner"/>
          <c:xMode val="edge"/>
          <c:yMode val="edge"/>
          <c:x val="8.9920193646486235E-2"/>
          <c:y val="0.14703206143011438"/>
          <c:w val="0.86421996594214734"/>
          <c:h val="0.47365191215891772"/>
        </c:manualLayout>
      </c:layout>
      <c:barChart>
        <c:barDir val="col"/>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0810-4EA1-868B-4C5D09C6405B}"/>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1-E443-4480-BAC4-1FA7C18A327D}"/>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E443-4480-BAC4-1FA7C18A327D}"/>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5-E443-4480-BAC4-1FA7C18A327D}"/>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7-E443-4480-BAC4-1FA7C18A327D}"/>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9-E443-4480-BAC4-1FA7C18A327D}"/>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A8DE-4EFC-98FF-FE7956AC94EC}"/>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A8DE-4EFC-98FF-FE7956AC94EC}"/>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'Fora da competência'!$A$40:$A$47</c:f>
              <c:strCache>
                <c:ptCount val="8"/>
                <c:pt idx="0">
                  <c:v>App SP156</c:v>
                </c:pt>
                <c:pt idx="1">
                  <c:v>Carta</c:v>
                </c:pt>
                <c:pt idx="2">
                  <c:v>Central SP156</c:v>
                </c:pt>
                <c:pt idx="3">
                  <c:v>E-mail</c:v>
                </c:pt>
                <c:pt idx="4">
                  <c:v>Encaminhamento de outros órgãos (Processo SEI, Memorando, Ofício, etc.) - referenciar na descrição</c:v>
                </c:pt>
                <c:pt idx="5">
                  <c:v>PORTAL</c:v>
                </c:pt>
                <c:pt idx="6">
                  <c:v>Presencial</c:v>
                </c:pt>
                <c:pt idx="7">
                  <c:v>Zap Denúncia</c:v>
                </c:pt>
              </c:strCache>
            </c:strRef>
          </c:cat>
          <c:val>
            <c:numRef>
              <c:f>'Fora da competência'!$B$40:$B$47</c:f>
              <c:numCache>
                <c:formatCode>General</c:formatCode>
                <c:ptCount val="8"/>
                <c:pt idx="0">
                  <c:v>0</c:v>
                </c:pt>
                <c:pt idx="1">
                  <c:v>3</c:v>
                </c:pt>
                <c:pt idx="2">
                  <c:v>0</c:v>
                </c:pt>
                <c:pt idx="3">
                  <c:v>139</c:v>
                </c:pt>
                <c:pt idx="4">
                  <c:v>3</c:v>
                </c:pt>
                <c:pt idx="5">
                  <c:v>13</c:v>
                </c:pt>
                <c:pt idx="6">
                  <c:v>6</c:v>
                </c:pt>
                <c:pt idx="7">
                  <c:v>15</c:v>
                </c:pt>
              </c:numCache>
            </c:numRef>
          </c:val>
          <c:extLst>
            <c:ext xmlns:c16="http://schemas.microsoft.com/office/drawing/2014/chart" uri="{C3380CC4-5D6E-409C-BE32-E72D297353CC}">
              <c16:uniqueId val="{0000000A-E443-4480-BAC4-1FA7C18A327D}"/>
            </c:ext>
          </c:extLst>
        </c:ser>
        <c:dLbls>
          <c:dLblPos val="outEnd"/>
          <c:showLegendKey val="0"/>
          <c:showVal val="1"/>
          <c:showCatName val="0"/>
          <c:showSerName val="0"/>
          <c:showPercent val="0"/>
          <c:showBubbleSize val="0"/>
        </c:dLbls>
        <c:gapWidth val="219"/>
        <c:overlap val="-27"/>
        <c:axId val="1304431200"/>
        <c:axId val="1304431616"/>
      </c:barChart>
      <c:catAx>
        <c:axId val="1304431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31616"/>
        <c:crosses val="autoZero"/>
        <c:auto val="1"/>
        <c:lblAlgn val="ctr"/>
        <c:lblOffset val="100"/>
        <c:noMultiLvlLbl val="0"/>
      </c:catAx>
      <c:valAx>
        <c:axId val="130443161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31200"/>
        <c:crosses val="autoZero"/>
        <c:crossBetween val="between"/>
      </c:valAx>
      <c:spPr>
        <a:noFill/>
        <a:ln>
          <a:noFill/>
        </a:ln>
        <a:effectLst/>
      </c:spPr>
    </c:plotArea>
    <c:plotVisOnly val="1"/>
    <c:dispBlanksAs val="gap"/>
    <c:showDLblsOverMax val="0"/>
  </c:chart>
  <c:spPr>
    <a:solidFill>
      <a:schemeClr val="bg1"/>
    </a:solidFill>
    <a:ln w="317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pt-BR" sz="1400" b="1" i="0" baseline="0">
                <a:solidFill>
                  <a:schemeClr val="tx1">
                    <a:lumMod val="65000"/>
                    <a:lumOff val="35000"/>
                  </a:schemeClr>
                </a:solidFill>
                <a:effectLst/>
              </a:rPr>
              <a:t>10 assuntos mais solicitados - Média/2026</a:t>
            </a:r>
            <a:endParaRPr lang="pt-BR" sz="1400">
              <a:solidFill>
                <a:schemeClr val="tx1">
                  <a:lumMod val="65000"/>
                  <a:lumOff val="35000"/>
                </a:schemeClr>
              </a:solidFill>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endParaRPr lang="pt-BR"/>
          </a:p>
        </c:rich>
      </c:tx>
      <c:layout>
        <c:manualLayout>
          <c:xMode val="edge"/>
          <c:yMode val="edge"/>
          <c:x val="0.23184438014303349"/>
          <c:y val="2.7733707282817221E-2"/>
        </c:manualLayout>
      </c:layout>
      <c:overlay val="0"/>
    </c:title>
    <c:autoTitleDeleted val="0"/>
    <c:plotArea>
      <c:layout>
        <c:manualLayout>
          <c:xMode val="edge"/>
          <c:yMode val="edge"/>
          <c:x val="7.5743007371603305E-2"/>
          <c:y val="0.11856738380143428"/>
          <c:w val="0.9182334138925704"/>
          <c:h val="0.87144894289788577"/>
        </c:manualLayout>
      </c:layout>
      <c:barChart>
        <c:barDir val="bar"/>
        <c:grouping val="clustered"/>
        <c:varyColors val="1"/>
        <c:ser>
          <c:idx val="0"/>
          <c:order val="0"/>
          <c:invertIfNegative val="0"/>
          <c:dPt>
            <c:idx val="1"/>
            <c:invertIfNegative val="0"/>
            <c:bubble3D val="0"/>
            <c:extLst>
              <c:ext xmlns:c16="http://schemas.microsoft.com/office/drawing/2014/chart" uri="{C3380CC4-5D6E-409C-BE32-E72D297353CC}">
                <c16:uniqueId val="{00000000-AA92-48C6-A1E4-B5FF1EFB694F}"/>
              </c:ext>
            </c:extLst>
          </c:dPt>
          <c:dPt>
            <c:idx val="2"/>
            <c:invertIfNegative val="0"/>
            <c:bubble3D val="0"/>
            <c:extLst>
              <c:ext xmlns:c16="http://schemas.microsoft.com/office/drawing/2014/chart" uri="{C3380CC4-5D6E-409C-BE32-E72D297353CC}">
                <c16:uniqueId val="{00000001-AA92-48C6-A1E4-B5FF1EFB694F}"/>
              </c:ext>
            </c:extLst>
          </c:dPt>
          <c:dPt>
            <c:idx val="3"/>
            <c:invertIfNegative val="0"/>
            <c:bubble3D val="0"/>
            <c:extLst>
              <c:ext xmlns:c16="http://schemas.microsoft.com/office/drawing/2014/chart" uri="{C3380CC4-5D6E-409C-BE32-E72D297353CC}">
                <c16:uniqueId val="{00000002-AA92-48C6-A1E4-B5FF1EFB694F}"/>
              </c:ext>
            </c:extLst>
          </c:dPt>
          <c:dPt>
            <c:idx val="4"/>
            <c:invertIfNegative val="0"/>
            <c:bubble3D val="0"/>
            <c:extLst>
              <c:ext xmlns:c16="http://schemas.microsoft.com/office/drawing/2014/chart" uri="{C3380CC4-5D6E-409C-BE32-E72D297353CC}">
                <c16:uniqueId val="{00000003-AA92-48C6-A1E4-B5FF1EFB694F}"/>
              </c:ext>
            </c:extLst>
          </c:dPt>
          <c:dPt>
            <c:idx val="5"/>
            <c:invertIfNegative val="0"/>
            <c:bubble3D val="0"/>
            <c:extLst>
              <c:ext xmlns:c16="http://schemas.microsoft.com/office/drawing/2014/chart" uri="{C3380CC4-5D6E-409C-BE32-E72D297353CC}">
                <c16:uniqueId val="{00000004-AA92-48C6-A1E4-B5FF1EFB694F}"/>
              </c:ext>
            </c:extLst>
          </c:dPt>
          <c:dPt>
            <c:idx val="6"/>
            <c:invertIfNegative val="0"/>
            <c:bubble3D val="0"/>
            <c:extLst>
              <c:ext xmlns:c16="http://schemas.microsoft.com/office/drawing/2014/chart" uri="{C3380CC4-5D6E-409C-BE32-E72D297353CC}">
                <c16:uniqueId val="{00000005-AA92-48C6-A1E4-B5FF1EFB694F}"/>
              </c:ext>
            </c:extLst>
          </c:dPt>
          <c:dPt>
            <c:idx val="7"/>
            <c:invertIfNegative val="0"/>
            <c:bubble3D val="0"/>
            <c:extLst>
              <c:ext xmlns:c16="http://schemas.microsoft.com/office/drawing/2014/chart" uri="{C3380CC4-5D6E-409C-BE32-E72D297353CC}">
                <c16:uniqueId val="{00000006-AA92-48C6-A1E4-B5FF1EFB694F}"/>
              </c:ext>
            </c:extLst>
          </c:dPt>
          <c:dPt>
            <c:idx val="8"/>
            <c:invertIfNegative val="0"/>
            <c:bubble3D val="0"/>
            <c:extLst>
              <c:ext xmlns:c16="http://schemas.microsoft.com/office/drawing/2014/chart" uri="{C3380CC4-5D6E-409C-BE32-E72D297353CC}">
                <c16:uniqueId val="{00000007-AA92-48C6-A1E4-B5FF1EFB694F}"/>
              </c:ext>
            </c:extLst>
          </c:dPt>
          <c:dPt>
            <c:idx val="9"/>
            <c:invertIfNegative val="0"/>
            <c:bubble3D val="0"/>
            <c:extLst>
              <c:ext xmlns:c16="http://schemas.microsoft.com/office/drawing/2014/chart" uri="{C3380CC4-5D6E-409C-BE32-E72D297353CC}">
                <c16:uniqueId val="{00000008-AA92-48C6-A1E4-B5FF1EFB694F}"/>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'10+_Assuntos_2026'!$A$7:$A$16</c:f>
              <c:strCache>
                <c:ptCount val="10"/>
                <c:pt idx="0">
                  <c:v>Qualidade de atendimento</c:v>
                </c:pt>
                <c:pt idx="1">
                  <c:v>Ônibus</c:v>
                </c:pt>
                <c:pt idx="2">
                  <c:v>Buraco e Pavimentação</c:v>
                </c:pt>
                <c:pt idx="3">
                  <c:v>Árvore</c:v>
                </c:pt>
                <c:pt idx="4">
                  <c:v>Ponto viciado, entulho e caçamba de entulho</c:v>
                </c:pt>
                <c:pt idx="5">
                  <c:v>Processo Administrativo</c:v>
                </c:pt>
                <c:pt idx="6">
                  <c:v>Matrícula</c:v>
                </c:pt>
                <c:pt idx="7">
                  <c:v>Capinação e roçada de áreas verdes</c:v>
                </c:pt>
                <c:pt idx="8">
                  <c:v>Poluição sonora - PSIU</c:v>
                </c:pt>
                <c:pt idx="9">
                  <c:v>Calçadas, guias e postes</c:v>
                </c:pt>
              </c:strCache>
            </c:strRef>
          </c:cat>
          <c:val>
            <c:numRef>
              <c:f>'10+_Assuntos_2026'!$O$7:$O$16</c:f>
              <c:numCache>
                <c:formatCode>0</c:formatCode>
                <c:ptCount val="10"/>
                <c:pt idx="0">
                  <c:v>305.39999999999998</c:v>
                </c:pt>
                <c:pt idx="1">
                  <c:v>230</c:v>
                </c:pt>
                <c:pt idx="2">
                  <c:v>216.6</c:v>
                </c:pt>
                <c:pt idx="3">
                  <c:v>216.4</c:v>
                </c:pt>
                <c:pt idx="4">
                  <c:v>189.2</c:v>
                </c:pt>
                <c:pt idx="5">
                  <c:v>183.2</c:v>
                </c:pt>
                <c:pt idx="6">
                  <c:v>182.4</c:v>
                </c:pt>
                <c:pt idx="7">
                  <c:v>172.2</c:v>
                </c:pt>
                <c:pt idx="8">
                  <c:v>162</c:v>
                </c:pt>
                <c:pt idx="9">
                  <c:v>155.6</c:v>
                </c:pt>
              </c:numCache>
            </c:numRef>
          </c:val>
          <c:extLst>
            <c:ext xmlns:c16="http://schemas.microsoft.com/office/drawing/2014/chart" uri="{C3380CC4-5D6E-409C-BE32-E72D297353CC}">
              <c16:uniqueId val="{00000012-06C4-40E2-9D44-657DCCF0D825}"/>
            </c:ext>
          </c:extLst>
        </c:ser>
        <c:dLbls>
          <c:showLegendKey val="0"/>
          <c:showVal val="0"/>
          <c:showCatName val="0"/>
          <c:showSerName val="0"/>
          <c:showPercent val="0"/>
          <c:showBubbleSize val="0"/>
        </c:dLbls>
        <c:gapWidth val="318"/>
        <c:axId val="1812053151"/>
        <c:axId val="1812050655"/>
      </c:barChart>
      <c:valAx>
        <c:axId val="1812050655"/>
        <c:scaling>
          <c:orientation val="minMax"/>
          <c:min val="0"/>
        </c:scaling>
        <c:delete val="0"/>
        <c:axPos val="b"/>
        <c:majorGridlines>
          <c:spPr>
            <a:ln>
              <a:solidFill>
                <a:schemeClr val="bg1">
                  <a:lumMod val="65000"/>
                  <a:alpha val="70000"/>
                </a:schemeClr>
              </a:solidFill>
            </a:ln>
          </c:spPr>
        </c:majorGridlines>
        <c:numFmt formatCode="0" sourceLinked="1"/>
        <c:majorTickMark val="out"/>
        <c:minorTickMark val="none"/>
        <c:tickLblPos val="nextTo"/>
        <c:crossAx val="1812053151"/>
        <c:crosses val="autoZero"/>
        <c:crossBetween val="between"/>
      </c:valAx>
      <c:catAx>
        <c:axId val="1812053151"/>
        <c:scaling>
          <c:orientation val="minMax"/>
        </c:scaling>
        <c:delete val="0"/>
        <c:axPos val="l"/>
        <c:numFmt formatCode="mmm/yy" sourceLinked="0"/>
        <c:majorTickMark val="out"/>
        <c:minorTickMark val="none"/>
        <c:tickLblPos val="nextTo"/>
        <c:crossAx val="1812050655"/>
        <c:crosses val="autoZero"/>
        <c:auto val="1"/>
        <c:lblAlgn val="ctr"/>
        <c:lblOffset val="100"/>
        <c:noMultiLvlLbl val="0"/>
      </c:catAx>
    </c:plotArea>
    <c:plotVisOnly val="1"/>
    <c:dispBlanksAs val="gap"/>
    <c:showDLblsOverMax val="0"/>
  </c:chart>
  <c:spPr>
    <a:ln>
      <a:solidFill>
        <a:schemeClr val="tx1"/>
      </a:solidFill>
    </a:ln>
  </c:sp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pt-BR"/>
              <a:t>% em relação ao todo de MAI/26 (excetuando-se denúncias)</a:t>
            </a:r>
          </a:p>
        </c:rich>
      </c:tx>
      <c:layout>
        <c:manualLayout>
          <c:xMode val="edge"/>
          <c:yMode val="edge"/>
          <c:x val="9.1135577749750975E-3"/>
          <c:y val="1.7184393401602004E-2"/>
        </c:manualLayout>
      </c:layout>
      <c:overlay val="0"/>
      <c:spPr>
        <a:noFill/>
        <a:ln w="25400">
          <a:noFill/>
        </a:ln>
      </c:spPr>
    </c:title>
    <c:autoTitleDeleted val="0"/>
    <c:plotArea>
      <c:layout>
        <c:manualLayout>
          <c:layoutTarget val="inner"/>
          <c:xMode val="edge"/>
          <c:yMode val="edge"/>
          <c:x val="1.0078738623950909E-2"/>
          <c:y val="0.11583103666145671"/>
          <c:w val="0.62612779091973203"/>
          <c:h val="0.84799291793859644"/>
        </c:manualLayout>
      </c:layout>
      <c:ofPieChart>
        <c:ofPieType val="pie"/>
        <c:varyColors val="1"/>
        <c:ser>
          <c:idx val="0"/>
          <c:order val="0"/>
          <c:dPt>
            <c:idx val="0"/>
            <c:bubble3D val="0"/>
            <c:extLst>
              <c:ext xmlns:c16="http://schemas.microsoft.com/office/drawing/2014/chart" uri="{C3380CC4-5D6E-409C-BE32-E72D297353CC}">
                <c16:uniqueId val="{00000001-3967-4060-BBB5-085553BE3864}"/>
              </c:ext>
            </c:extLst>
          </c:dPt>
          <c:dPt>
            <c:idx val="1"/>
            <c:bubble3D val="0"/>
            <c:extLst>
              <c:ext xmlns:c16="http://schemas.microsoft.com/office/drawing/2014/chart" uri="{C3380CC4-5D6E-409C-BE32-E72D297353CC}">
                <c16:uniqueId val="{00000003-3967-4060-BBB5-085553BE3864}"/>
              </c:ext>
            </c:extLst>
          </c:dPt>
          <c:dPt>
            <c:idx val="2"/>
            <c:bubble3D val="0"/>
            <c:extLst>
              <c:ext xmlns:c16="http://schemas.microsoft.com/office/drawing/2014/chart" uri="{C3380CC4-5D6E-409C-BE32-E72D297353CC}">
                <c16:uniqueId val="{00000005-3967-4060-BBB5-085553BE3864}"/>
              </c:ext>
            </c:extLst>
          </c:dPt>
          <c:dPt>
            <c:idx val="3"/>
            <c:bubble3D val="0"/>
            <c:extLst>
              <c:ext xmlns:c16="http://schemas.microsoft.com/office/drawing/2014/chart" uri="{C3380CC4-5D6E-409C-BE32-E72D297353CC}">
                <c16:uniqueId val="{00000007-3967-4060-BBB5-085553BE3864}"/>
              </c:ext>
            </c:extLst>
          </c:dPt>
          <c:dPt>
            <c:idx val="4"/>
            <c:bubble3D val="0"/>
            <c:extLst>
              <c:ext xmlns:c16="http://schemas.microsoft.com/office/drawing/2014/chart" uri="{C3380CC4-5D6E-409C-BE32-E72D297353CC}">
                <c16:uniqueId val="{00000009-3967-4060-BBB5-085553BE3864}"/>
              </c:ext>
            </c:extLst>
          </c:dPt>
          <c:dPt>
            <c:idx val="5"/>
            <c:bubble3D val="0"/>
            <c:extLst>
              <c:ext xmlns:c16="http://schemas.microsoft.com/office/drawing/2014/chart" uri="{C3380CC4-5D6E-409C-BE32-E72D297353CC}">
                <c16:uniqueId val="{0000000B-3967-4060-BBB5-085553BE3864}"/>
              </c:ext>
            </c:extLst>
          </c:dPt>
          <c:dPt>
            <c:idx val="6"/>
            <c:bubble3D val="0"/>
            <c:extLst>
              <c:ext xmlns:c16="http://schemas.microsoft.com/office/drawing/2014/chart" uri="{C3380CC4-5D6E-409C-BE32-E72D297353CC}">
                <c16:uniqueId val="{0000000D-3967-4060-BBB5-085553BE3864}"/>
              </c:ext>
            </c:extLst>
          </c:dPt>
          <c:dPt>
            <c:idx val="7"/>
            <c:bubble3D val="0"/>
            <c:extLst>
              <c:ext xmlns:c16="http://schemas.microsoft.com/office/drawing/2014/chart" uri="{C3380CC4-5D6E-409C-BE32-E72D297353CC}">
                <c16:uniqueId val="{0000000F-3967-4060-BBB5-085553BE3864}"/>
              </c:ext>
            </c:extLst>
          </c:dPt>
          <c:dPt>
            <c:idx val="8"/>
            <c:bubble3D val="0"/>
            <c:extLst>
              <c:ext xmlns:c16="http://schemas.microsoft.com/office/drawing/2014/chart" uri="{C3380CC4-5D6E-409C-BE32-E72D297353CC}">
                <c16:uniqueId val="{00000011-3967-4060-BBB5-085553BE3864}"/>
              </c:ext>
            </c:extLst>
          </c:dPt>
          <c:dPt>
            <c:idx val="9"/>
            <c:bubble3D val="0"/>
            <c:extLst>
              <c:ext xmlns:c16="http://schemas.microsoft.com/office/drawing/2014/chart" uri="{C3380CC4-5D6E-409C-BE32-E72D297353CC}">
                <c16:uniqueId val="{00000013-3967-4060-BBB5-085553BE3864}"/>
              </c:ext>
            </c:extLst>
          </c:dPt>
          <c:dPt>
            <c:idx val="10"/>
            <c:bubble3D val="0"/>
            <c:extLst>
              <c:ext xmlns:c16="http://schemas.microsoft.com/office/drawing/2014/chart" uri="{C3380CC4-5D6E-409C-BE32-E72D297353CC}">
                <c16:uniqueId val="{00000015-3967-4060-BBB5-085553BE3864}"/>
              </c:ext>
            </c:extLst>
          </c:dPt>
          <c:dPt>
            <c:idx val="11"/>
            <c:bubble3D val="0"/>
            <c:extLst>
              <c:ext xmlns:c16="http://schemas.microsoft.com/office/drawing/2014/chart" uri="{C3380CC4-5D6E-409C-BE32-E72D297353CC}">
                <c16:uniqueId val="{00000017-3967-4060-BBB5-085553BE3864}"/>
              </c:ext>
            </c:extLst>
          </c:dPt>
          <c:dLbls>
            <c:dLbl>
              <c:idx val="10"/>
              <c:layout>
                <c:manualLayout>
                  <c:x val="4.1746699435816916E-2"/>
                  <c:y val="-6.3629046568219411E-17"/>
                </c:manualLayout>
              </c:layout>
              <c:numFmt formatCode="0.00%" sourceLinked="0"/>
              <c:spPr>
                <a:noFill/>
                <a:ln w="25400">
                  <a:noFill/>
                </a:ln>
              </c:spPr>
              <c:txPr>
                <a:bodyPr/>
                <a:lstStyle/>
                <a:p>
                  <a:pPr>
                    <a:defRPr sz="900" b="1" i="0" u="none" strike="noStrike" baseline="0">
                      <a:solidFill>
                        <a:schemeClr val="tx1"/>
                      </a:solidFill>
                      <a:latin typeface="Calibri"/>
                      <a:ea typeface="Calibri"/>
                      <a:cs typeface="Calibri"/>
                    </a:defRPr>
                  </a:pPr>
                  <a:endParaRPr lang="pt-BR"/>
                </a:p>
              </c:txPr>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5-3967-4060-BBB5-085553BE3864}"/>
                </c:ext>
              </c:extLst>
            </c:dLbl>
            <c:dLbl>
              <c:idx val="11"/>
              <c:layout>
                <c:manualLayout>
                  <c:x val="-8.3651015537874282E-2"/>
                  <c:y val="-1.271202447582738E-16"/>
                </c:manualLayout>
              </c:layout>
              <c:numFmt formatCode="0.00%" sourceLinked="0"/>
              <c:spPr>
                <a:noFill/>
                <a:ln w="25400">
                  <a:noFill/>
                </a:ln>
              </c:spPr>
              <c:txPr>
                <a:bodyPr/>
                <a:lstStyle/>
                <a:p>
                  <a:pPr>
                    <a:defRPr sz="900" b="1" i="0" u="none" strike="noStrike" baseline="0">
                      <a:solidFill>
                        <a:schemeClr val="tx1"/>
                      </a:solidFill>
                      <a:latin typeface="Calibri"/>
                      <a:ea typeface="Calibri"/>
                      <a:cs typeface="Calibri"/>
                    </a:defRPr>
                  </a:pPr>
                  <a:endParaRPr lang="pt-BR"/>
                </a:p>
              </c:txPr>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7-3967-4060-BBB5-085553BE3864}"/>
                </c:ext>
              </c:extLst>
            </c:dLbl>
            <c:numFmt formatCode="0.00%" sourceLinked="0"/>
            <c:spPr>
              <a:noFill/>
              <a:ln w="25400">
                <a:noFill/>
              </a:ln>
            </c:spPr>
            <c:txPr>
              <a:bodyPr wrap="square" lIns="38100" tIns="19050" rIns="38100" bIns="19050" anchor="ctr">
                <a:spAutoFit/>
              </a:bodyPr>
              <a:lstStyle/>
              <a:p>
                <a:pPr>
                  <a:defRPr sz="900" b="1" i="0" u="none" strike="noStrike" baseline="0">
                    <a:solidFill>
                      <a:schemeClr val="tx1"/>
                    </a:solidFill>
                    <a:latin typeface="Calibri"/>
                    <a:ea typeface="Calibri"/>
                    <a:cs typeface="Calibri"/>
                  </a:defRPr>
                </a:pPr>
                <a:endParaRPr lang="pt-BR"/>
              </a:p>
            </c:txPr>
            <c:dLblPos val="outEnd"/>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('10+_Assuntos_2026'!$A$7:$A$16,'10+_Assuntos_2026'!$A$18)</c:f>
              <c:strCache>
                <c:ptCount val="11"/>
                <c:pt idx="0">
                  <c:v>Qualidade de atendimento</c:v>
                </c:pt>
                <c:pt idx="1">
                  <c:v>Ônibus</c:v>
                </c:pt>
                <c:pt idx="2">
                  <c:v>Buraco e Pavimentação</c:v>
                </c:pt>
                <c:pt idx="3">
                  <c:v>Árvore</c:v>
                </c:pt>
                <c:pt idx="4">
                  <c:v>Ponto viciado, entulho e caçamba de entulho</c:v>
                </c:pt>
                <c:pt idx="5">
                  <c:v>Processo Administrativo</c:v>
                </c:pt>
                <c:pt idx="6">
                  <c:v>Matrícula</c:v>
                </c:pt>
                <c:pt idx="7">
                  <c:v>Capinação e roçada de áreas verdes</c:v>
                </c:pt>
                <c:pt idx="8">
                  <c:v>Poluição sonora - PSIU</c:v>
                </c:pt>
                <c:pt idx="9">
                  <c:v>Calçadas, guias e postes</c:v>
                </c:pt>
                <c:pt idx="10">
                  <c:v>Outros</c:v>
                </c:pt>
              </c:strCache>
            </c:strRef>
          </c:cat>
          <c:val>
            <c:numRef>
              <c:f>('10+_Assuntos_2026'!$P$7:$P$16,'10+_Assuntos_2026'!$O$18)</c:f>
              <c:numCache>
                <c:formatCode>0.00</c:formatCode>
                <c:ptCount val="11"/>
                <c:pt idx="0">
                  <c:v>6.1338661338661336</c:v>
                </c:pt>
                <c:pt idx="1">
                  <c:v>4.4355644355644355</c:v>
                </c:pt>
                <c:pt idx="2">
                  <c:v>3.796203796203796</c:v>
                </c:pt>
                <c:pt idx="3">
                  <c:v>3.6163836163836165</c:v>
                </c:pt>
                <c:pt idx="4">
                  <c:v>2.7972027972027971</c:v>
                </c:pt>
                <c:pt idx="5">
                  <c:v>3.9760239760239759</c:v>
                </c:pt>
                <c:pt idx="6">
                  <c:v>1.3986013986013985</c:v>
                </c:pt>
                <c:pt idx="7">
                  <c:v>2.0979020979020979</c:v>
                </c:pt>
                <c:pt idx="8">
                  <c:v>3.2367632367632369</c:v>
                </c:pt>
                <c:pt idx="9">
                  <c:v>3.4965034965034967</c:v>
                </c:pt>
                <c:pt idx="10">
                  <c:v>65.014985014985015</c:v>
                </c:pt>
              </c:numCache>
            </c:numRef>
          </c:val>
          <c:extLst>
            <c:ext xmlns:c16="http://schemas.microsoft.com/office/drawing/2014/chart" uri="{C3380CC4-5D6E-409C-BE32-E72D297353CC}">
              <c16:uniqueId val="{00000018-3967-4060-BBB5-085553BE3864}"/>
            </c:ext>
          </c:extLst>
        </c:ser>
        <c:dLbls>
          <c:showLegendKey val="0"/>
          <c:showVal val="0"/>
          <c:showCatName val="0"/>
          <c:showSerName val="0"/>
          <c:showPercent val="0"/>
          <c:showBubbleSize val="0"/>
          <c:showLeaderLines val="1"/>
        </c:dLbls>
        <c:gapWidth val="100"/>
        <c:splitType val="val"/>
        <c:splitPos val="40"/>
        <c:secondPieSize val="75"/>
        <c:serLines>
          <c:spPr>
            <a:ln w="9525" cap="flat" cmpd="sng" algn="ctr">
              <a:solidFill>
                <a:schemeClr val="tx1">
                  <a:lumMod val="35000"/>
                  <a:lumOff val="65000"/>
                </a:schemeClr>
              </a:solidFill>
              <a:round/>
            </a:ln>
            <a:effectLst/>
          </c:spPr>
        </c:serLines>
      </c:ofPieChart>
      <c:spPr>
        <a:noFill/>
        <a:ln w="25400">
          <a:noFill/>
        </a:ln>
      </c:spPr>
    </c:plotArea>
    <c:legend>
      <c:legendPos val="r"/>
      <c:layout>
        <c:manualLayout>
          <c:xMode val="edge"/>
          <c:yMode val="edge"/>
          <c:x val="0.69125071487276213"/>
          <c:y val="1.1477839881413786E-2"/>
          <c:w val="0.30874928512723787"/>
          <c:h val="0.98852216011858618"/>
        </c:manualLayout>
      </c:layout>
      <c:overlay val="0"/>
      <c:spPr>
        <a:noFill/>
        <a:ln w="25400">
          <a:noFill/>
        </a:ln>
      </c:spPr>
      <c:txPr>
        <a:bodyPr/>
        <a:lstStyle/>
        <a:p>
          <a:pPr rtl="0">
            <a:defRPr sz="800" b="0" i="0" u="none" strike="noStrike" baseline="0">
              <a:solidFill>
                <a:srgbClr val="000000"/>
              </a:solidFill>
              <a:latin typeface="Calibri"/>
              <a:ea typeface="Calibri"/>
              <a:cs typeface="Calibri"/>
            </a:defRPr>
          </a:pPr>
          <a:endParaRPr lang="pt-BR"/>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view3D>
      <c:rotX val="13"/>
      <c:rotY val="18"/>
      <c:rAngAx val="1"/>
    </c:view3D>
    <c:floor>
      <c:thickness val="0"/>
      <c:spPr>
        <a:noFill/>
        <a:ln w="9528" cap="flat">
          <a:solidFill>
            <a:srgbClr val="868686"/>
          </a:solidFill>
          <a:prstDash val="solid"/>
          <a:round/>
        </a:ln>
      </c:spPr>
    </c:floor>
    <c:sideWall>
      <c:thickness val="0"/>
      <c:spPr>
        <a:noFill/>
        <a:ln>
          <a:noFill/>
        </a:ln>
      </c:spPr>
    </c:sideWall>
    <c:backWall>
      <c:thickness val="0"/>
      <c:spPr>
        <a:noFill/>
        <a:ln>
          <a:noFill/>
        </a:ln>
      </c:spPr>
    </c:backWall>
    <c:plotArea>
      <c:layout>
        <c:manualLayout>
          <c:layoutTarget val="inner"/>
          <c:xMode val="edge"/>
          <c:yMode val="edge"/>
          <c:x val="7.9993141769876722E-2"/>
          <c:y val="0.14260195736402517"/>
          <c:w val="0.5490226255125138"/>
          <c:h val="0.7821770104823853"/>
        </c:manualLayout>
      </c:layout>
      <c:bar3DChart>
        <c:barDir val="col"/>
        <c:grouping val="stacked"/>
        <c:varyColors val="0"/>
        <c:ser>
          <c:idx val="0"/>
          <c:order val="0"/>
          <c:tx>
            <c:strRef>
              <c:f>'10_ASSUNTOS+_Assuntos_MAI_26'!$B$24</c:f>
              <c:strCache>
                <c:ptCount val="1"/>
                <c:pt idx="0">
                  <c:v>Qualidade de atendimento</c:v>
                </c:pt>
              </c:strCache>
            </c:strRef>
          </c:tx>
          <c:spPr>
            <a:solidFill>
              <a:srgbClr val="4572A7"/>
            </a:solidFill>
            <a:ln>
              <a:noFill/>
            </a:ln>
          </c:spPr>
          <c:invertIfNegative val="0"/>
          <c:val>
            <c:numRef>
              <c:f>'10_ASSUNTOS+_Assuntos_MAI_26'!$B$25</c:f>
              <c:numCache>
                <c:formatCode>General</c:formatCode>
                <c:ptCount val="1"/>
                <c:pt idx="0">
                  <c:v>307</c:v>
                </c:pt>
              </c:numCache>
            </c:numRef>
          </c:val>
          <c:extLst>
            <c:ext xmlns:c16="http://schemas.microsoft.com/office/drawing/2014/chart" uri="{C3380CC4-5D6E-409C-BE32-E72D297353CC}">
              <c16:uniqueId val="{00000000-B0F4-4748-ABAC-69F43BE9DD84}"/>
            </c:ext>
          </c:extLst>
        </c:ser>
        <c:ser>
          <c:idx val="1"/>
          <c:order val="1"/>
          <c:tx>
            <c:strRef>
              <c:f>'10_ASSUNTOS+_Assuntos_MAI_26'!$C$24:$C$24</c:f>
              <c:strCache>
                <c:ptCount val="1"/>
                <c:pt idx="0">
                  <c:v>Ônibus</c:v>
                </c:pt>
              </c:strCache>
            </c:strRef>
          </c:tx>
          <c:spPr>
            <a:solidFill>
              <a:srgbClr val="FF0000"/>
            </a:solidFill>
            <a:ln>
              <a:noFill/>
            </a:ln>
          </c:spPr>
          <c:invertIfNegative val="0"/>
          <c:val>
            <c:numRef>
              <c:f>'10_ASSUNTOS+_Assuntos_MAI_26'!$C$25:$C$25</c:f>
              <c:numCache>
                <c:formatCode>General</c:formatCode>
                <c:ptCount val="1"/>
                <c:pt idx="0">
                  <c:v>222</c:v>
                </c:pt>
              </c:numCache>
            </c:numRef>
          </c:val>
          <c:extLst>
            <c:ext xmlns:c16="http://schemas.microsoft.com/office/drawing/2014/chart" uri="{C3380CC4-5D6E-409C-BE32-E72D297353CC}">
              <c16:uniqueId val="{00000001-B0F4-4748-ABAC-69F43BE9DD84}"/>
            </c:ext>
          </c:extLst>
        </c:ser>
        <c:ser>
          <c:idx val="2"/>
          <c:order val="2"/>
          <c:tx>
            <c:strRef>
              <c:f>'10_ASSUNTOS+_Assuntos_MAI_26'!$D$24:$D$24</c:f>
              <c:strCache>
                <c:ptCount val="1"/>
                <c:pt idx="0">
                  <c:v>Unidades escolares</c:v>
                </c:pt>
              </c:strCache>
            </c:strRef>
          </c:tx>
          <c:spPr>
            <a:solidFill>
              <a:srgbClr val="89A54E"/>
            </a:solidFill>
            <a:ln>
              <a:noFill/>
            </a:ln>
          </c:spPr>
          <c:invertIfNegative val="0"/>
          <c:val>
            <c:numRef>
              <c:f>'10_ASSUNTOS+_Assuntos_MAI_26'!$D$25:$D$26</c:f>
              <c:numCache>
                <c:formatCode>General</c:formatCode>
                <c:ptCount val="2"/>
                <c:pt idx="0">
                  <c:v>201</c:v>
                </c:pt>
              </c:numCache>
            </c:numRef>
          </c:val>
          <c:extLst>
            <c:ext xmlns:c16="http://schemas.microsoft.com/office/drawing/2014/chart" uri="{C3380CC4-5D6E-409C-BE32-E72D297353CC}">
              <c16:uniqueId val="{00000002-B0F4-4748-ABAC-69F43BE9DD84}"/>
            </c:ext>
          </c:extLst>
        </c:ser>
        <c:ser>
          <c:idx val="3"/>
          <c:order val="3"/>
          <c:tx>
            <c:strRef>
              <c:f>'10_ASSUNTOS+_Assuntos_MAI_26'!$E$24:$E$24</c:f>
              <c:strCache>
                <c:ptCount val="1"/>
                <c:pt idx="0">
                  <c:v>Processo Administrativo</c:v>
                </c:pt>
              </c:strCache>
            </c:strRef>
          </c:tx>
          <c:spPr>
            <a:solidFill>
              <a:srgbClr val="000000"/>
            </a:solidFill>
            <a:ln>
              <a:noFill/>
            </a:ln>
          </c:spPr>
          <c:invertIfNegative val="0"/>
          <c:val>
            <c:numRef>
              <c:f>'10_ASSUNTOS+_Assuntos_MAI_26'!$E$25:$E$26</c:f>
              <c:numCache>
                <c:formatCode>General</c:formatCode>
                <c:ptCount val="2"/>
                <c:pt idx="0">
                  <c:v>199</c:v>
                </c:pt>
              </c:numCache>
            </c:numRef>
          </c:val>
          <c:extLst>
            <c:ext xmlns:c16="http://schemas.microsoft.com/office/drawing/2014/chart" uri="{C3380CC4-5D6E-409C-BE32-E72D297353CC}">
              <c16:uniqueId val="{00000003-B0F4-4748-ABAC-69F43BE9DD84}"/>
            </c:ext>
          </c:extLst>
        </c:ser>
        <c:ser>
          <c:idx val="4"/>
          <c:order val="4"/>
          <c:tx>
            <c:strRef>
              <c:f>'10_ASSUNTOS+_Assuntos_MAI_26'!$F$24:$F$24</c:f>
              <c:strCache>
                <c:ptCount val="1"/>
                <c:pt idx="0">
                  <c:v>Buraco e Pavimentação</c:v>
                </c:pt>
              </c:strCache>
            </c:strRef>
          </c:tx>
          <c:spPr>
            <a:solidFill>
              <a:srgbClr val="EC04C0"/>
            </a:solidFill>
            <a:ln>
              <a:noFill/>
            </a:ln>
          </c:spPr>
          <c:invertIfNegative val="0"/>
          <c:val>
            <c:numRef>
              <c:f>'10_ASSUNTOS+_Assuntos_MAI_26'!$F$25:$F$26</c:f>
              <c:numCache>
                <c:formatCode>General</c:formatCode>
                <c:ptCount val="2"/>
                <c:pt idx="0">
                  <c:v>190</c:v>
                </c:pt>
              </c:numCache>
            </c:numRef>
          </c:val>
          <c:extLst>
            <c:ext xmlns:c16="http://schemas.microsoft.com/office/drawing/2014/chart" uri="{C3380CC4-5D6E-409C-BE32-E72D297353CC}">
              <c16:uniqueId val="{00000004-B0F4-4748-ABAC-69F43BE9DD84}"/>
            </c:ext>
          </c:extLst>
        </c:ser>
        <c:ser>
          <c:idx val="5"/>
          <c:order val="5"/>
          <c:tx>
            <c:strRef>
              <c:f>'10_ASSUNTOS+_Assuntos_MAI_26'!$G$24:$G$24</c:f>
              <c:strCache>
                <c:ptCount val="1"/>
                <c:pt idx="0">
                  <c:v>Cadastro Único (CadÚnico)</c:v>
                </c:pt>
              </c:strCache>
            </c:strRef>
          </c:tx>
          <c:spPr>
            <a:solidFill>
              <a:srgbClr val="FFFF00"/>
            </a:solidFill>
            <a:ln>
              <a:noFill/>
            </a:ln>
          </c:spPr>
          <c:invertIfNegative val="0"/>
          <c:val>
            <c:numRef>
              <c:f>'10_ASSUNTOS+_Assuntos_MAI_26'!$G$25:$G$26</c:f>
              <c:numCache>
                <c:formatCode>General</c:formatCode>
                <c:ptCount val="2"/>
                <c:pt idx="0">
                  <c:v>187</c:v>
                </c:pt>
              </c:numCache>
            </c:numRef>
          </c:val>
          <c:extLst>
            <c:ext xmlns:c16="http://schemas.microsoft.com/office/drawing/2014/chart" uri="{C3380CC4-5D6E-409C-BE32-E72D297353CC}">
              <c16:uniqueId val="{00000005-B0F4-4748-ABAC-69F43BE9DD84}"/>
            </c:ext>
          </c:extLst>
        </c:ser>
        <c:ser>
          <c:idx val="6"/>
          <c:order val="6"/>
          <c:tx>
            <c:strRef>
              <c:f>'10_ASSUNTOS+_Assuntos_MAI_26'!$H$24:$H$24</c:f>
              <c:strCache>
                <c:ptCount val="1"/>
                <c:pt idx="0">
                  <c:v>Árvore</c:v>
                </c:pt>
              </c:strCache>
            </c:strRef>
          </c:tx>
          <c:spPr>
            <a:solidFill>
              <a:srgbClr val="00B0F0"/>
            </a:solidFill>
            <a:ln>
              <a:noFill/>
            </a:ln>
          </c:spPr>
          <c:invertIfNegative val="0"/>
          <c:val>
            <c:numRef>
              <c:f>'10_ASSUNTOS+_Assuntos_MAI_26'!$H$25:$H$26</c:f>
              <c:numCache>
                <c:formatCode>General</c:formatCode>
                <c:ptCount val="2"/>
                <c:pt idx="0">
                  <c:v>181</c:v>
                </c:pt>
              </c:numCache>
            </c:numRef>
          </c:val>
          <c:extLst>
            <c:ext xmlns:c16="http://schemas.microsoft.com/office/drawing/2014/chart" uri="{C3380CC4-5D6E-409C-BE32-E72D297353CC}">
              <c16:uniqueId val="{00000006-B0F4-4748-ABAC-69F43BE9DD84}"/>
            </c:ext>
          </c:extLst>
        </c:ser>
        <c:ser>
          <c:idx val="7"/>
          <c:order val="7"/>
          <c:tx>
            <c:strRef>
              <c:f>'10_ASSUNTOS+_Assuntos_MAI_26'!$I$24:$I$24</c:f>
              <c:strCache>
                <c:ptCount val="1"/>
                <c:pt idx="0">
                  <c:v>Fora da competência da municipalidade</c:v>
                </c:pt>
              </c:strCache>
            </c:strRef>
          </c:tx>
          <c:spPr>
            <a:solidFill>
              <a:srgbClr val="FDEADA"/>
            </a:solidFill>
            <a:ln>
              <a:noFill/>
            </a:ln>
          </c:spPr>
          <c:invertIfNegative val="0"/>
          <c:val>
            <c:numRef>
              <c:f>'10_ASSUNTOS+_Assuntos_MAI_26'!$I$25:$I$26</c:f>
              <c:numCache>
                <c:formatCode>General</c:formatCode>
                <c:ptCount val="2"/>
                <c:pt idx="0">
                  <c:v>178</c:v>
                </c:pt>
              </c:numCache>
            </c:numRef>
          </c:val>
          <c:extLst>
            <c:ext xmlns:c16="http://schemas.microsoft.com/office/drawing/2014/chart" uri="{C3380CC4-5D6E-409C-BE32-E72D297353CC}">
              <c16:uniqueId val="{00000007-B0F4-4748-ABAC-69F43BE9DD84}"/>
            </c:ext>
          </c:extLst>
        </c:ser>
        <c:ser>
          <c:idx val="8"/>
          <c:order val="8"/>
          <c:tx>
            <c:strRef>
              <c:f>'10_ASSUNTOS+_Assuntos_MAI_26'!$J$24:$J$24</c:f>
              <c:strCache>
                <c:ptCount val="1"/>
                <c:pt idx="0">
                  <c:v>Calçadas, guias e postes</c:v>
                </c:pt>
              </c:strCache>
            </c:strRef>
          </c:tx>
          <c:spPr>
            <a:solidFill>
              <a:srgbClr val="92D050"/>
            </a:solidFill>
            <a:ln>
              <a:noFill/>
            </a:ln>
          </c:spPr>
          <c:invertIfNegative val="0"/>
          <c:val>
            <c:numRef>
              <c:f>'10_ASSUNTOS+_Assuntos_MAI_26'!$J$25:$J$26</c:f>
              <c:numCache>
                <c:formatCode>General</c:formatCode>
                <c:ptCount val="2"/>
                <c:pt idx="0">
                  <c:v>175</c:v>
                </c:pt>
              </c:numCache>
            </c:numRef>
          </c:val>
          <c:extLst>
            <c:ext xmlns:c16="http://schemas.microsoft.com/office/drawing/2014/chart" uri="{C3380CC4-5D6E-409C-BE32-E72D297353CC}">
              <c16:uniqueId val="{00000008-B0F4-4748-ABAC-69F43BE9DD84}"/>
            </c:ext>
          </c:extLst>
        </c:ser>
        <c:ser>
          <c:idx val="9"/>
          <c:order val="9"/>
          <c:tx>
            <c:strRef>
              <c:f>'10_ASSUNTOS+_Assuntos_MAI_26'!$K$24:$K$24</c:f>
              <c:strCache>
                <c:ptCount val="1"/>
                <c:pt idx="0">
                  <c:v>Poluição sonora - PSIU</c:v>
                </c:pt>
              </c:strCache>
            </c:strRef>
          </c:tx>
          <c:spPr>
            <a:solidFill>
              <a:srgbClr val="9E20EC"/>
            </a:solidFill>
            <a:ln>
              <a:noFill/>
            </a:ln>
          </c:spPr>
          <c:invertIfNegative val="0"/>
          <c:dPt>
            <c:idx val="1"/>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1C-F0ED-4F59-B5FC-95FC41A831C9}"/>
              </c:ext>
            </c:extLst>
          </c:dPt>
          <c:val>
            <c:numRef>
              <c:f>'10_ASSUNTOS+_Assuntos_MAI_26'!$K$25:$K$26</c:f>
              <c:numCache>
                <c:formatCode>General</c:formatCode>
                <c:ptCount val="2"/>
                <c:pt idx="0">
                  <c:v>162</c:v>
                </c:pt>
                <c:pt idx="1">
                  <c:v>162</c:v>
                </c:pt>
              </c:numCache>
            </c:numRef>
          </c:val>
          <c:extLst>
            <c:ext xmlns:c16="http://schemas.microsoft.com/office/drawing/2014/chart" uri="{C3380CC4-5D6E-409C-BE32-E72D297353CC}">
              <c16:uniqueId val="{00000009-B0F4-4748-ABAC-69F43BE9DD84}"/>
            </c:ext>
          </c:extLst>
        </c:ser>
        <c:ser>
          <c:idx val="10"/>
          <c:order val="10"/>
          <c:tx>
            <c:strRef>
              <c:f>'10_ASSUNTOS+_Assuntos_MAI_26'!$L$24:$L$24</c:f>
              <c:strCache>
                <c:ptCount val="1"/>
                <c:pt idx="0">
                  <c:v>Total</c:v>
                </c:pt>
              </c:strCache>
            </c:strRef>
          </c:tx>
          <c:spPr>
            <a:solidFill>
              <a:srgbClr val="91C3D5"/>
            </a:solidFill>
            <a:ln>
              <a:noFill/>
            </a:ln>
          </c:spPr>
          <c:invertIfNegative val="0"/>
          <c:dPt>
            <c:idx val="1"/>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00-B163-445A-AA9D-F9DED42BDBDA}"/>
              </c:ext>
            </c:extLst>
          </c:dPt>
          <c:dLbls>
            <c:dLbl>
              <c:idx val="1"/>
              <c:layout/>
              <c:tx>
                <c:rich>
                  <a:bodyPr/>
                  <a:lstStyle/>
                  <a:p>
                    <a:fld id="{A84DFEFC-B999-4AA8-8CF4-C0D76E5DEBBE}"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B163-445A-AA9D-F9DED42BDBD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'10_ASSUNTOS+_Assuntos_MAI_26'!$L$25:$L$26</c:f>
              <c:numCache>
                <c:formatCode>General</c:formatCode>
                <c:ptCount val="2"/>
                <c:pt idx="1">
                  <c:v>5005</c:v>
                </c:pt>
              </c:numCache>
            </c:numRef>
          </c:val>
          <c:extLst>
            <c:ext xmlns:c16="http://schemas.microsoft.com/office/drawing/2014/chart" uri="{C3380CC4-5D6E-409C-BE32-E72D297353CC}">
              <c16:uniqueId val="{0000000B-B0F4-4748-ABAC-69F43BE9DD84}"/>
            </c:ext>
          </c:extLst>
        </c:ser>
        <c:dLbls>
          <c:showLegendKey val="0"/>
          <c:showVal val="0"/>
          <c:showCatName val="0"/>
          <c:showSerName val="0"/>
          <c:showPercent val="0"/>
          <c:showBubbleSize val="0"/>
        </c:dLbls>
        <c:gapWidth val="150"/>
        <c:shape val="box"/>
        <c:axId val="1818454895"/>
        <c:axId val="1818451151"/>
        <c:axId val="0"/>
      </c:bar3DChart>
      <c:valAx>
        <c:axId val="1818451151"/>
        <c:scaling>
          <c:orientation val="minMax"/>
        </c:scaling>
        <c:delete val="0"/>
        <c:axPos val="l"/>
        <c:majorGridlines>
          <c:spPr>
            <a:ln w="9525">
              <a:solidFill>
                <a:schemeClr val="bg1">
                  <a:lumMod val="65000"/>
                </a:schemeClr>
              </a:solidFill>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8454895"/>
        <c:crosses val="autoZero"/>
        <c:crossBetween val="between"/>
        <c:majorUnit val="500"/>
      </c:valAx>
      <c:catAx>
        <c:axId val="1818454895"/>
        <c:scaling>
          <c:orientation val="minMax"/>
        </c:scaling>
        <c:delete val="1"/>
        <c:axPos val="b"/>
        <c:majorTickMark val="out"/>
        <c:minorTickMark val="none"/>
        <c:tickLblPos val="nextTo"/>
        <c:crossAx val="1818451151"/>
        <c:crosses val="autoZero"/>
        <c:auto val="1"/>
        <c:lblAlgn val="ctr"/>
        <c:lblOffset val="100"/>
        <c:noMultiLvlLbl val="0"/>
      </c:catAx>
      <c:spPr>
        <a:noFill/>
        <a:ln>
          <a:noFill/>
        </a:ln>
      </c:spPr>
    </c:plotArea>
    <c:legend>
      <c:legendPos val="r"/>
      <c:layout>
        <c:manualLayout>
          <c:xMode val="edge"/>
          <c:yMode val="edge"/>
          <c:x val="0.66753042189193412"/>
          <c:y val="0.18239893926302692"/>
          <c:w val="0.28674900974076606"/>
          <c:h val="0.74931024926232037"/>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200" b="1" i="0" u="none" strike="noStrike" kern="1200" cap="none" spc="0" baseline="0">
                <a:solidFill>
                  <a:srgbClr val="000000"/>
                </a:solidFill>
                <a:uFillTx/>
                <a:latin typeface="Calibri"/>
                <a:ea typeface="Calibri"/>
                <a:cs typeface="Calibri"/>
              </a:rPr>
              <a:t>10 Assuntos mais solicitados do mês de Maio/26</a:t>
            </a:r>
          </a:p>
        </c:rich>
      </c:tx>
      <c:layout>
        <c:manualLayout>
          <c:xMode val="edge"/>
          <c:yMode val="edge"/>
          <c:x val="0.21180529583678118"/>
          <c:y val="3.7147918889703153E-2"/>
        </c:manualLayout>
      </c:layout>
      <c:overlay val="0"/>
      <c:spPr>
        <a:noFill/>
        <a:ln>
          <a:noFill/>
        </a:ln>
      </c:spPr>
    </c:title>
    <c:autoTitleDeleted val="0"/>
    <c:plotArea>
      <c:layout>
        <c:manualLayout>
          <c:xMode val="edge"/>
          <c:yMode val="edge"/>
          <c:x val="2.3901788634248196E-2"/>
          <c:y val="0.10665247925090444"/>
          <c:w val="0.91871718111913325"/>
          <c:h val="0.80398775516885757"/>
        </c:manualLayout>
      </c:layout>
      <c:barChart>
        <c:barDir val="col"/>
        <c:grouping val="clustered"/>
        <c:varyColors val="0"/>
        <c:ser>
          <c:idx val="0"/>
          <c:order val="0"/>
          <c:tx>
            <c:strRef>
              <c:f>'10_ASSUNTOS+_Assuntos_MAI_26'!$B$6:$B$6</c:f>
              <c:strCache>
                <c:ptCount val="1"/>
                <c:pt idx="0">
                  <c:v>mai/26</c:v>
                </c:pt>
              </c:strCache>
            </c:strRef>
          </c:tx>
          <c:spPr>
            <a:solidFill>
              <a:srgbClr val="4F81BD"/>
            </a:solidFill>
            <a:ln>
              <a:noFill/>
            </a:ln>
          </c:spPr>
          <c:invertIfNegative val="0"/>
          <c:dPt>
            <c:idx val="0"/>
            <c:invertIfNegative val="0"/>
            <c:bubble3D val="0"/>
            <c:spPr>
              <a:solidFill>
                <a:srgbClr val="4572A7"/>
              </a:solidFill>
              <a:ln>
                <a:noFill/>
              </a:ln>
            </c:spPr>
            <c:extLst>
              <c:ext xmlns:c16="http://schemas.microsoft.com/office/drawing/2014/chart" uri="{C3380CC4-5D6E-409C-BE32-E72D297353CC}">
                <c16:uniqueId val="{00000000-DE10-44BF-97A9-837AEEDEDEC9}"/>
              </c:ext>
            </c:extLst>
          </c:dPt>
          <c:dPt>
            <c:idx val="1"/>
            <c:invertIfNegative val="0"/>
            <c:bubble3D val="0"/>
            <c:spPr>
              <a:solidFill>
                <a:srgbClr val="FF0000"/>
              </a:solidFill>
              <a:ln>
                <a:noFill/>
              </a:ln>
            </c:spPr>
            <c:extLst>
              <c:ext xmlns:c16="http://schemas.microsoft.com/office/drawing/2014/chart" uri="{C3380CC4-5D6E-409C-BE32-E72D297353CC}">
                <c16:uniqueId val="{00000001-DE10-44BF-97A9-837AEEDEDEC9}"/>
              </c:ext>
            </c:extLst>
          </c:dPt>
          <c:dPt>
            <c:idx val="2"/>
            <c:invertIfNegative val="0"/>
            <c:bubble3D val="0"/>
            <c:spPr>
              <a:solidFill>
                <a:srgbClr val="89A54E"/>
              </a:solidFill>
              <a:ln>
                <a:noFill/>
              </a:ln>
            </c:spPr>
            <c:extLst>
              <c:ext xmlns:c16="http://schemas.microsoft.com/office/drawing/2014/chart" uri="{C3380CC4-5D6E-409C-BE32-E72D297353CC}">
                <c16:uniqueId val="{00000002-DE10-44BF-97A9-837AEEDEDEC9}"/>
              </c:ext>
            </c:extLst>
          </c:dPt>
          <c:dPt>
            <c:idx val="3"/>
            <c:invertIfNegative val="0"/>
            <c:bubble3D val="0"/>
            <c:spPr>
              <a:solidFill>
                <a:srgbClr val="000000"/>
              </a:solidFill>
              <a:ln>
                <a:noFill/>
              </a:ln>
            </c:spPr>
            <c:extLst>
              <c:ext xmlns:c16="http://schemas.microsoft.com/office/drawing/2014/chart" uri="{C3380CC4-5D6E-409C-BE32-E72D297353CC}">
                <c16:uniqueId val="{00000003-DE10-44BF-97A9-837AEEDEDEC9}"/>
              </c:ext>
            </c:extLst>
          </c:dPt>
          <c:dPt>
            <c:idx val="4"/>
            <c:invertIfNegative val="0"/>
            <c:bubble3D val="0"/>
            <c:spPr>
              <a:solidFill>
                <a:srgbClr val="FF66FF"/>
              </a:solidFill>
              <a:ln>
                <a:noFill/>
              </a:ln>
            </c:spPr>
            <c:extLst>
              <c:ext xmlns:c16="http://schemas.microsoft.com/office/drawing/2014/chart" uri="{C3380CC4-5D6E-409C-BE32-E72D297353CC}">
                <c16:uniqueId val="{00000004-DE10-44BF-97A9-837AEEDEDEC9}"/>
              </c:ext>
            </c:extLst>
          </c:dPt>
          <c:dPt>
            <c:idx val="5"/>
            <c:invertIfNegative val="0"/>
            <c:bubble3D val="0"/>
            <c:spPr>
              <a:solidFill>
                <a:srgbClr val="FFFF00"/>
              </a:solidFill>
              <a:ln>
                <a:noFill/>
              </a:ln>
            </c:spPr>
            <c:extLst>
              <c:ext xmlns:c16="http://schemas.microsoft.com/office/drawing/2014/chart" uri="{C3380CC4-5D6E-409C-BE32-E72D297353CC}">
                <c16:uniqueId val="{00000005-DE10-44BF-97A9-837AEEDEDEC9}"/>
              </c:ext>
            </c:extLst>
          </c:dPt>
          <c:dPt>
            <c:idx val="6"/>
            <c:invertIfNegative val="0"/>
            <c:bubble3D val="0"/>
            <c:spPr>
              <a:solidFill>
                <a:srgbClr val="00B0F0"/>
              </a:solidFill>
              <a:ln>
                <a:noFill/>
              </a:ln>
            </c:spPr>
            <c:extLst>
              <c:ext xmlns:c16="http://schemas.microsoft.com/office/drawing/2014/chart" uri="{C3380CC4-5D6E-409C-BE32-E72D297353CC}">
                <c16:uniqueId val="{00000006-DE10-44BF-97A9-837AEEDEDEC9}"/>
              </c:ext>
            </c:extLst>
          </c:dPt>
          <c:dPt>
            <c:idx val="7"/>
            <c:invertIfNegative val="0"/>
            <c:bubble3D val="0"/>
            <c:spPr>
              <a:solidFill>
                <a:srgbClr val="F2DCDB"/>
              </a:solidFill>
              <a:ln>
                <a:noFill/>
              </a:ln>
            </c:spPr>
            <c:extLst>
              <c:ext xmlns:c16="http://schemas.microsoft.com/office/drawing/2014/chart" uri="{C3380CC4-5D6E-409C-BE32-E72D297353CC}">
                <c16:uniqueId val="{00000007-DE10-44BF-97A9-837AEEDEDEC9}"/>
              </c:ext>
            </c:extLst>
          </c:dPt>
          <c:dPt>
            <c:idx val="8"/>
            <c:invertIfNegative val="0"/>
            <c:bubble3D val="0"/>
            <c:spPr>
              <a:solidFill>
                <a:srgbClr val="92D050"/>
              </a:solidFill>
              <a:ln>
                <a:noFill/>
              </a:ln>
            </c:spPr>
            <c:extLst>
              <c:ext xmlns:c16="http://schemas.microsoft.com/office/drawing/2014/chart" uri="{C3380CC4-5D6E-409C-BE32-E72D297353CC}">
                <c16:uniqueId val="{00000008-DE10-44BF-97A9-837AEEDEDEC9}"/>
              </c:ext>
            </c:extLst>
          </c:dPt>
          <c:dPt>
            <c:idx val="9"/>
            <c:invertIfNegative val="0"/>
            <c:bubble3D val="0"/>
            <c:spPr>
              <a:solidFill>
                <a:srgbClr val="9E20EC"/>
              </a:solidFill>
              <a:ln>
                <a:noFill/>
              </a:ln>
            </c:spPr>
            <c:extLst>
              <c:ext xmlns:c16="http://schemas.microsoft.com/office/drawing/2014/chart" uri="{C3380CC4-5D6E-409C-BE32-E72D297353CC}">
                <c16:uniqueId val="{00000009-DE10-44BF-97A9-837AEEDEDEC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'10_ASSUNTOS+_Assuntos_MAI_26'!$A$7:$A$16</c:f>
              <c:strCache>
                <c:ptCount val="10"/>
                <c:pt idx="0">
                  <c:v>Qualidade de atendimento</c:v>
                </c:pt>
                <c:pt idx="1">
                  <c:v>Ônibus</c:v>
                </c:pt>
                <c:pt idx="2">
                  <c:v>Unidades escolares</c:v>
                </c:pt>
                <c:pt idx="3">
                  <c:v>Processo Administrativo</c:v>
                </c:pt>
                <c:pt idx="4">
                  <c:v>Buraco e Pavimentação</c:v>
                </c:pt>
                <c:pt idx="5">
                  <c:v>Cadastro Único (CadÚnico)</c:v>
                </c:pt>
                <c:pt idx="6">
                  <c:v>Árvore</c:v>
                </c:pt>
                <c:pt idx="7">
                  <c:v>Fora da competência da municipalidade</c:v>
                </c:pt>
                <c:pt idx="8">
                  <c:v>Calçadas, guias e postes</c:v>
                </c:pt>
                <c:pt idx="9">
                  <c:v>Poluição sonora - PSIU</c:v>
                </c:pt>
              </c:strCache>
            </c:strRef>
          </c:cat>
          <c:val>
            <c:numRef>
              <c:f>'10_ASSUNTOS+_Assuntos_MAI_26'!$B$7:$B$16</c:f>
              <c:numCache>
                <c:formatCode>General</c:formatCode>
                <c:ptCount val="10"/>
                <c:pt idx="0">
                  <c:v>307</c:v>
                </c:pt>
                <c:pt idx="1">
                  <c:v>222</c:v>
                </c:pt>
                <c:pt idx="2">
                  <c:v>201</c:v>
                </c:pt>
                <c:pt idx="3">
                  <c:v>199</c:v>
                </c:pt>
                <c:pt idx="4">
                  <c:v>190</c:v>
                </c:pt>
                <c:pt idx="5">
                  <c:v>187</c:v>
                </c:pt>
                <c:pt idx="6">
                  <c:v>181</c:v>
                </c:pt>
                <c:pt idx="7">
                  <c:v>178</c:v>
                </c:pt>
                <c:pt idx="8">
                  <c:v>175</c:v>
                </c:pt>
                <c:pt idx="9">
                  <c:v>162</c:v>
                </c:pt>
              </c:numCache>
            </c:numRef>
          </c:val>
          <c:extLst>
            <c:ext xmlns:c16="http://schemas.microsoft.com/office/drawing/2014/chart" uri="{C3380CC4-5D6E-409C-BE32-E72D297353CC}">
              <c16:uniqueId val="{00000014-81B4-4026-B533-60BBCA1E78AA}"/>
            </c:ext>
          </c:extLst>
        </c:ser>
        <c:dLbls>
          <c:showLegendKey val="0"/>
          <c:showVal val="0"/>
          <c:showCatName val="0"/>
          <c:showSerName val="0"/>
          <c:showPercent val="0"/>
          <c:showBubbleSize val="0"/>
        </c:dLbls>
        <c:gapWidth val="59"/>
        <c:overlap val="-71"/>
        <c:axId val="1818452815"/>
        <c:axId val="1818455311"/>
      </c:barChart>
      <c:valAx>
        <c:axId val="1818455311"/>
        <c:scaling>
          <c:orientation val="minMax"/>
        </c:scaling>
        <c:delete val="0"/>
        <c:axPos val="l"/>
        <c:majorGridlines>
          <c:spPr>
            <a:ln w="9528" cap="flat">
              <a:solidFill>
                <a:schemeClr val="bg2">
                  <a:lumMod val="75000"/>
                </a:schemeClr>
              </a:solidFill>
              <a:prstDash val="solid"/>
              <a:round/>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8452815"/>
        <c:crosses val="autoZero"/>
        <c:crossBetween val="between"/>
        <c:minorUnit val="50"/>
      </c:valAx>
      <c:catAx>
        <c:axId val="1818452815"/>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8455311"/>
        <c:crosses val="autoZero"/>
        <c:auto val="1"/>
        <c:lblAlgn val="ctr"/>
        <c:lblOffset val="100"/>
        <c:noMultiLvlLbl val="0"/>
      </c:catAx>
      <c:spPr>
        <a:solidFill>
          <a:srgbClr val="FFFFFF"/>
        </a:solid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manualLayout>
          <c:xMode val="edge"/>
          <c:yMode val="edge"/>
          <c:x val="6.7168305145288796E-3"/>
          <c:y val="9.8617585953120632E-2"/>
          <c:w val="0.93172016959418535"/>
          <c:h val="0.87440261034368227"/>
        </c:manualLayout>
      </c:layout>
      <c:barChart>
        <c:barDir val="col"/>
        <c:grouping val="clustered"/>
        <c:varyColors val="1"/>
        <c:ser>
          <c:idx val="0"/>
          <c:order val="0"/>
          <c:tx>
            <c:v>Série4</c:v>
          </c:tx>
          <c:invertIfNegative val="0"/>
          <c:dPt>
            <c:idx val="1"/>
            <c:invertIfNegative val="0"/>
            <c:bubble3D val="0"/>
            <c:extLst>
              <c:ext xmlns:c16="http://schemas.microsoft.com/office/drawing/2014/chart" uri="{C3380CC4-5D6E-409C-BE32-E72D297353CC}">
                <c16:uniqueId val="{00000000-FA0F-4474-BD13-DFA6AC1FB82C}"/>
              </c:ext>
            </c:extLst>
          </c:dPt>
          <c:dPt>
            <c:idx val="2"/>
            <c:invertIfNegative val="0"/>
            <c:bubble3D val="0"/>
            <c:extLst>
              <c:ext xmlns:c16="http://schemas.microsoft.com/office/drawing/2014/chart" uri="{C3380CC4-5D6E-409C-BE32-E72D297353CC}">
                <c16:uniqueId val="{00000001-FA0F-4474-BD13-DFA6AC1FB82C}"/>
              </c:ext>
            </c:extLst>
          </c:dPt>
          <c:dPt>
            <c:idx val="3"/>
            <c:invertIfNegative val="0"/>
            <c:bubble3D val="0"/>
            <c:extLst>
              <c:ext xmlns:c16="http://schemas.microsoft.com/office/drawing/2014/chart" uri="{C3380CC4-5D6E-409C-BE32-E72D297353CC}">
                <c16:uniqueId val="{00000002-FA0F-4474-BD13-DFA6AC1FB82C}"/>
              </c:ext>
            </c:extLst>
          </c:dPt>
          <c:dPt>
            <c:idx val="4"/>
            <c:invertIfNegative val="0"/>
            <c:bubble3D val="0"/>
            <c:extLst>
              <c:ext xmlns:c16="http://schemas.microsoft.com/office/drawing/2014/chart" uri="{C3380CC4-5D6E-409C-BE32-E72D297353CC}">
                <c16:uniqueId val="{00000003-FA0F-4474-BD13-DFA6AC1FB82C}"/>
              </c:ext>
            </c:extLst>
          </c:dPt>
          <c:dPt>
            <c:idx val="5"/>
            <c:invertIfNegative val="0"/>
            <c:bubble3D val="0"/>
            <c:extLst>
              <c:ext xmlns:c16="http://schemas.microsoft.com/office/drawing/2014/chart" uri="{C3380CC4-5D6E-409C-BE32-E72D297353CC}">
                <c16:uniqueId val="{00000004-FA0F-4474-BD13-DFA6AC1FB82C}"/>
              </c:ext>
            </c:extLst>
          </c:dPt>
          <c:dPt>
            <c:idx val="6"/>
            <c:invertIfNegative val="0"/>
            <c:bubble3D val="0"/>
            <c:extLst>
              <c:ext xmlns:c16="http://schemas.microsoft.com/office/drawing/2014/chart" uri="{C3380CC4-5D6E-409C-BE32-E72D297353CC}">
                <c16:uniqueId val="{00000005-FA0F-4474-BD13-DFA6AC1FB82C}"/>
              </c:ext>
            </c:extLst>
          </c:dPt>
          <c:dPt>
            <c:idx val="7"/>
            <c:invertIfNegative val="0"/>
            <c:bubble3D val="0"/>
            <c:extLst>
              <c:ext xmlns:c16="http://schemas.microsoft.com/office/drawing/2014/chart" uri="{C3380CC4-5D6E-409C-BE32-E72D297353CC}">
                <c16:uniqueId val="{00000006-FA0F-4474-BD13-DFA6AC1FB82C}"/>
              </c:ext>
            </c:extLst>
          </c:dPt>
          <c:dPt>
            <c:idx val="8"/>
            <c:invertIfNegative val="0"/>
            <c:bubble3D val="0"/>
            <c:extLst>
              <c:ext xmlns:c16="http://schemas.microsoft.com/office/drawing/2014/chart" uri="{C3380CC4-5D6E-409C-BE32-E72D297353CC}">
                <c16:uniqueId val="{00000007-FA0F-4474-BD13-DFA6AC1FB82C}"/>
              </c:ext>
            </c:extLst>
          </c:dPt>
          <c:dPt>
            <c:idx val="9"/>
            <c:invertIfNegative val="0"/>
            <c:bubble3D val="0"/>
            <c:extLst>
              <c:ext xmlns:c16="http://schemas.microsoft.com/office/drawing/2014/chart" uri="{C3380CC4-5D6E-409C-BE32-E72D297353CC}">
                <c16:uniqueId val="{00000008-FA0F-4474-BD13-DFA6AC1FB82C}"/>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'10+_UNIDADES_2026'!$A$7:$A$16</c:f>
              <c:strCache>
                <c:ptCount val="10"/>
                <c:pt idx="0">
                  <c:v>Secretaria Municipal da Saúde</c:v>
                </c:pt>
                <c:pt idx="1">
                  <c:v>Coordenadoria de Limpeza Urbana**</c:v>
                </c:pt>
                <c:pt idx="2">
                  <c:v>Secretaria Municipal de Educação</c:v>
                </c:pt>
                <c:pt idx="3">
                  <c:v>Secretaria Municipal das Subprefeituras</c:v>
                </c:pt>
                <c:pt idx="4">
                  <c:v>Companhia de Engenharia de Tráfego</c:v>
                </c:pt>
                <c:pt idx="5">
                  <c:v>São Paulo Transportes</c:v>
                </c:pt>
                <c:pt idx="6">
                  <c:v>Secretaria Municipal da Fazenda</c:v>
                </c:pt>
                <c:pt idx="7">
                  <c:v>Secretaria Municipal de Assistência e Desenvolvimento Social</c:v>
                </c:pt>
                <c:pt idx="8">
                  <c:v>Agência Reguladora de Serviços Públicos do Município</c:v>
                </c:pt>
                <c:pt idx="9">
                  <c:v>Fora da competência da municipalidade</c:v>
                </c:pt>
              </c:strCache>
            </c:strRef>
          </c:cat>
          <c:val>
            <c:numRef>
              <c:f>'10+_UNIDADES_2026'!$O$7:$O$16</c:f>
              <c:numCache>
                <c:formatCode>0</c:formatCode>
                <c:ptCount val="10"/>
                <c:pt idx="0">
                  <c:v>767.4</c:v>
                </c:pt>
                <c:pt idx="1">
                  <c:v>521.20000000000005</c:v>
                </c:pt>
                <c:pt idx="2">
                  <c:v>443.8</c:v>
                </c:pt>
                <c:pt idx="3">
                  <c:v>400.4</c:v>
                </c:pt>
                <c:pt idx="4">
                  <c:v>347</c:v>
                </c:pt>
                <c:pt idx="5">
                  <c:v>339</c:v>
                </c:pt>
                <c:pt idx="6">
                  <c:v>330.2</c:v>
                </c:pt>
                <c:pt idx="7">
                  <c:v>260.8</c:v>
                </c:pt>
                <c:pt idx="8">
                  <c:v>143.80000000000001</c:v>
                </c:pt>
                <c:pt idx="9">
                  <c:v>139.6</c:v>
                </c:pt>
              </c:numCache>
            </c:numRef>
          </c:val>
          <c:extLst>
            <c:ext xmlns:c16="http://schemas.microsoft.com/office/drawing/2014/chart" uri="{C3380CC4-5D6E-409C-BE32-E72D297353CC}">
              <c16:uniqueId val="{00000012-ECA9-4EE1-9877-49B6D24CBA12}"/>
            </c:ext>
          </c:extLst>
        </c:ser>
        <c:dLbls>
          <c:showLegendKey val="0"/>
          <c:showVal val="0"/>
          <c:showCatName val="0"/>
          <c:showSerName val="0"/>
          <c:showPercent val="0"/>
          <c:showBubbleSize val="0"/>
        </c:dLbls>
        <c:gapWidth val="318"/>
        <c:axId val="1818454479"/>
        <c:axId val="1818453231"/>
      </c:barChart>
      <c:valAx>
        <c:axId val="1818453231"/>
        <c:scaling>
          <c:orientation val="minMax"/>
          <c:min val="0"/>
        </c:scaling>
        <c:delete val="0"/>
        <c:axPos val="l"/>
        <c:majorGridlines>
          <c:spPr>
            <a:ln w="6345" cap="flat">
              <a:solidFill>
                <a:schemeClr val="bg1">
                  <a:lumMod val="75000"/>
                </a:schemeClr>
              </a:solidFill>
              <a:prstDash val="solid"/>
              <a:round/>
            </a:ln>
          </c:spPr>
        </c:majorGridlines>
        <c:numFmt formatCode="0" sourceLinked="1"/>
        <c:majorTickMark val="out"/>
        <c:minorTickMark val="none"/>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8454479"/>
        <c:crosses val="autoZero"/>
        <c:crossBetween val="between"/>
      </c:valAx>
      <c:catAx>
        <c:axId val="1818454479"/>
        <c:scaling>
          <c:orientation val="minMax"/>
        </c:scaling>
        <c:delete val="0"/>
        <c:axPos val="b"/>
        <c:majorGridlines>
          <c:spPr>
            <a:ln w="6345" cap="flat">
              <a:solidFill>
                <a:schemeClr val="bg1"/>
              </a:solidFill>
              <a:prstDash val="solid"/>
              <a:round/>
            </a:ln>
          </c:spPr>
        </c:majorGridlines>
        <c:numFmt formatCode="mmm/yy" sourceLinked="0"/>
        <c:majorTickMark val="out"/>
        <c:minorTickMark val="none"/>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chemeClr val="tx1">
                    <a:lumMod val="65000"/>
                    <a:lumOff val="35000"/>
                  </a:schemeClr>
                </a:solidFill>
                <a:latin typeface="Calibri"/>
                <a:ea typeface="Calibri"/>
                <a:cs typeface="Calibri"/>
              </a:defRPr>
            </a:pPr>
            <a:endParaRPr lang="pt-BR"/>
          </a:p>
        </c:txPr>
        <c:crossAx val="1818453231"/>
        <c:crosses val="autoZero"/>
        <c:auto val="1"/>
        <c:lblAlgn val="ctr"/>
        <c:lblOffset val="100"/>
        <c:noMultiLvlLbl val="0"/>
      </c:catAx>
      <c:spPr>
        <a:solidFill>
          <a:srgbClr val="FFFFFF"/>
        </a:solidFill>
        <a:ln>
          <a:noFill/>
        </a:ln>
      </c:spPr>
    </c:plotArea>
    <c:plotVisOnly val="1"/>
    <c:dispBlanksAs val="gap"/>
    <c:showDLblsOverMax val="0"/>
  </c:chart>
  <c:spPr>
    <a:solidFill>
      <a:srgbClr val="FFFFFF"/>
    </a:solidFill>
    <a:ln w="6345" cap="flat">
      <a:solidFill>
        <a:schemeClr val="tx1">
          <a:lumMod val="65000"/>
          <a:lumOff val="35000"/>
        </a:schemeClr>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43314623125292E-2"/>
          <c:y val="0.10685912816321233"/>
          <c:w val="0.6016472847261134"/>
          <c:h val="0.88462932840618924"/>
        </c:manualLayout>
      </c:layout>
      <c:ofPieChart>
        <c:ofPieType val="pie"/>
        <c:varyColors val="1"/>
        <c:ser>
          <c:idx val="14"/>
          <c:order val="0"/>
          <c:dPt>
            <c:idx val="0"/>
            <c:bubble3D val="0"/>
            <c:extLst>
              <c:ext xmlns:c16="http://schemas.microsoft.com/office/drawing/2014/chart" uri="{C3380CC4-5D6E-409C-BE32-E72D297353CC}">
                <c16:uniqueId val="{00000000-DEC6-42A3-9481-68ADE6B0346A}"/>
              </c:ext>
            </c:extLst>
          </c:dPt>
          <c:dPt>
            <c:idx val="1"/>
            <c:bubble3D val="0"/>
            <c:extLst>
              <c:ext xmlns:c16="http://schemas.microsoft.com/office/drawing/2014/chart" uri="{C3380CC4-5D6E-409C-BE32-E72D297353CC}">
                <c16:uniqueId val="{00000002-DEC6-42A3-9481-68ADE6B0346A}"/>
              </c:ext>
            </c:extLst>
          </c:dPt>
          <c:dPt>
            <c:idx val="2"/>
            <c:bubble3D val="0"/>
            <c:extLst>
              <c:ext xmlns:c16="http://schemas.microsoft.com/office/drawing/2014/chart" uri="{C3380CC4-5D6E-409C-BE32-E72D297353CC}">
                <c16:uniqueId val="{00000003-DEC6-42A3-9481-68ADE6B0346A}"/>
              </c:ext>
            </c:extLst>
          </c:dPt>
          <c:dPt>
            <c:idx val="3"/>
            <c:bubble3D val="0"/>
            <c:extLst>
              <c:ext xmlns:c16="http://schemas.microsoft.com/office/drawing/2014/chart" uri="{C3380CC4-5D6E-409C-BE32-E72D297353CC}">
                <c16:uniqueId val="{00000004-DEC6-42A3-9481-68ADE6B0346A}"/>
              </c:ext>
            </c:extLst>
          </c:dPt>
          <c:dPt>
            <c:idx val="4"/>
            <c:bubble3D val="0"/>
            <c:extLst>
              <c:ext xmlns:c16="http://schemas.microsoft.com/office/drawing/2014/chart" uri="{C3380CC4-5D6E-409C-BE32-E72D297353CC}">
                <c16:uniqueId val="{00000006-DEC6-42A3-9481-68ADE6B0346A}"/>
              </c:ext>
            </c:extLst>
          </c:dPt>
          <c:dPt>
            <c:idx val="5"/>
            <c:bubble3D val="0"/>
            <c:extLst>
              <c:ext xmlns:c16="http://schemas.microsoft.com/office/drawing/2014/chart" uri="{C3380CC4-5D6E-409C-BE32-E72D297353CC}">
                <c16:uniqueId val="{00000007-DEC6-42A3-9481-68ADE6B0346A}"/>
              </c:ext>
            </c:extLst>
          </c:dPt>
          <c:dPt>
            <c:idx val="6"/>
            <c:bubble3D val="0"/>
            <c:extLst>
              <c:ext xmlns:c16="http://schemas.microsoft.com/office/drawing/2014/chart" uri="{C3380CC4-5D6E-409C-BE32-E72D297353CC}">
                <c16:uniqueId val="{00000008-DEC6-42A3-9481-68ADE6B0346A}"/>
              </c:ext>
            </c:extLst>
          </c:dPt>
          <c:dPt>
            <c:idx val="7"/>
            <c:bubble3D val="0"/>
            <c:extLst>
              <c:ext xmlns:c16="http://schemas.microsoft.com/office/drawing/2014/chart" uri="{C3380CC4-5D6E-409C-BE32-E72D297353CC}">
                <c16:uniqueId val="{0000000A-DEC6-42A3-9481-68ADE6B0346A}"/>
              </c:ext>
            </c:extLst>
          </c:dPt>
          <c:dPt>
            <c:idx val="8"/>
            <c:bubble3D val="0"/>
            <c:extLst>
              <c:ext xmlns:c16="http://schemas.microsoft.com/office/drawing/2014/chart" uri="{C3380CC4-5D6E-409C-BE32-E72D297353CC}">
                <c16:uniqueId val="{0000000C-DEC6-42A3-9481-68ADE6B0346A}"/>
              </c:ext>
            </c:extLst>
          </c:dPt>
          <c:dPt>
            <c:idx val="9"/>
            <c:bubble3D val="0"/>
            <c:extLst>
              <c:ext xmlns:c16="http://schemas.microsoft.com/office/drawing/2014/chart" uri="{C3380CC4-5D6E-409C-BE32-E72D297353CC}">
                <c16:uniqueId val="{0000000D-DEC6-42A3-9481-68ADE6B0346A}"/>
              </c:ext>
            </c:extLst>
          </c:dPt>
          <c:dPt>
            <c:idx val="10"/>
            <c:bubble3D val="0"/>
            <c:extLst>
              <c:ext xmlns:c16="http://schemas.microsoft.com/office/drawing/2014/chart" uri="{C3380CC4-5D6E-409C-BE32-E72D297353CC}">
                <c16:uniqueId val="{00000010-DEC6-42A3-9481-68ADE6B0346A}"/>
              </c:ext>
            </c:extLst>
          </c:dPt>
          <c:dLbls>
            <c:dLbl>
              <c:idx val="10"/>
              <c:layout>
                <c:manualLayout>
                  <c:x val="7.990012484394507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0-DEC6-42A3-9481-68ADE6B0346A}"/>
                </c:ext>
              </c:extLst>
            </c:dLbl>
            <c:dLbl>
              <c:idx val="11"/>
              <c:layout>
                <c:manualLayout>
                  <c:x val="-9.654598418643362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1-5EBC-4564-B39F-41612F8579E3}"/>
                </c:ext>
              </c:extLst>
            </c:dLbl>
            <c:numFmt formatCode="0.00%" sourceLinked="0"/>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layout/>
              </c:ext>
            </c:extLst>
          </c:dLbls>
          <c:cat>
            <c:strRef>
              <c:extLst>
                <c:ext xmlns:c15="http://schemas.microsoft.com/office/drawing/2012/chart" uri="{02D57815-91ED-43cb-92C2-25804820EDAC}">
                  <c15:fullRef>
                    <c15:sqref>'10+_UNIDADES_2026'!$A$7:$A$18</c15:sqref>
                  </c15:fullRef>
                </c:ext>
              </c:extLst>
              <c:f>('10+_UNIDADES_2026'!$A$7:$A$16,'10+_UNIDADES_2026'!$A$18)</c:f>
              <c:strCache>
                <c:ptCount val="11"/>
                <c:pt idx="0">
                  <c:v>Secretaria Municipal da Saúde</c:v>
                </c:pt>
                <c:pt idx="1">
                  <c:v>Coordenadoria de Limpeza Urbana**</c:v>
                </c:pt>
                <c:pt idx="2">
                  <c:v>Secretaria Municipal de Educação</c:v>
                </c:pt>
                <c:pt idx="3">
                  <c:v>Secretaria Municipal das Subprefeituras</c:v>
                </c:pt>
                <c:pt idx="4">
                  <c:v>Companhia de Engenharia de Tráfego</c:v>
                </c:pt>
                <c:pt idx="5">
                  <c:v>São Paulo Transportes</c:v>
                </c:pt>
                <c:pt idx="6">
                  <c:v>Secretaria Municipal da Fazenda</c:v>
                </c:pt>
                <c:pt idx="7">
                  <c:v>Secretaria Municipal de Assistência e Desenvolvimento Social</c:v>
                </c:pt>
                <c:pt idx="8">
                  <c:v>Agência Reguladora de Serviços Públicos do Município</c:v>
                </c:pt>
                <c:pt idx="9">
                  <c:v>Fora da competência da municipalidade</c:v>
                </c:pt>
                <c:pt idx="10">
                  <c:v>Outros</c:v>
                </c:pt>
              </c:strCache>
            </c:strRef>
          </c:cat>
          <c:val>
            <c:numRef>
              <c:extLst>
                <c:ext xmlns:c15="http://schemas.microsoft.com/office/drawing/2012/chart" uri="{02D57815-91ED-43cb-92C2-25804820EDAC}">
                  <c15:fullRef>
                    <c15:sqref>'10+_UNIDADES_2026'!$P$7:$P$18</c15:sqref>
                  </c15:fullRef>
                </c:ext>
              </c:extLst>
              <c:f>('10+_UNIDADES_2026'!$P$7:$P$16,'10+_UNIDADES_2026'!$P$18)</c:f>
              <c:numCache>
                <c:formatCode>0.00</c:formatCode>
                <c:ptCount val="11"/>
                <c:pt idx="0">
                  <c:v>15.264735264735265</c:v>
                </c:pt>
                <c:pt idx="1">
                  <c:v>7.7722277722277724</c:v>
                </c:pt>
                <c:pt idx="2">
                  <c:v>7.7922077922077921</c:v>
                </c:pt>
                <c:pt idx="3">
                  <c:v>8.0319680319680327</c:v>
                </c:pt>
                <c:pt idx="4">
                  <c:v>6.9730269730269727</c:v>
                </c:pt>
                <c:pt idx="5">
                  <c:v>6.5334665334665338</c:v>
                </c:pt>
                <c:pt idx="6">
                  <c:v>6.1738261738261739</c:v>
                </c:pt>
                <c:pt idx="7">
                  <c:v>5.8341658341658338</c:v>
                </c:pt>
                <c:pt idx="8">
                  <c:v>2.3776223776223775</c:v>
                </c:pt>
                <c:pt idx="9">
                  <c:v>3.5764235764235766</c:v>
                </c:pt>
                <c:pt idx="10">
                  <c:v>29.670329670329664</c:v>
                </c:pt>
              </c:numCache>
            </c:numRef>
          </c:val>
          <c:extLst>
            <c:ext xmlns:c15="http://schemas.microsoft.com/office/drawing/2012/chart" uri="{02D57815-91ED-43cb-92C2-25804820EDAC}">
              <c15:categoryFilterExceptions>
                <c15:categoryFilterException>
                  <c15:sqref>'10+_UNIDADES_2026'!$P$17</c15:sqref>
                  <c15:bubble3D val="0"/>
                </c15:categoryFilterException>
              </c15:categoryFilterExceptions>
            </c:ext>
            <c:ext xmlns:c16="http://schemas.microsoft.com/office/drawing/2014/chart" uri="{C3380CC4-5D6E-409C-BE32-E72D297353CC}">
              <c16:uniqueId val="{00000011-DEC6-42A3-9481-68ADE6B0346A}"/>
            </c:ext>
          </c:extLst>
        </c:ser>
        <c:dLbls>
          <c:showLegendKey val="0"/>
          <c:showVal val="0"/>
          <c:showCatName val="0"/>
          <c:showSerName val="0"/>
          <c:showPercent val="0"/>
          <c:showBubbleSize val="0"/>
          <c:showLeaderLines val="1"/>
        </c:dLbls>
        <c:gapWidth val="100"/>
        <c:splitType val="percent"/>
        <c:splitPos val="28"/>
        <c:secondPieSize val="75"/>
        <c:serLines/>
      </c:ofPieChart>
    </c:plotArea>
    <c:legend>
      <c:legendPos val="r"/>
      <c:layout>
        <c:manualLayout>
          <c:xMode val="edge"/>
          <c:yMode val="edge"/>
          <c:x val="0.71264292337989588"/>
          <c:y val="0.1062638550575904"/>
          <c:w val="0.27567823684960729"/>
          <c:h val="0.8937361449424096"/>
        </c:manualLayout>
      </c:layout>
      <c:overlay val="0"/>
      <c:txPr>
        <a:bodyPr/>
        <a:lstStyle/>
        <a:p>
          <a:pPr>
            <a:defRPr sz="800" b="1">
              <a:solidFill>
                <a:schemeClr val="tx1">
                  <a:lumMod val="65000"/>
                  <a:lumOff val="35000"/>
                </a:schemeClr>
              </a:solidFill>
            </a:defRPr>
          </a:pPr>
          <a:endParaRPr lang="pt-BR"/>
        </a:p>
      </c:tx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view3D>
      <c:rotX val="13"/>
      <c:rotY val="18"/>
      <c:rAngAx val="1"/>
    </c:view3D>
    <c:floor>
      <c:thickness val="0"/>
      <c:spPr>
        <a:noFill/>
        <a:ln w="9528" cap="flat">
          <a:solidFill>
            <a:srgbClr val="868686"/>
          </a:solidFill>
          <a:prstDash val="solid"/>
          <a:round/>
        </a:ln>
      </c:spPr>
    </c:floor>
    <c:sideWall>
      <c:thickness val="0"/>
      <c:spPr>
        <a:noFill/>
        <a:ln>
          <a:noFill/>
        </a:ln>
      </c:spPr>
    </c:sideWall>
    <c:backWall>
      <c:thickness val="0"/>
      <c:spPr>
        <a:noFill/>
        <a:ln>
          <a:noFill/>
        </a:ln>
      </c:spPr>
    </c:backWall>
    <c:plotArea>
      <c:layout>
        <c:manualLayout>
          <c:xMode val="edge"/>
          <c:yMode val="edge"/>
          <c:x val="1.8483969492481246E-2"/>
          <c:y val="0.1350512081065649"/>
          <c:w val="0.61593434052057794"/>
          <c:h val="0.82531075406376264"/>
        </c:manualLayout>
      </c:layout>
      <c:bar3DChart>
        <c:barDir val="col"/>
        <c:grouping val="stacked"/>
        <c:varyColors val="0"/>
        <c:ser>
          <c:idx val="0"/>
          <c:order val="0"/>
          <c:tx>
            <c:strRef>
              <c:f>'10+_Unidades_MAI_26'!$B$22:$B$22</c:f>
              <c:strCache>
                <c:ptCount val="1"/>
                <c:pt idx="0">
                  <c:v>Secretaria Municipal da Saúde</c:v>
                </c:pt>
              </c:strCache>
            </c:strRef>
          </c:tx>
          <c:spPr>
            <a:solidFill>
              <a:srgbClr val="3333FF"/>
            </a:solidFill>
            <a:ln>
              <a:noFill/>
            </a:ln>
          </c:spPr>
          <c:invertIfNegative val="0"/>
          <c:val>
            <c:numRef>
              <c:f>'10+_Unidades_MAI_26'!$B$23:$B$25</c:f>
              <c:numCache>
                <c:formatCode>General</c:formatCode>
                <c:ptCount val="3"/>
                <c:pt idx="0">
                  <c:v>764</c:v>
                </c:pt>
              </c:numCache>
            </c:numRef>
          </c:val>
          <c:extLst>
            <c:ext xmlns:c16="http://schemas.microsoft.com/office/drawing/2014/chart" uri="{C3380CC4-5D6E-409C-BE32-E72D297353CC}">
              <c16:uniqueId val="{00000000-EA30-4EE5-806A-0B2A1BDF7229}"/>
            </c:ext>
          </c:extLst>
        </c:ser>
        <c:ser>
          <c:idx val="1"/>
          <c:order val="1"/>
          <c:tx>
            <c:strRef>
              <c:f>'10+_Unidades_MAI_26'!$C$22:$C$22</c:f>
              <c:strCache>
                <c:ptCount val="1"/>
                <c:pt idx="0">
                  <c:v>Secretaria Municipal das Subprefeituras</c:v>
                </c:pt>
              </c:strCache>
            </c:strRef>
          </c:tx>
          <c:spPr>
            <a:solidFill>
              <a:srgbClr val="FF0000"/>
            </a:solidFill>
            <a:ln>
              <a:noFill/>
            </a:ln>
          </c:spPr>
          <c:invertIfNegative val="0"/>
          <c:val>
            <c:numRef>
              <c:f>'10+_Unidades_MAI_26'!$C$23:$C$25</c:f>
              <c:numCache>
                <c:formatCode>General</c:formatCode>
                <c:ptCount val="3"/>
                <c:pt idx="0">
                  <c:v>402</c:v>
                </c:pt>
              </c:numCache>
            </c:numRef>
          </c:val>
          <c:extLst>
            <c:ext xmlns:c16="http://schemas.microsoft.com/office/drawing/2014/chart" uri="{C3380CC4-5D6E-409C-BE32-E72D297353CC}">
              <c16:uniqueId val="{00000001-EA30-4EE5-806A-0B2A1BDF7229}"/>
            </c:ext>
          </c:extLst>
        </c:ser>
        <c:ser>
          <c:idx val="2"/>
          <c:order val="2"/>
          <c:tx>
            <c:strRef>
              <c:f>'10+_Unidades_MAI_26'!$D$22:$D$22</c:f>
              <c:strCache>
                <c:ptCount val="1"/>
                <c:pt idx="0">
                  <c:v>Secretaria Municipal de Educação</c:v>
                </c:pt>
              </c:strCache>
            </c:strRef>
          </c:tx>
          <c:spPr>
            <a:solidFill>
              <a:srgbClr val="7F9A48"/>
            </a:solidFill>
            <a:ln>
              <a:noFill/>
            </a:ln>
          </c:spPr>
          <c:invertIfNegative val="0"/>
          <c:val>
            <c:numRef>
              <c:f>'10+_Unidades_MAI_26'!$D$23:$D$25</c:f>
              <c:numCache>
                <c:formatCode>General</c:formatCode>
                <c:ptCount val="3"/>
                <c:pt idx="0">
                  <c:v>390</c:v>
                </c:pt>
              </c:numCache>
            </c:numRef>
          </c:val>
          <c:extLst>
            <c:ext xmlns:c16="http://schemas.microsoft.com/office/drawing/2014/chart" uri="{C3380CC4-5D6E-409C-BE32-E72D297353CC}">
              <c16:uniqueId val="{00000002-EA30-4EE5-806A-0B2A1BDF7229}"/>
            </c:ext>
          </c:extLst>
        </c:ser>
        <c:ser>
          <c:idx val="3"/>
          <c:order val="3"/>
          <c:tx>
            <c:strRef>
              <c:f>'10+_Unidades_MAI_26'!$E$22:$E$22</c:f>
              <c:strCache>
                <c:ptCount val="1"/>
                <c:pt idx="0">
                  <c:v>Coordenadoria de Limpeza Urbana**</c:v>
                </c:pt>
              </c:strCache>
            </c:strRef>
          </c:tx>
          <c:spPr>
            <a:solidFill>
              <a:srgbClr val="9933FF"/>
            </a:solidFill>
            <a:ln>
              <a:noFill/>
            </a:ln>
          </c:spPr>
          <c:invertIfNegative val="0"/>
          <c:val>
            <c:numRef>
              <c:f>'10+_Unidades_MAI_26'!$E$23:$E$25</c:f>
              <c:numCache>
                <c:formatCode>General</c:formatCode>
                <c:ptCount val="3"/>
                <c:pt idx="0">
                  <c:v>389</c:v>
                </c:pt>
              </c:numCache>
            </c:numRef>
          </c:val>
          <c:extLst>
            <c:ext xmlns:c16="http://schemas.microsoft.com/office/drawing/2014/chart" uri="{C3380CC4-5D6E-409C-BE32-E72D297353CC}">
              <c16:uniqueId val="{00000003-EA30-4EE5-806A-0B2A1BDF7229}"/>
            </c:ext>
          </c:extLst>
        </c:ser>
        <c:ser>
          <c:idx val="4"/>
          <c:order val="4"/>
          <c:tx>
            <c:strRef>
              <c:f>'10+_Unidades_MAI_26'!$F$22:$F$22</c:f>
              <c:strCache>
                <c:ptCount val="1"/>
                <c:pt idx="0">
                  <c:v>Companhia de Engenharia de Tráfego</c:v>
                </c:pt>
              </c:strCache>
            </c:strRef>
          </c:tx>
          <c:spPr>
            <a:solidFill>
              <a:srgbClr val="FFFF00"/>
            </a:solidFill>
            <a:ln>
              <a:noFill/>
            </a:ln>
          </c:spPr>
          <c:invertIfNegative val="0"/>
          <c:val>
            <c:numRef>
              <c:f>'10+_Unidades_MAI_26'!$F$23:$F$25</c:f>
              <c:numCache>
                <c:formatCode>General</c:formatCode>
                <c:ptCount val="3"/>
                <c:pt idx="0">
                  <c:v>349</c:v>
                </c:pt>
              </c:numCache>
            </c:numRef>
          </c:val>
          <c:extLst>
            <c:ext xmlns:c16="http://schemas.microsoft.com/office/drawing/2014/chart" uri="{C3380CC4-5D6E-409C-BE32-E72D297353CC}">
              <c16:uniqueId val="{00000004-EA30-4EE5-806A-0B2A1BDF7229}"/>
            </c:ext>
          </c:extLst>
        </c:ser>
        <c:ser>
          <c:idx val="5"/>
          <c:order val="5"/>
          <c:tx>
            <c:strRef>
              <c:f>'10+_Unidades_MAI_26'!$G$22:$G$22</c:f>
              <c:strCache>
                <c:ptCount val="1"/>
                <c:pt idx="0">
                  <c:v>São Paulo Transportes</c:v>
                </c:pt>
              </c:strCache>
            </c:strRef>
          </c:tx>
          <c:spPr>
            <a:solidFill>
              <a:srgbClr val="00FFFF"/>
            </a:solidFill>
            <a:ln>
              <a:noFill/>
            </a:ln>
          </c:spPr>
          <c:invertIfNegative val="0"/>
          <c:val>
            <c:numRef>
              <c:f>'10+_Unidades_MAI_26'!$G$23:$G$25</c:f>
              <c:numCache>
                <c:formatCode>General</c:formatCode>
                <c:ptCount val="3"/>
                <c:pt idx="0">
                  <c:v>327</c:v>
                </c:pt>
              </c:numCache>
            </c:numRef>
          </c:val>
          <c:extLst>
            <c:ext xmlns:c16="http://schemas.microsoft.com/office/drawing/2014/chart" uri="{C3380CC4-5D6E-409C-BE32-E72D297353CC}">
              <c16:uniqueId val="{00000005-EA30-4EE5-806A-0B2A1BDF7229}"/>
            </c:ext>
          </c:extLst>
        </c:ser>
        <c:ser>
          <c:idx val="6"/>
          <c:order val="6"/>
          <c:tx>
            <c:strRef>
              <c:f>'10+_Unidades_MAI_26'!$H$22:$H$22</c:f>
              <c:strCache>
                <c:ptCount val="1"/>
                <c:pt idx="0">
                  <c:v>Secretaria Municipal da Fazenda</c:v>
                </c:pt>
              </c:strCache>
            </c:strRef>
          </c:tx>
          <c:spPr>
            <a:solidFill>
              <a:srgbClr val="000000"/>
            </a:solidFill>
            <a:ln>
              <a:noFill/>
            </a:ln>
          </c:spPr>
          <c:invertIfNegative val="0"/>
          <c:val>
            <c:numRef>
              <c:f>'10+_Unidades_MAI_26'!$H$23:$H$25</c:f>
              <c:numCache>
                <c:formatCode>General</c:formatCode>
                <c:ptCount val="3"/>
                <c:pt idx="0">
                  <c:v>309</c:v>
                </c:pt>
              </c:numCache>
            </c:numRef>
          </c:val>
          <c:extLst>
            <c:ext xmlns:c16="http://schemas.microsoft.com/office/drawing/2014/chart" uri="{C3380CC4-5D6E-409C-BE32-E72D297353CC}">
              <c16:uniqueId val="{00000006-EA30-4EE5-806A-0B2A1BDF7229}"/>
            </c:ext>
          </c:extLst>
        </c:ser>
        <c:ser>
          <c:idx val="7"/>
          <c:order val="7"/>
          <c:tx>
            <c:strRef>
              <c:f>'10+_Unidades_MAI_26'!$I$22:$I$22</c:f>
              <c:strCache>
                <c:ptCount val="1"/>
                <c:pt idx="0">
                  <c:v>Secretaria Municipal de Assistência e Desenvolvimento Social</c:v>
                </c:pt>
              </c:strCache>
            </c:strRef>
          </c:tx>
          <c:spPr>
            <a:solidFill>
              <a:srgbClr val="FF66FF"/>
            </a:solidFill>
            <a:ln>
              <a:noFill/>
            </a:ln>
          </c:spPr>
          <c:invertIfNegative val="0"/>
          <c:val>
            <c:numRef>
              <c:f>'10+_Unidades_MAI_26'!$I$23:$I$25</c:f>
              <c:numCache>
                <c:formatCode>General</c:formatCode>
                <c:ptCount val="3"/>
                <c:pt idx="0">
                  <c:v>292</c:v>
                </c:pt>
              </c:numCache>
            </c:numRef>
          </c:val>
          <c:extLst>
            <c:ext xmlns:c16="http://schemas.microsoft.com/office/drawing/2014/chart" uri="{C3380CC4-5D6E-409C-BE32-E72D297353CC}">
              <c16:uniqueId val="{00000007-EA30-4EE5-806A-0B2A1BDF7229}"/>
            </c:ext>
          </c:extLst>
        </c:ser>
        <c:ser>
          <c:idx val="8"/>
          <c:order val="8"/>
          <c:tx>
            <c:strRef>
              <c:f>'10+_Unidades_MAI_26'!$J$22:$J$22</c:f>
              <c:strCache>
                <c:ptCount val="1"/>
                <c:pt idx="0">
                  <c:v>Fora da competência da municipalidade</c:v>
                </c:pt>
              </c:strCache>
            </c:strRef>
          </c:tx>
          <c:spPr>
            <a:solidFill>
              <a:srgbClr val="00FF00"/>
            </a:solidFill>
            <a:ln>
              <a:noFill/>
            </a:ln>
          </c:spPr>
          <c:invertIfNegative val="0"/>
          <c:val>
            <c:numRef>
              <c:f>'10+_Unidades_MAI_26'!$J$23:$J$25</c:f>
              <c:numCache>
                <c:formatCode>General</c:formatCode>
                <c:ptCount val="3"/>
                <c:pt idx="0">
                  <c:v>179</c:v>
                </c:pt>
              </c:numCache>
            </c:numRef>
          </c:val>
          <c:extLst>
            <c:ext xmlns:c16="http://schemas.microsoft.com/office/drawing/2014/chart" uri="{C3380CC4-5D6E-409C-BE32-E72D297353CC}">
              <c16:uniqueId val="{00000008-EA30-4EE5-806A-0B2A1BDF7229}"/>
            </c:ext>
          </c:extLst>
        </c:ser>
        <c:ser>
          <c:idx val="9"/>
          <c:order val="9"/>
          <c:tx>
            <c:strRef>
              <c:f>'10+_Unidades_MAI_26'!$K$22:$K$22</c:f>
              <c:strCache>
                <c:ptCount val="1"/>
                <c:pt idx="0">
                  <c:v>Agência Reguladora de Serviços Públicos do Município</c:v>
                </c:pt>
              </c:strCache>
            </c:strRef>
          </c:tx>
          <c:spPr>
            <a:solidFill>
              <a:srgbClr val="FCD5B5"/>
            </a:solidFill>
            <a:ln>
              <a:noFill/>
            </a:ln>
          </c:spPr>
          <c:invertIfNegative val="0"/>
          <c:dPt>
            <c:idx val="2"/>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09-0896-47F7-8CCC-C0957B9B4A93}"/>
              </c:ext>
            </c:extLst>
          </c:dPt>
          <c:val>
            <c:numRef>
              <c:f>'10+_Unidades_MAI_26'!$K$23:$K$25</c:f>
              <c:numCache>
                <c:formatCode>General</c:formatCode>
                <c:ptCount val="3"/>
                <c:pt idx="0">
                  <c:v>119</c:v>
                </c:pt>
                <c:pt idx="2">
                  <c:v>250</c:v>
                </c:pt>
              </c:numCache>
            </c:numRef>
          </c:val>
          <c:extLst>
            <c:ext xmlns:c16="http://schemas.microsoft.com/office/drawing/2014/chart" uri="{C3380CC4-5D6E-409C-BE32-E72D297353CC}">
              <c16:uniqueId val="{00000009-EA30-4EE5-806A-0B2A1BDF7229}"/>
            </c:ext>
          </c:extLst>
        </c:ser>
        <c:ser>
          <c:idx val="10"/>
          <c:order val="10"/>
          <c:tx>
            <c:strRef>
              <c:f>'10+_Unidades_MAI_26'!$L$22:$L$22</c:f>
              <c:strCache>
                <c:ptCount val="1"/>
                <c:pt idx="0">
                  <c:v>Total</c:v>
                </c:pt>
              </c:strCache>
            </c:strRef>
          </c:tx>
          <c:spPr>
            <a:solidFill>
              <a:srgbClr val="97B9E0"/>
            </a:solidFill>
            <a:ln>
              <a:noFill/>
            </a:ln>
          </c:spPr>
          <c:invertIfNegative val="0"/>
          <c:dPt>
            <c:idx val="2"/>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00-3337-4F9F-993D-6E54A6BC5EEF}"/>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'10+_Unidades_MAI_26'!$L$23:$L$25</c:f>
              <c:numCache>
                <c:formatCode>#,##0</c:formatCode>
                <c:ptCount val="3"/>
                <c:pt idx="2">
                  <c:v>5005</c:v>
                </c:pt>
              </c:numCache>
            </c:numRef>
          </c:val>
          <c:extLst>
            <c:ext xmlns:c16="http://schemas.microsoft.com/office/drawing/2014/chart" uri="{C3380CC4-5D6E-409C-BE32-E72D297353CC}">
              <c16:uniqueId val="{0000000B-EA30-4EE5-806A-0B2A1BDF7229}"/>
            </c:ext>
          </c:extLst>
        </c:ser>
        <c:dLbls>
          <c:showLegendKey val="0"/>
          <c:showVal val="0"/>
          <c:showCatName val="0"/>
          <c:showSerName val="0"/>
          <c:showPercent val="0"/>
          <c:showBubbleSize val="0"/>
        </c:dLbls>
        <c:gapWidth val="32"/>
        <c:shape val="box"/>
        <c:axId val="1819697967"/>
        <c:axId val="1819700047"/>
        <c:axId val="0"/>
      </c:bar3DChart>
      <c:valAx>
        <c:axId val="1819700047"/>
        <c:scaling>
          <c:orientation val="minMax"/>
        </c:scaling>
        <c:delete val="0"/>
        <c:axPos val="l"/>
        <c:majorGridlines>
          <c:spPr>
            <a:ln w="9528" cap="flat">
              <a:solidFill>
                <a:srgbClr val="868686"/>
              </a:solidFill>
              <a:prstDash val="solid"/>
              <a:round/>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9697967"/>
        <c:crosses val="autoZero"/>
        <c:crossBetween val="between"/>
        <c:majorUnit val="500"/>
      </c:valAx>
      <c:catAx>
        <c:axId val="1819697967"/>
        <c:scaling>
          <c:orientation val="minMax"/>
        </c:scaling>
        <c:delete val="1"/>
        <c:axPos val="b"/>
        <c:majorTickMark val="out"/>
        <c:minorTickMark val="none"/>
        <c:tickLblPos val="nextTo"/>
        <c:crossAx val="1819700047"/>
        <c:crosses val="autoZero"/>
        <c:auto val="1"/>
        <c:lblAlgn val="ctr"/>
        <c:lblOffset val="100"/>
        <c:noMultiLvlLbl val="0"/>
      </c:catAx>
      <c:spPr>
        <a:noFill/>
        <a:ln>
          <a:noFill/>
        </a:ln>
      </c:spPr>
    </c:plotArea>
    <c:legend>
      <c:legendPos val="r"/>
      <c:layout>
        <c:manualLayout>
          <c:xMode val="edge"/>
          <c:yMode val="edge"/>
          <c:x val="0.6560144300166354"/>
          <c:y val="0.13845127738998902"/>
          <c:w val="0.34061169740767622"/>
          <c:h val="0.86154872261001092"/>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700" b="1" i="0" u="none" strike="noStrike" kern="1200" baseline="0">
              <a:solidFill>
                <a:srgbClr val="000000"/>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200" b="1" i="0" u="none" strike="noStrike" kern="1200" cap="none" spc="0" baseline="0">
                <a:solidFill>
                  <a:srgbClr val="000000"/>
                </a:solidFill>
                <a:uFillTx/>
                <a:latin typeface="Calibri"/>
                <a:ea typeface="Calibri"/>
                <a:cs typeface="Calibri"/>
              </a:rPr>
              <a:t>10 UNIDADES mais demandadas do mês de Maio/26</a:t>
            </a:r>
          </a:p>
        </c:rich>
      </c:tx>
      <c:layout>
        <c:manualLayout>
          <c:xMode val="edge"/>
          <c:yMode val="edge"/>
          <c:x val="0.1304324757546258"/>
          <c:y val="8.3682081490560496E-4"/>
        </c:manualLayout>
      </c:layout>
      <c:overlay val="0"/>
      <c:spPr>
        <a:noFill/>
        <a:ln>
          <a:noFill/>
        </a:ln>
      </c:spPr>
    </c:title>
    <c:autoTitleDeleted val="0"/>
    <c:plotArea>
      <c:layout>
        <c:manualLayout>
          <c:xMode val="edge"/>
          <c:yMode val="edge"/>
          <c:x val="0"/>
          <c:y val="0.10804746081826104"/>
          <c:w val="0.94725261925482607"/>
          <c:h val="0.85636100327621323"/>
        </c:manualLayout>
      </c:layout>
      <c:barChart>
        <c:barDir val="col"/>
        <c:grouping val="clustered"/>
        <c:varyColors val="0"/>
        <c:ser>
          <c:idx val="0"/>
          <c:order val="0"/>
          <c:tx>
            <c:strRef>
              <c:f>'10+_Unidades_MAI_26'!$B$6:$B$6</c:f>
              <c:strCache>
                <c:ptCount val="1"/>
                <c:pt idx="0">
                  <c:v>mai/26</c:v>
                </c:pt>
              </c:strCache>
            </c:strRef>
          </c:tx>
          <c:spPr>
            <a:solidFill>
              <a:srgbClr val="4F81BD"/>
            </a:solidFill>
            <a:ln>
              <a:noFill/>
            </a:ln>
          </c:spPr>
          <c:invertIfNegative val="0"/>
          <c:dPt>
            <c:idx val="0"/>
            <c:invertIfNegative val="0"/>
            <c:bubble3D val="0"/>
            <c:spPr>
              <a:solidFill>
                <a:srgbClr val="3333FF"/>
              </a:solidFill>
              <a:ln>
                <a:noFill/>
              </a:ln>
            </c:spPr>
            <c:extLst>
              <c:ext xmlns:c16="http://schemas.microsoft.com/office/drawing/2014/chart" uri="{C3380CC4-5D6E-409C-BE32-E72D297353CC}">
                <c16:uniqueId val="{00000000-C22C-433A-B111-F302FE51A5DE}"/>
              </c:ext>
            </c:extLst>
          </c:dPt>
          <c:dPt>
            <c:idx val="1"/>
            <c:invertIfNegative val="0"/>
            <c:bubble3D val="0"/>
            <c:spPr>
              <a:solidFill>
                <a:srgbClr val="FF0000"/>
              </a:solidFill>
              <a:ln>
                <a:noFill/>
              </a:ln>
            </c:spPr>
            <c:extLst>
              <c:ext xmlns:c16="http://schemas.microsoft.com/office/drawing/2014/chart" uri="{C3380CC4-5D6E-409C-BE32-E72D297353CC}">
                <c16:uniqueId val="{00000001-C22C-433A-B111-F302FE51A5DE}"/>
              </c:ext>
            </c:extLst>
          </c:dPt>
          <c:dPt>
            <c:idx val="2"/>
            <c:invertIfNegative val="0"/>
            <c:bubble3D val="0"/>
            <c:spPr>
              <a:solidFill>
                <a:srgbClr val="89A54E"/>
              </a:solidFill>
              <a:ln>
                <a:noFill/>
              </a:ln>
            </c:spPr>
            <c:extLst>
              <c:ext xmlns:c16="http://schemas.microsoft.com/office/drawing/2014/chart" uri="{C3380CC4-5D6E-409C-BE32-E72D297353CC}">
                <c16:uniqueId val="{00000002-C22C-433A-B111-F302FE51A5DE}"/>
              </c:ext>
            </c:extLst>
          </c:dPt>
          <c:dPt>
            <c:idx val="3"/>
            <c:invertIfNegative val="0"/>
            <c:bubble3D val="0"/>
            <c:spPr>
              <a:solidFill>
                <a:srgbClr val="9933FF"/>
              </a:solidFill>
              <a:ln>
                <a:noFill/>
              </a:ln>
            </c:spPr>
            <c:extLst>
              <c:ext xmlns:c16="http://schemas.microsoft.com/office/drawing/2014/chart" uri="{C3380CC4-5D6E-409C-BE32-E72D297353CC}">
                <c16:uniqueId val="{00000003-C22C-433A-B111-F302FE51A5DE}"/>
              </c:ext>
            </c:extLst>
          </c:dPt>
          <c:dPt>
            <c:idx val="4"/>
            <c:invertIfNegative val="0"/>
            <c:bubble3D val="0"/>
            <c:spPr>
              <a:solidFill>
                <a:srgbClr val="FFFF00"/>
              </a:solidFill>
              <a:ln>
                <a:noFill/>
              </a:ln>
            </c:spPr>
            <c:extLst>
              <c:ext xmlns:c16="http://schemas.microsoft.com/office/drawing/2014/chart" uri="{C3380CC4-5D6E-409C-BE32-E72D297353CC}">
                <c16:uniqueId val="{00000004-C22C-433A-B111-F302FE51A5DE}"/>
              </c:ext>
            </c:extLst>
          </c:dPt>
          <c:dPt>
            <c:idx val="5"/>
            <c:invertIfNegative val="0"/>
            <c:bubble3D val="0"/>
            <c:spPr>
              <a:solidFill>
                <a:srgbClr val="00FFFF"/>
              </a:solidFill>
              <a:ln>
                <a:noFill/>
              </a:ln>
            </c:spPr>
            <c:extLst>
              <c:ext xmlns:c16="http://schemas.microsoft.com/office/drawing/2014/chart" uri="{C3380CC4-5D6E-409C-BE32-E72D297353CC}">
                <c16:uniqueId val="{00000005-C22C-433A-B111-F302FE51A5DE}"/>
              </c:ext>
            </c:extLst>
          </c:dPt>
          <c:dPt>
            <c:idx val="6"/>
            <c:invertIfNegative val="0"/>
            <c:bubble3D val="0"/>
            <c:spPr>
              <a:solidFill>
                <a:srgbClr val="000000"/>
              </a:solidFill>
              <a:ln>
                <a:noFill/>
              </a:ln>
            </c:spPr>
            <c:extLst>
              <c:ext xmlns:c16="http://schemas.microsoft.com/office/drawing/2014/chart" uri="{C3380CC4-5D6E-409C-BE32-E72D297353CC}">
                <c16:uniqueId val="{00000006-C22C-433A-B111-F302FE51A5DE}"/>
              </c:ext>
            </c:extLst>
          </c:dPt>
          <c:dPt>
            <c:idx val="7"/>
            <c:invertIfNegative val="0"/>
            <c:bubble3D val="0"/>
            <c:spPr>
              <a:solidFill>
                <a:srgbClr val="FF66FF"/>
              </a:solidFill>
              <a:ln>
                <a:noFill/>
              </a:ln>
            </c:spPr>
            <c:extLst>
              <c:ext xmlns:c16="http://schemas.microsoft.com/office/drawing/2014/chart" uri="{C3380CC4-5D6E-409C-BE32-E72D297353CC}">
                <c16:uniqueId val="{00000007-C22C-433A-B111-F302FE51A5DE}"/>
              </c:ext>
            </c:extLst>
          </c:dPt>
          <c:dPt>
            <c:idx val="8"/>
            <c:invertIfNegative val="0"/>
            <c:bubble3D val="0"/>
            <c:spPr>
              <a:solidFill>
                <a:srgbClr val="00FF00"/>
              </a:solidFill>
              <a:ln>
                <a:noFill/>
              </a:ln>
            </c:spPr>
            <c:extLst>
              <c:ext xmlns:c16="http://schemas.microsoft.com/office/drawing/2014/chart" uri="{C3380CC4-5D6E-409C-BE32-E72D297353CC}">
                <c16:uniqueId val="{00000008-C22C-433A-B111-F302FE51A5DE}"/>
              </c:ext>
            </c:extLst>
          </c:dPt>
          <c:dPt>
            <c:idx val="9"/>
            <c:invertIfNegative val="0"/>
            <c:bubble3D val="0"/>
            <c:spPr>
              <a:solidFill>
                <a:srgbClr val="FCD5B5"/>
              </a:solidFill>
              <a:ln>
                <a:noFill/>
              </a:ln>
            </c:spPr>
            <c:extLst>
              <c:ext xmlns:c16="http://schemas.microsoft.com/office/drawing/2014/chart" uri="{C3380CC4-5D6E-409C-BE32-E72D297353CC}">
                <c16:uniqueId val="{00000009-C22C-433A-B111-F302FE51A5DE}"/>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'10+_Unidades_MAI_26'!$A$7:$A$16</c:f>
              <c:strCache>
                <c:ptCount val="10"/>
                <c:pt idx="0">
                  <c:v>Secretaria Municipal da Saúde</c:v>
                </c:pt>
                <c:pt idx="1">
                  <c:v>Secretaria Municipal das Subprefeituras</c:v>
                </c:pt>
                <c:pt idx="2">
                  <c:v>Secretaria Municipal de Educação</c:v>
                </c:pt>
                <c:pt idx="3">
                  <c:v>Coordenadoria de Limpeza Urbana**</c:v>
                </c:pt>
                <c:pt idx="4">
                  <c:v>Companhia de Engenharia de Tráfego</c:v>
                </c:pt>
                <c:pt idx="5">
                  <c:v>São Paulo Transportes</c:v>
                </c:pt>
                <c:pt idx="6">
                  <c:v>Secretaria Municipal da Fazenda</c:v>
                </c:pt>
                <c:pt idx="7">
                  <c:v>Secretaria Municipal de Assistência e Desenvolvimento Social</c:v>
                </c:pt>
                <c:pt idx="8">
                  <c:v>Fora da competência da municipalidade</c:v>
                </c:pt>
                <c:pt idx="9">
                  <c:v>Agência Reguladora de Serviços Públicos do Município</c:v>
                </c:pt>
              </c:strCache>
            </c:strRef>
          </c:cat>
          <c:val>
            <c:numRef>
              <c:f>'10+_Unidades_MAI_26'!$B$7:$B$16</c:f>
              <c:numCache>
                <c:formatCode>General</c:formatCode>
                <c:ptCount val="10"/>
                <c:pt idx="0">
                  <c:v>764</c:v>
                </c:pt>
                <c:pt idx="1">
                  <c:v>402</c:v>
                </c:pt>
                <c:pt idx="2">
                  <c:v>390</c:v>
                </c:pt>
                <c:pt idx="3">
                  <c:v>389</c:v>
                </c:pt>
                <c:pt idx="4">
                  <c:v>349</c:v>
                </c:pt>
                <c:pt idx="5">
                  <c:v>327</c:v>
                </c:pt>
                <c:pt idx="6">
                  <c:v>309</c:v>
                </c:pt>
                <c:pt idx="7">
                  <c:v>292</c:v>
                </c:pt>
                <c:pt idx="8">
                  <c:v>179</c:v>
                </c:pt>
                <c:pt idx="9">
                  <c:v>119</c:v>
                </c:pt>
              </c:numCache>
            </c:numRef>
          </c:val>
          <c:extLst>
            <c:ext xmlns:c16="http://schemas.microsoft.com/office/drawing/2014/chart" uri="{C3380CC4-5D6E-409C-BE32-E72D297353CC}">
              <c16:uniqueId val="{00000014-D0F5-4C9D-A13E-05FBB3271F68}"/>
            </c:ext>
          </c:extLst>
        </c:ser>
        <c:dLbls>
          <c:showLegendKey val="0"/>
          <c:showVal val="0"/>
          <c:showCatName val="0"/>
          <c:showSerName val="0"/>
          <c:showPercent val="0"/>
          <c:showBubbleSize val="0"/>
        </c:dLbls>
        <c:gapWidth val="150"/>
        <c:axId val="1819698799"/>
        <c:axId val="1819698383"/>
      </c:barChart>
      <c:valAx>
        <c:axId val="1819698383"/>
        <c:scaling>
          <c:orientation val="minMax"/>
        </c:scaling>
        <c:delete val="0"/>
        <c:axPos val="l"/>
        <c:majorGridlines>
          <c:spPr>
            <a:ln w="9528" cap="flat">
              <a:solidFill>
                <a:schemeClr val="bg1">
                  <a:lumMod val="75000"/>
                </a:schemeClr>
              </a:solidFill>
              <a:prstDash val="solid"/>
              <a:round/>
            </a:ln>
          </c:spPr>
        </c:majorGridlines>
        <c:numFmt formatCode="General" sourceLinked="1"/>
        <c:majorTickMark val="out"/>
        <c:minorTickMark val="none"/>
        <c:tickLblPos val="nextTo"/>
        <c:spPr>
          <a:noFill/>
          <a:ln w="9528" cap="flat">
            <a:solidFill>
              <a:schemeClr val="bg1">
                <a:lumMod val="75000"/>
              </a:schemeClr>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9698799"/>
        <c:crosses val="autoZero"/>
        <c:crossBetween val="between"/>
      </c:valAx>
      <c:catAx>
        <c:axId val="1819698799"/>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9698383"/>
        <c:crosses val="autoZero"/>
        <c:auto val="1"/>
        <c:lblAlgn val="ctr"/>
        <c:lblOffset val="100"/>
        <c:tickLblSkip val="1"/>
        <c:noMultiLvlLbl val="0"/>
      </c:catAx>
      <c:spPr>
        <a:solidFill>
          <a:srgbClr val="FFFFFF"/>
        </a:solid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100" b="1" i="0" u="none" strike="noStrike" kern="1200" baseline="0">
                <a:solidFill>
                  <a:srgbClr val="000000"/>
                </a:solidFill>
                <a:latin typeface="Calibri"/>
                <a:ea typeface="Calibri"/>
                <a:cs typeface="Calibri"/>
              </a:defRPr>
            </a:pPr>
            <a:r>
              <a:rPr lang="pt-BR" sz="1100" b="1" i="0" u="none" strike="noStrike" kern="1200" cap="none" spc="0" baseline="0">
                <a:solidFill>
                  <a:srgbClr val="000000"/>
                </a:solidFill>
                <a:uFillTx/>
                <a:latin typeface="Calibri"/>
                <a:ea typeface="Calibri"/>
                <a:cs typeface="Calibri"/>
              </a:rPr>
              <a:t>% de manifestação -Total - 2026</a:t>
            </a:r>
          </a:p>
        </c:rich>
      </c:tx>
      <c:layout>
        <c:manualLayout>
          <c:xMode val="edge"/>
          <c:yMode val="edge"/>
          <c:x val="0.19959493577819346"/>
          <c:y val="1.4513387551732293E-2"/>
        </c:manualLayout>
      </c:layout>
      <c:overlay val="0"/>
      <c:spPr>
        <a:noFill/>
        <a:ln>
          <a:noFill/>
        </a:ln>
      </c:spPr>
    </c:title>
    <c:autoTitleDeleted val="0"/>
    <c:plotArea>
      <c:layout>
        <c:manualLayout>
          <c:xMode val="edge"/>
          <c:yMode val="edge"/>
          <c:x val="4.4305944109927435E-2"/>
          <c:y val="0.21393771724480387"/>
          <c:w val="0.59133154238073182"/>
          <c:h val="0.76579287949366681"/>
        </c:manualLayout>
      </c:layout>
      <c:pieChart>
        <c:varyColors val="1"/>
        <c:ser>
          <c:idx val="0"/>
          <c:order val="0"/>
          <c:dPt>
            <c:idx val="0"/>
            <c:bubble3D val="0"/>
            <c:spPr>
              <a:solidFill>
                <a:srgbClr val="FF0000"/>
              </a:solidFill>
              <a:ln>
                <a:noFill/>
              </a:ln>
            </c:spPr>
            <c:extLst>
              <c:ext xmlns:c16="http://schemas.microsoft.com/office/drawing/2014/chart" uri="{C3380CC4-5D6E-409C-BE32-E72D297353CC}">
                <c16:uniqueId val="{00000000-E161-4862-9DF0-204F09DD44AB}"/>
              </c:ext>
            </c:extLst>
          </c:dPt>
          <c:dPt>
            <c:idx val="1"/>
            <c:bubble3D val="0"/>
            <c:spPr>
              <a:solidFill>
                <a:srgbClr val="92D050"/>
              </a:solidFill>
              <a:ln>
                <a:noFill/>
              </a:ln>
            </c:spPr>
            <c:extLst>
              <c:ext xmlns:c16="http://schemas.microsoft.com/office/drawing/2014/chart" uri="{C3380CC4-5D6E-409C-BE32-E72D297353CC}">
                <c16:uniqueId val="{00000001-E161-4862-9DF0-204F09DD44AB}"/>
              </c:ext>
            </c:extLst>
          </c:dPt>
          <c:dPt>
            <c:idx val="2"/>
            <c:bubble3D val="0"/>
            <c:spPr>
              <a:solidFill>
                <a:srgbClr val="FF00FF"/>
              </a:solidFill>
              <a:ln>
                <a:noFill/>
              </a:ln>
            </c:spPr>
            <c:extLst>
              <c:ext xmlns:c16="http://schemas.microsoft.com/office/drawing/2014/chart" uri="{C3380CC4-5D6E-409C-BE32-E72D297353CC}">
                <c16:uniqueId val="{00000002-E161-4862-9DF0-204F09DD44AB}"/>
              </c:ext>
            </c:extLst>
          </c:dPt>
          <c:dPt>
            <c:idx val="3"/>
            <c:bubble3D val="0"/>
            <c:spPr>
              <a:solidFill>
                <a:srgbClr val="FFFF00"/>
              </a:solidFill>
              <a:ln>
                <a:noFill/>
              </a:ln>
            </c:spPr>
            <c:extLst>
              <c:ext xmlns:c16="http://schemas.microsoft.com/office/drawing/2014/chart" uri="{C3380CC4-5D6E-409C-BE32-E72D297353CC}">
                <c16:uniqueId val="{00000003-E161-4862-9DF0-204F09DD44AB}"/>
              </c:ext>
            </c:extLst>
          </c:dPt>
          <c:dPt>
            <c:idx val="4"/>
            <c:bubble3D val="0"/>
            <c:spPr>
              <a:solidFill>
                <a:srgbClr val="00B0F0"/>
              </a:solidFill>
              <a:ln>
                <a:noFill/>
              </a:ln>
            </c:spPr>
            <c:extLst>
              <c:ext xmlns:c16="http://schemas.microsoft.com/office/drawing/2014/chart" uri="{C3380CC4-5D6E-409C-BE32-E72D297353CC}">
                <c16:uniqueId val="{00000004-E161-4862-9DF0-204F09DD44AB}"/>
              </c:ext>
            </c:extLst>
          </c:dPt>
          <c:dLbls>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1" i="0" u="none" strike="noStrike" kern="1200" baseline="0">
                    <a:solidFill>
                      <a:srgbClr val="000000"/>
                    </a:solidFill>
                    <a:latin typeface="Calibri"/>
                    <a:ea typeface="Calibri"/>
                    <a:cs typeface="Calibri"/>
                  </a:defRPr>
                </a:pPr>
                <a:endParaRPr lang="pt-BR"/>
              </a:p>
            </c:txPr>
            <c:dLblPos val="bestFit"/>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layout/>
              </c:ext>
            </c:extLst>
          </c:dLbls>
          <c:cat>
            <c:strRef>
              <c:f>Protocolos!$D$19:$D$24</c:f>
              <c:strCache>
                <c:ptCount val="6"/>
                <c:pt idx="0">
                  <c:v>Denúncia</c:v>
                </c:pt>
                <c:pt idx="1">
                  <c:v>Elogio</c:v>
                </c:pt>
                <c:pt idx="2">
                  <c:v>Manifestações sobre o BRT Aricanduva**</c:v>
                </c:pt>
                <c:pt idx="3">
                  <c:v>Reclamação</c:v>
                </c:pt>
                <c:pt idx="4">
                  <c:v>Solicitação</c:v>
                </c:pt>
                <c:pt idx="5">
                  <c:v>Sugestão</c:v>
                </c:pt>
              </c:strCache>
            </c:strRef>
          </c:cat>
          <c:val>
            <c:numRef>
              <c:f>Protocolos!$R$19:$R$24</c:f>
              <c:numCache>
                <c:formatCode>0.0</c:formatCode>
                <c:ptCount val="6"/>
                <c:pt idx="0">
                  <c:v>7.1978458245589811</c:v>
                </c:pt>
                <c:pt idx="1">
                  <c:v>1.1979148686436289</c:v>
                </c:pt>
                <c:pt idx="2">
                  <c:v>0</c:v>
                </c:pt>
                <c:pt idx="3">
                  <c:v>84.920771912866371</c:v>
                </c:pt>
                <c:pt idx="4">
                  <c:v>5.7513722511823806</c:v>
                </c:pt>
                <c:pt idx="5">
                  <c:v>0.93209514274864502</c:v>
                </c:pt>
              </c:numCache>
            </c:numRef>
          </c:val>
          <c:extLst>
            <c:ext xmlns:c16="http://schemas.microsoft.com/office/drawing/2014/chart" uri="{C3380CC4-5D6E-409C-BE32-E72D297353CC}">
              <c16:uniqueId val="{0000000A-45FC-4658-89AB-0C021D45306F}"/>
            </c:ext>
          </c:extLst>
        </c:ser>
        <c:dLbls>
          <c:showLegendKey val="0"/>
          <c:showVal val="0"/>
          <c:showCatName val="0"/>
          <c:showSerName val="0"/>
          <c:showPercent val="0"/>
          <c:showBubbleSize val="0"/>
          <c:showLeaderLines val="0"/>
        </c:dLbls>
        <c:firstSliceAng val="0"/>
      </c:pieChart>
      <c:spPr>
        <a:noFill/>
        <a:ln>
          <a:noFill/>
        </a:ln>
      </c:spPr>
    </c:plotArea>
    <c:legend>
      <c:legendPos val="r"/>
      <c:layout>
        <c:manualLayout>
          <c:xMode val="edge"/>
          <c:yMode val="edge"/>
          <c:x val="0.63692566395302275"/>
          <c:y val="7.9912771346043257E-2"/>
          <c:w val="0.34017376217803286"/>
          <c:h val="0.91918477720217218"/>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333333"/>
                </a:solidFill>
                <a:latin typeface="Calibri"/>
                <a:ea typeface="Calibri"/>
                <a:cs typeface="Calibri"/>
              </a:defRPr>
            </a:pPr>
            <a:r>
              <a:rPr lang="pt-BR" sz="1400" b="0" i="0" u="none" strike="noStrike" kern="1200" cap="none" spc="0" baseline="0">
                <a:solidFill>
                  <a:srgbClr val="333333"/>
                </a:solidFill>
                <a:uFillTx/>
                <a:latin typeface="Calibri"/>
                <a:ea typeface="Calibri"/>
                <a:cs typeface="Calibri"/>
              </a:rPr>
              <a:t>Média e % de protocolos/subprefeitura em 2026 </a:t>
            </a:r>
          </a:p>
        </c:rich>
      </c:tx>
      <c:layout/>
      <c:overlay val="0"/>
      <c:spPr>
        <a:noFill/>
        <a:ln>
          <a:noFill/>
        </a:ln>
      </c:spPr>
    </c:title>
    <c:autoTitleDeleted val="0"/>
    <c:plotArea>
      <c:layout>
        <c:manualLayout>
          <c:xMode val="edge"/>
          <c:yMode val="edge"/>
          <c:x val="1.8700327255726974E-2"/>
          <c:y val="0.10441090025037193"/>
          <c:w val="0.98129967274427299"/>
          <c:h val="0.80347738790715673"/>
        </c:manualLayout>
      </c:layout>
      <c:barChart>
        <c:barDir val="col"/>
        <c:grouping val="clustered"/>
        <c:varyColors val="0"/>
        <c:ser>
          <c:idx val="0"/>
          <c:order val="0"/>
          <c:tx>
            <c:strRef>
              <c:f>Subprefeituras_2026!$P$4:$P$4</c:f>
              <c:strCache>
                <c:ptCount val="1"/>
                <c:pt idx="0">
                  <c:v>% Total dentre as subprefeituras</c:v>
                </c:pt>
              </c:strCache>
            </c:strRef>
          </c:tx>
          <c:spPr>
            <a:solidFill>
              <a:srgbClr val="FFFF00"/>
            </a:solidFill>
            <a:ln>
              <a:noFill/>
            </a:ln>
          </c:spPr>
          <c:invertIfNegative val="0"/>
          <c:cat>
            <c:strRef>
              <c:f>Subprefeituras_2026!$A$5:$A$36</c:f>
              <c:strCache>
                <c:ptCount val="32"/>
                <c:pt idx="0">
                  <c:v>Aricanduva</c:v>
                </c:pt>
                <c:pt idx="1">
                  <c:v>Butantã</c:v>
                </c:pt>
                <c:pt idx="2">
                  <c:v>Campo Limpo</c:v>
                </c:pt>
                <c:pt idx="3">
                  <c:v>Capela do Socorro</c:v>
                </c:pt>
                <c:pt idx="4">
                  <c:v>Casa Verde</c:v>
                </c:pt>
                <c:pt idx="5">
                  <c:v>Cidade Ademar</c:v>
                </c:pt>
                <c:pt idx="6">
                  <c:v>Cidade Tiradentes</c:v>
                </c:pt>
                <c:pt idx="7">
                  <c:v>Ermelino Matarazzo</c:v>
                </c:pt>
                <c:pt idx="8">
                  <c:v>Freguesia/Brasilândia</c:v>
                </c:pt>
                <c:pt idx="9">
                  <c:v>Guaianases</c:v>
                </c:pt>
                <c:pt idx="10">
                  <c:v>Ipiranga</c:v>
                </c:pt>
                <c:pt idx="11">
                  <c:v>Itaim Paulista</c:v>
                </c:pt>
                <c:pt idx="12">
                  <c:v>Itaquera</c:v>
                </c:pt>
                <c:pt idx="13">
                  <c:v>Jabaquara</c:v>
                </c:pt>
                <c:pt idx="14">
                  <c:v>Jaçanã/Tremembé</c:v>
                </c:pt>
                <c:pt idx="15">
                  <c:v>Lapa</c:v>
                </c:pt>
                <c:pt idx="16">
                  <c:v>M Boi Mirim</c:v>
                </c:pt>
                <c:pt idx="17">
                  <c:v>Mooca</c:v>
                </c:pt>
                <c:pt idx="18">
                  <c:v>Parelheiros</c:v>
                </c:pt>
                <c:pt idx="19">
                  <c:v>Penha</c:v>
                </c:pt>
                <c:pt idx="20">
                  <c:v>Perus</c:v>
                </c:pt>
                <c:pt idx="21">
                  <c:v>Pinheiros</c:v>
                </c:pt>
                <c:pt idx="22">
                  <c:v>Pirituba/Jaraguá</c:v>
                </c:pt>
                <c:pt idx="23">
                  <c:v>Santana/Tucuruvi</c:v>
                </c:pt>
                <c:pt idx="24">
                  <c:v>Santo Amaro</c:v>
                </c:pt>
                <c:pt idx="25">
                  <c:v>São Mateus</c:v>
                </c:pt>
                <c:pt idx="26">
                  <c:v>São Miguel Paulista</c:v>
                </c:pt>
                <c:pt idx="27">
                  <c:v>Sapopemba</c:v>
                </c:pt>
                <c:pt idx="28">
                  <c:v>Sé</c:v>
                </c:pt>
                <c:pt idx="29">
                  <c:v>Vila Maria/Vila Guilherme</c:v>
                </c:pt>
                <c:pt idx="30">
                  <c:v>Vila Mariana</c:v>
                </c:pt>
                <c:pt idx="31">
                  <c:v>Vila Prudente</c:v>
                </c:pt>
              </c:strCache>
            </c:strRef>
          </c:cat>
          <c:val>
            <c:numRef>
              <c:f>Subprefeituras_2026!$P$5:$P$36</c:f>
              <c:numCache>
                <c:formatCode>0.0</c:formatCode>
                <c:ptCount val="32"/>
                <c:pt idx="0">
                  <c:v>2.2066738428417656</c:v>
                </c:pt>
                <c:pt idx="1">
                  <c:v>6.7814854682454255</c:v>
                </c:pt>
                <c:pt idx="2">
                  <c:v>3.0857552924291354</c:v>
                </c:pt>
                <c:pt idx="3">
                  <c:v>3.9827771797631861</c:v>
                </c:pt>
                <c:pt idx="4">
                  <c:v>2.6193039110154288</c:v>
                </c:pt>
                <c:pt idx="5">
                  <c:v>2.9960531036957301</c:v>
                </c:pt>
                <c:pt idx="6">
                  <c:v>0.48439181916038754</c:v>
                </c:pt>
                <c:pt idx="7">
                  <c:v>1.3096519555077144</c:v>
                </c:pt>
                <c:pt idx="8">
                  <c:v>1.883745963401507</c:v>
                </c:pt>
                <c:pt idx="9">
                  <c:v>1.2558306422676713</c:v>
                </c:pt>
                <c:pt idx="10">
                  <c:v>6.2970936490850375</c:v>
                </c:pt>
                <c:pt idx="11">
                  <c:v>1.3275923932543954</c:v>
                </c:pt>
                <c:pt idx="12">
                  <c:v>4.7183351273771077</c:v>
                </c:pt>
                <c:pt idx="13">
                  <c:v>1.9196268388948692</c:v>
                </c:pt>
                <c:pt idx="14">
                  <c:v>3.1395766056691783</c:v>
                </c:pt>
                <c:pt idx="15">
                  <c:v>5.2386078220308576</c:v>
                </c:pt>
                <c:pt idx="16">
                  <c:v>2.5834230355220669</c:v>
                </c:pt>
                <c:pt idx="17">
                  <c:v>4.8977395048439183</c:v>
                </c:pt>
                <c:pt idx="18">
                  <c:v>2.1349120918550413</c:v>
                </c:pt>
                <c:pt idx="19">
                  <c:v>4.5927520631503409</c:v>
                </c:pt>
                <c:pt idx="20">
                  <c:v>0.52027269465374959</c:v>
                </c:pt>
                <c:pt idx="21">
                  <c:v>4.2160028704700396</c:v>
                </c:pt>
                <c:pt idx="22">
                  <c:v>4.05453893074991</c:v>
                </c:pt>
                <c:pt idx="23">
                  <c:v>3.3189809831359884</c:v>
                </c:pt>
                <c:pt idx="24">
                  <c:v>4.8080373161105134</c:v>
                </c:pt>
                <c:pt idx="25">
                  <c:v>1.7222820236813776</c:v>
                </c:pt>
                <c:pt idx="26">
                  <c:v>1.1661284535342662</c:v>
                </c:pt>
                <c:pt idx="27">
                  <c:v>1.022604951560818</c:v>
                </c:pt>
                <c:pt idx="28">
                  <c:v>7.1941155364190896</c:v>
                </c:pt>
                <c:pt idx="29">
                  <c:v>2.3143164693218514</c:v>
                </c:pt>
                <c:pt idx="30">
                  <c:v>4.3774668101901684</c:v>
                </c:pt>
                <c:pt idx="31">
                  <c:v>1.8299246501614641</c:v>
                </c:pt>
              </c:numCache>
            </c:numRef>
          </c:val>
          <c:extLst>
            <c:ext xmlns:c16="http://schemas.microsoft.com/office/drawing/2014/chart" uri="{C3380CC4-5D6E-409C-BE32-E72D297353CC}">
              <c16:uniqueId val="{00000000-8A30-40F4-BDBF-63B74F31D5BA}"/>
            </c:ext>
          </c:extLst>
        </c:ser>
        <c:dLbls>
          <c:showLegendKey val="0"/>
          <c:showVal val="0"/>
          <c:showCatName val="0"/>
          <c:showSerName val="0"/>
          <c:showPercent val="0"/>
          <c:showBubbleSize val="0"/>
        </c:dLbls>
        <c:gapWidth val="150"/>
        <c:axId val="1819701295"/>
        <c:axId val="1819700879"/>
      </c:barChart>
      <c:lineChart>
        <c:grouping val="standard"/>
        <c:varyColors val="0"/>
        <c:ser>
          <c:idx val="1"/>
          <c:order val="1"/>
          <c:tx>
            <c:strRef>
              <c:f>Subprefeituras_2026!$O$4:$O$4</c:f>
              <c:strCache>
                <c:ptCount val="1"/>
                <c:pt idx="0">
                  <c:v>Média</c:v>
                </c:pt>
              </c:strCache>
            </c:strRef>
          </c:tx>
          <c:spPr>
            <a:ln w="28575" cap="rnd">
              <a:solidFill>
                <a:srgbClr val="FF0000"/>
              </a:solidFill>
              <a:prstDash val="solid"/>
              <a:round/>
            </a:ln>
          </c:spPr>
          <c:marker>
            <c:symbol val="none"/>
          </c:marker>
          <c:cat>
            <c:strRef>
              <c:f>Subprefeituras_2026!$A$5:$A$36</c:f>
              <c:strCache>
                <c:ptCount val="32"/>
                <c:pt idx="0">
                  <c:v>Aricanduva</c:v>
                </c:pt>
                <c:pt idx="1">
                  <c:v>Butantã</c:v>
                </c:pt>
                <c:pt idx="2">
                  <c:v>Campo Limpo</c:v>
                </c:pt>
                <c:pt idx="3">
                  <c:v>Capela do Socorro</c:v>
                </c:pt>
                <c:pt idx="4">
                  <c:v>Casa Verde</c:v>
                </c:pt>
                <c:pt idx="5">
                  <c:v>Cidade Ademar</c:v>
                </c:pt>
                <c:pt idx="6">
                  <c:v>Cidade Tiradentes</c:v>
                </c:pt>
                <c:pt idx="7">
                  <c:v>Ermelino Matarazzo</c:v>
                </c:pt>
                <c:pt idx="8">
                  <c:v>Freguesia/Brasilândia</c:v>
                </c:pt>
                <c:pt idx="9">
                  <c:v>Guaianases</c:v>
                </c:pt>
                <c:pt idx="10">
                  <c:v>Ipiranga</c:v>
                </c:pt>
                <c:pt idx="11">
                  <c:v>Itaim Paulista</c:v>
                </c:pt>
                <c:pt idx="12">
                  <c:v>Itaquera</c:v>
                </c:pt>
                <c:pt idx="13">
                  <c:v>Jabaquara</c:v>
                </c:pt>
                <c:pt idx="14">
                  <c:v>Jaçanã/Tremembé</c:v>
                </c:pt>
                <c:pt idx="15">
                  <c:v>Lapa</c:v>
                </c:pt>
                <c:pt idx="16">
                  <c:v>M Boi Mirim</c:v>
                </c:pt>
                <c:pt idx="17">
                  <c:v>Mooca</c:v>
                </c:pt>
                <c:pt idx="18">
                  <c:v>Parelheiros</c:v>
                </c:pt>
                <c:pt idx="19">
                  <c:v>Penha</c:v>
                </c:pt>
                <c:pt idx="20">
                  <c:v>Perus</c:v>
                </c:pt>
                <c:pt idx="21">
                  <c:v>Pinheiros</c:v>
                </c:pt>
                <c:pt idx="22">
                  <c:v>Pirituba/Jaraguá</c:v>
                </c:pt>
                <c:pt idx="23">
                  <c:v>Santana/Tucuruvi</c:v>
                </c:pt>
                <c:pt idx="24">
                  <c:v>Santo Amaro</c:v>
                </c:pt>
                <c:pt idx="25">
                  <c:v>São Mateus</c:v>
                </c:pt>
                <c:pt idx="26">
                  <c:v>São Miguel Paulista</c:v>
                </c:pt>
                <c:pt idx="27">
                  <c:v>Sapopemba</c:v>
                </c:pt>
                <c:pt idx="28">
                  <c:v>Sé</c:v>
                </c:pt>
                <c:pt idx="29">
                  <c:v>Vila Maria/Vila Guilherme</c:v>
                </c:pt>
                <c:pt idx="30">
                  <c:v>Vila Mariana</c:v>
                </c:pt>
                <c:pt idx="31">
                  <c:v>Vila Prudente</c:v>
                </c:pt>
              </c:strCache>
            </c:strRef>
          </c:cat>
          <c:val>
            <c:numRef>
              <c:f>Subprefeituras_2026!$O$5:$O$36</c:f>
              <c:numCache>
                <c:formatCode>0</c:formatCode>
                <c:ptCount val="32"/>
                <c:pt idx="0">
                  <c:v>24.6</c:v>
                </c:pt>
                <c:pt idx="1">
                  <c:v>75.599999999999994</c:v>
                </c:pt>
                <c:pt idx="2">
                  <c:v>34.4</c:v>
                </c:pt>
                <c:pt idx="3">
                  <c:v>44.4</c:v>
                </c:pt>
                <c:pt idx="4">
                  <c:v>29.2</c:v>
                </c:pt>
                <c:pt idx="5">
                  <c:v>33.4</c:v>
                </c:pt>
                <c:pt idx="6">
                  <c:v>5.4</c:v>
                </c:pt>
                <c:pt idx="7">
                  <c:v>14.6</c:v>
                </c:pt>
                <c:pt idx="8">
                  <c:v>21</c:v>
                </c:pt>
                <c:pt idx="9">
                  <c:v>14</c:v>
                </c:pt>
                <c:pt idx="10">
                  <c:v>70.2</c:v>
                </c:pt>
                <c:pt idx="11">
                  <c:v>14.8</c:v>
                </c:pt>
                <c:pt idx="12">
                  <c:v>52.6</c:v>
                </c:pt>
                <c:pt idx="13">
                  <c:v>21.4</c:v>
                </c:pt>
                <c:pt idx="14">
                  <c:v>35</c:v>
                </c:pt>
                <c:pt idx="15">
                  <c:v>58.4</c:v>
                </c:pt>
                <c:pt idx="16">
                  <c:v>28.8</c:v>
                </c:pt>
                <c:pt idx="17">
                  <c:v>54.6</c:v>
                </c:pt>
                <c:pt idx="18">
                  <c:v>23.8</c:v>
                </c:pt>
                <c:pt idx="19">
                  <c:v>51.2</c:v>
                </c:pt>
                <c:pt idx="20">
                  <c:v>5.8</c:v>
                </c:pt>
                <c:pt idx="21">
                  <c:v>47</c:v>
                </c:pt>
                <c:pt idx="22">
                  <c:v>45.2</c:v>
                </c:pt>
                <c:pt idx="23">
                  <c:v>37</c:v>
                </c:pt>
                <c:pt idx="24">
                  <c:v>53.6</c:v>
                </c:pt>
                <c:pt idx="25">
                  <c:v>19.2</c:v>
                </c:pt>
                <c:pt idx="26">
                  <c:v>13</c:v>
                </c:pt>
                <c:pt idx="27">
                  <c:v>11.4</c:v>
                </c:pt>
                <c:pt idx="28">
                  <c:v>80.2</c:v>
                </c:pt>
                <c:pt idx="29">
                  <c:v>25.8</c:v>
                </c:pt>
                <c:pt idx="30">
                  <c:v>48.8</c:v>
                </c:pt>
                <c:pt idx="31">
                  <c:v>20.399999999999999</c:v>
                </c:pt>
              </c:numCache>
            </c:numRef>
          </c:val>
          <c:smooth val="0"/>
          <c:extLst>
            <c:ext xmlns:c16="http://schemas.microsoft.com/office/drawing/2014/chart" uri="{C3380CC4-5D6E-409C-BE32-E72D297353CC}">
              <c16:uniqueId val="{00000001-8A30-40F4-BDBF-63B74F31D5BA}"/>
            </c:ext>
          </c:extLst>
        </c:ser>
        <c:dLbls>
          <c:showLegendKey val="0"/>
          <c:showVal val="0"/>
          <c:showCatName val="0"/>
          <c:showSerName val="0"/>
          <c:showPercent val="0"/>
          <c:showBubbleSize val="0"/>
        </c:dLbls>
        <c:marker val="1"/>
        <c:smooth val="0"/>
        <c:axId val="1819696719"/>
        <c:axId val="1819697551"/>
      </c:lineChart>
      <c:valAx>
        <c:axId val="1819697551"/>
        <c:scaling>
          <c:orientation val="minMax"/>
        </c:scaling>
        <c:delete val="0"/>
        <c:axPos val="l"/>
        <c:majorGridlines>
          <c:spPr>
            <a:ln w="9528" cap="flat">
              <a:solidFill>
                <a:srgbClr val="D9D9D9"/>
              </a:solidFill>
              <a:prstDash val="solid"/>
              <a:round/>
            </a:ln>
          </c:spPr>
        </c:majorGridlines>
        <c:numFmt formatCode="0"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19696719"/>
        <c:crosses val="autoZero"/>
        <c:crossBetween val="between"/>
      </c:valAx>
      <c:catAx>
        <c:axId val="1819696719"/>
        <c:scaling>
          <c:orientation val="minMax"/>
        </c:scaling>
        <c:delete val="0"/>
        <c:axPos val="b"/>
        <c:numFmt formatCode="General" sourceLinked="1"/>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19697551"/>
        <c:crosses val="autoZero"/>
        <c:auto val="1"/>
        <c:lblAlgn val="ctr"/>
        <c:lblOffset val="100"/>
        <c:noMultiLvlLbl val="0"/>
      </c:catAx>
      <c:valAx>
        <c:axId val="1819700879"/>
        <c:scaling>
          <c:orientation val="minMax"/>
        </c:scaling>
        <c:delete val="0"/>
        <c:axPos val="r"/>
        <c:numFmt formatCode="0.0" sourceLinked="1"/>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19701295"/>
        <c:crosses val="max"/>
        <c:crossBetween val="between"/>
      </c:valAx>
      <c:catAx>
        <c:axId val="1819701295"/>
        <c:scaling>
          <c:orientation val="minMax"/>
        </c:scaling>
        <c:delete val="1"/>
        <c:axPos val="b"/>
        <c:numFmt formatCode="General" sourceLinked="1"/>
        <c:majorTickMark val="out"/>
        <c:minorTickMark val="none"/>
        <c:tickLblPos val="nextTo"/>
        <c:crossAx val="1819700879"/>
        <c:crosses val="autoZero"/>
        <c:auto val="1"/>
        <c:lblAlgn val="ctr"/>
        <c:lblOffset val="100"/>
        <c:noMultiLvlLbl val="0"/>
      </c:catAx>
      <c:spPr>
        <a:noFill/>
        <a:ln>
          <a:noFill/>
        </a:ln>
      </c:spPr>
    </c:plotArea>
    <c:legend>
      <c:legendPos val="b"/>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manualLayout>
          <c:xMode val="edge"/>
          <c:yMode val="edge"/>
          <c:x val="4.7347861657607959E-2"/>
          <c:y val="0.13160381268130958"/>
          <c:w val="0.92594697592887842"/>
          <c:h val="0.84625844979041132"/>
        </c:manualLayout>
      </c:layout>
      <c:barChart>
        <c:barDir val="col"/>
        <c:grouping val="clustered"/>
        <c:varyColors val="1"/>
        <c:ser>
          <c:idx val="0"/>
          <c:order val="0"/>
          <c:tx>
            <c:strRef>
              <c:f>'10+_SUB''s_2026'!$O$6:$O$6</c:f>
              <c:strCache>
                <c:ptCount val="1"/>
                <c:pt idx="0">
                  <c:v>Média</c:v>
                </c:pt>
              </c:strCache>
            </c:strRef>
          </c:tx>
          <c:invertIfNegative val="0"/>
          <c:dPt>
            <c:idx val="0"/>
            <c:invertIfNegative val="0"/>
            <c:bubble3D val="0"/>
            <c:extLst>
              <c:ext xmlns:c16="http://schemas.microsoft.com/office/drawing/2014/chart" uri="{C3380CC4-5D6E-409C-BE32-E72D297353CC}">
                <c16:uniqueId val="{00000000-9DC6-4F4D-8B0E-7EB5547A3EA9}"/>
              </c:ext>
            </c:extLst>
          </c:dPt>
          <c:dPt>
            <c:idx val="1"/>
            <c:invertIfNegative val="0"/>
            <c:bubble3D val="0"/>
            <c:extLst>
              <c:ext xmlns:c16="http://schemas.microsoft.com/office/drawing/2014/chart" uri="{C3380CC4-5D6E-409C-BE32-E72D297353CC}">
                <c16:uniqueId val="{00000001-9DC6-4F4D-8B0E-7EB5547A3EA9}"/>
              </c:ext>
            </c:extLst>
          </c:dPt>
          <c:dPt>
            <c:idx val="2"/>
            <c:invertIfNegative val="0"/>
            <c:bubble3D val="0"/>
            <c:extLst>
              <c:ext xmlns:c16="http://schemas.microsoft.com/office/drawing/2014/chart" uri="{C3380CC4-5D6E-409C-BE32-E72D297353CC}">
                <c16:uniqueId val="{00000002-9DC6-4F4D-8B0E-7EB5547A3EA9}"/>
              </c:ext>
            </c:extLst>
          </c:dPt>
          <c:dPt>
            <c:idx val="3"/>
            <c:invertIfNegative val="0"/>
            <c:bubble3D val="0"/>
            <c:extLst>
              <c:ext xmlns:c16="http://schemas.microsoft.com/office/drawing/2014/chart" uri="{C3380CC4-5D6E-409C-BE32-E72D297353CC}">
                <c16:uniqueId val="{00000003-9DC6-4F4D-8B0E-7EB5547A3EA9}"/>
              </c:ext>
            </c:extLst>
          </c:dPt>
          <c:dPt>
            <c:idx val="4"/>
            <c:invertIfNegative val="0"/>
            <c:bubble3D val="0"/>
            <c:extLst>
              <c:ext xmlns:c16="http://schemas.microsoft.com/office/drawing/2014/chart" uri="{C3380CC4-5D6E-409C-BE32-E72D297353CC}">
                <c16:uniqueId val="{00000004-9DC6-4F4D-8B0E-7EB5547A3EA9}"/>
              </c:ext>
            </c:extLst>
          </c:dPt>
          <c:dPt>
            <c:idx val="5"/>
            <c:invertIfNegative val="0"/>
            <c:bubble3D val="0"/>
            <c:extLst>
              <c:ext xmlns:c16="http://schemas.microsoft.com/office/drawing/2014/chart" uri="{C3380CC4-5D6E-409C-BE32-E72D297353CC}">
                <c16:uniqueId val="{00000005-9DC6-4F4D-8B0E-7EB5547A3EA9}"/>
              </c:ext>
            </c:extLst>
          </c:dPt>
          <c:dPt>
            <c:idx val="6"/>
            <c:invertIfNegative val="0"/>
            <c:bubble3D val="0"/>
            <c:extLst>
              <c:ext xmlns:c16="http://schemas.microsoft.com/office/drawing/2014/chart" uri="{C3380CC4-5D6E-409C-BE32-E72D297353CC}">
                <c16:uniqueId val="{00000006-9DC6-4F4D-8B0E-7EB5547A3EA9}"/>
              </c:ext>
            </c:extLst>
          </c:dPt>
          <c:dPt>
            <c:idx val="7"/>
            <c:invertIfNegative val="0"/>
            <c:bubble3D val="0"/>
            <c:extLst>
              <c:ext xmlns:c16="http://schemas.microsoft.com/office/drawing/2014/chart" uri="{C3380CC4-5D6E-409C-BE32-E72D297353CC}">
                <c16:uniqueId val="{00000007-9DC6-4F4D-8B0E-7EB5547A3EA9}"/>
              </c:ext>
            </c:extLst>
          </c:dPt>
          <c:dPt>
            <c:idx val="8"/>
            <c:invertIfNegative val="0"/>
            <c:bubble3D val="0"/>
            <c:extLst>
              <c:ext xmlns:c16="http://schemas.microsoft.com/office/drawing/2014/chart" uri="{C3380CC4-5D6E-409C-BE32-E72D297353CC}">
                <c16:uniqueId val="{00000008-9DC6-4F4D-8B0E-7EB5547A3EA9}"/>
              </c:ext>
            </c:extLst>
          </c:dPt>
          <c:dPt>
            <c:idx val="9"/>
            <c:invertIfNegative val="0"/>
            <c:bubble3D val="0"/>
            <c:extLst>
              <c:ext xmlns:c16="http://schemas.microsoft.com/office/drawing/2014/chart" uri="{C3380CC4-5D6E-409C-BE32-E72D297353CC}">
                <c16:uniqueId val="{00000009-9DC6-4F4D-8B0E-7EB5547A3EA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'10+_SUB''s_2026'!$A$7:$A$16</c:f>
              <c:strCache>
                <c:ptCount val="10"/>
                <c:pt idx="0">
                  <c:v>Sé</c:v>
                </c:pt>
                <c:pt idx="1">
                  <c:v>Butantã</c:v>
                </c:pt>
                <c:pt idx="2">
                  <c:v>Ipiranga</c:v>
                </c:pt>
                <c:pt idx="3">
                  <c:v>Lapa</c:v>
                </c:pt>
                <c:pt idx="4">
                  <c:v>Mooca</c:v>
                </c:pt>
                <c:pt idx="5">
                  <c:v>Santo Amaro</c:v>
                </c:pt>
                <c:pt idx="6">
                  <c:v>Itaquera</c:v>
                </c:pt>
                <c:pt idx="7">
                  <c:v>Penha</c:v>
                </c:pt>
                <c:pt idx="8">
                  <c:v>Vila Mariana</c:v>
                </c:pt>
                <c:pt idx="9">
                  <c:v>Pinheiros</c:v>
                </c:pt>
              </c:strCache>
            </c:strRef>
          </c:cat>
          <c:val>
            <c:numRef>
              <c:f>'10+_SUB''s_2026'!$O$7:$O$16</c:f>
              <c:numCache>
                <c:formatCode>0</c:formatCode>
                <c:ptCount val="10"/>
                <c:pt idx="0">
                  <c:v>80.2</c:v>
                </c:pt>
                <c:pt idx="1">
                  <c:v>75.599999999999994</c:v>
                </c:pt>
                <c:pt idx="2">
                  <c:v>70.2</c:v>
                </c:pt>
                <c:pt idx="3">
                  <c:v>58.4</c:v>
                </c:pt>
                <c:pt idx="4">
                  <c:v>54.6</c:v>
                </c:pt>
                <c:pt idx="5">
                  <c:v>53.6</c:v>
                </c:pt>
                <c:pt idx="6">
                  <c:v>52.6</c:v>
                </c:pt>
                <c:pt idx="7">
                  <c:v>51.2</c:v>
                </c:pt>
                <c:pt idx="8">
                  <c:v>48.8</c:v>
                </c:pt>
                <c:pt idx="9">
                  <c:v>47</c:v>
                </c:pt>
              </c:numCache>
            </c:numRef>
          </c:val>
          <c:extLst>
            <c:ext xmlns:c16="http://schemas.microsoft.com/office/drawing/2014/chart" uri="{C3380CC4-5D6E-409C-BE32-E72D297353CC}">
              <c16:uniqueId val="{00000014-B40A-447C-9091-30C1FF5A9480}"/>
            </c:ext>
          </c:extLst>
        </c:ser>
        <c:dLbls>
          <c:showLegendKey val="0"/>
          <c:showVal val="0"/>
          <c:showCatName val="0"/>
          <c:showSerName val="0"/>
          <c:showPercent val="0"/>
          <c:showBubbleSize val="0"/>
        </c:dLbls>
        <c:gapWidth val="150"/>
        <c:axId val="1818455727"/>
        <c:axId val="1819702127"/>
      </c:barChart>
      <c:valAx>
        <c:axId val="1819702127"/>
        <c:scaling>
          <c:orientation val="minMax"/>
        </c:scaling>
        <c:delete val="0"/>
        <c:axPos val="l"/>
        <c:majorGridlines>
          <c:spPr>
            <a:ln>
              <a:solidFill>
                <a:schemeClr val="bg1">
                  <a:lumMod val="75000"/>
                </a:schemeClr>
              </a:solidFill>
            </a:ln>
          </c:spPr>
        </c:majorGridlines>
        <c:numFmt formatCode="0" sourceLinked="1"/>
        <c:majorTickMark val="out"/>
        <c:minorTickMark val="none"/>
        <c:tickLblPos val="nextTo"/>
        <c:crossAx val="1818455727"/>
        <c:crosses val="autoZero"/>
        <c:crossBetween val="between"/>
      </c:valAx>
      <c:catAx>
        <c:axId val="1818455727"/>
        <c:scaling>
          <c:orientation val="minMax"/>
        </c:scaling>
        <c:delete val="0"/>
        <c:axPos val="b"/>
        <c:majorGridlines>
          <c:spPr>
            <a:ln>
              <a:solidFill>
                <a:schemeClr val="bg1"/>
              </a:solidFill>
            </a:ln>
          </c:spPr>
        </c:majorGridlines>
        <c:numFmt formatCode="General" sourceLinked="1"/>
        <c:majorTickMark val="out"/>
        <c:minorTickMark val="none"/>
        <c:tickLblPos val="nextTo"/>
        <c:txPr>
          <a:bodyPr/>
          <a:lstStyle/>
          <a:p>
            <a:pPr>
              <a:defRPr b="1"/>
            </a:pPr>
            <a:endParaRPr lang="pt-BR"/>
          </a:p>
        </c:txPr>
        <c:crossAx val="1819702127"/>
        <c:crosses val="autoZero"/>
        <c:auto val="1"/>
        <c:lblAlgn val="ctr"/>
        <c:lblOffset val="100"/>
        <c:noMultiLvlLbl val="0"/>
      </c:catAx>
    </c:plotArea>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200" b="1" i="0" baseline="0">
                <a:effectLst/>
              </a:rPr>
              <a:t>Subprefeituras - % em relação ao todo de Maio/26 </a:t>
            </a:r>
            <a:endParaRPr lang="pt-BR" sz="1200">
              <a:effectLst/>
            </a:endParaRPr>
          </a:p>
          <a:p>
            <a:pPr>
              <a:defRPr/>
            </a:pPr>
            <a:r>
              <a:rPr lang="pt-BR" sz="1200" b="1" i="0" baseline="0">
                <a:effectLst/>
              </a:rPr>
              <a:t>(excetuando-se denúncias)</a:t>
            </a:r>
            <a:endParaRPr lang="pt-BR" sz="1200">
              <a:effectLst/>
            </a:endParaRPr>
          </a:p>
          <a:p>
            <a:pPr>
              <a:defRPr/>
            </a:pPr>
            <a:endParaRPr lang="pt-BR"/>
          </a:p>
        </c:rich>
      </c:tx>
      <c:layout/>
      <c:overlay val="0"/>
    </c:title>
    <c:autoTitleDeleted val="0"/>
    <c:plotArea>
      <c:layout>
        <c:manualLayout>
          <c:layoutTarget val="inner"/>
          <c:xMode val="edge"/>
          <c:yMode val="edge"/>
          <c:x val="5.243314623125292E-2"/>
          <c:y val="0.10685912816321233"/>
          <c:w val="0.6016472847261134"/>
          <c:h val="0.88462932840618924"/>
        </c:manualLayout>
      </c:layout>
      <c:ofPieChart>
        <c:ofPieType val="pie"/>
        <c:varyColors val="1"/>
        <c:ser>
          <c:idx val="14"/>
          <c:order val="0"/>
          <c:dPt>
            <c:idx val="0"/>
            <c:bubble3D val="0"/>
            <c:extLst>
              <c:ext xmlns:c16="http://schemas.microsoft.com/office/drawing/2014/chart" uri="{C3380CC4-5D6E-409C-BE32-E72D297353CC}">
                <c16:uniqueId val="{00000000-DC76-4F73-9272-B521E75B3FB4}"/>
              </c:ext>
            </c:extLst>
          </c:dPt>
          <c:dPt>
            <c:idx val="1"/>
            <c:bubble3D val="0"/>
            <c:extLst>
              <c:ext xmlns:c16="http://schemas.microsoft.com/office/drawing/2014/chart" uri="{C3380CC4-5D6E-409C-BE32-E72D297353CC}">
                <c16:uniqueId val="{00000001-DC76-4F73-9272-B521E75B3FB4}"/>
              </c:ext>
            </c:extLst>
          </c:dPt>
          <c:dPt>
            <c:idx val="2"/>
            <c:bubble3D val="0"/>
            <c:extLst>
              <c:ext xmlns:c16="http://schemas.microsoft.com/office/drawing/2014/chart" uri="{C3380CC4-5D6E-409C-BE32-E72D297353CC}">
                <c16:uniqueId val="{00000002-DC76-4F73-9272-B521E75B3FB4}"/>
              </c:ext>
            </c:extLst>
          </c:dPt>
          <c:dPt>
            <c:idx val="3"/>
            <c:bubble3D val="0"/>
            <c:extLst>
              <c:ext xmlns:c16="http://schemas.microsoft.com/office/drawing/2014/chart" uri="{C3380CC4-5D6E-409C-BE32-E72D297353CC}">
                <c16:uniqueId val="{00000003-DC76-4F73-9272-B521E75B3FB4}"/>
              </c:ext>
            </c:extLst>
          </c:dPt>
          <c:dPt>
            <c:idx val="4"/>
            <c:bubble3D val="0"/>
            <c:extLst>
              <c:ext xmlns:c16="http://schemas.microsoft.com/office/drawing/2014/chart" uri="{C3380CC4-5D6E-409C-BE32-E72D297353CC}">
                <c16:uniqueId val="{00000004-DC76-4F73-9272-B521E75B3FB4}"/>
              </c:ext>
            </c:extLst>
          </c:dPt>
          <c:dPt>
            <c:idx val="5"/>
            <c:bubble3D val="0"/>
            <c:extLst>
              <c:ext xmlns:c16="http://schemas.microsoft.com/office/drawing/2014/chart" uri="{C3380CC4-5D6E-409C-BE32-E72D297353CC}">
                <c16:uniqueId val="{00000005-DC76-4F73-9272-B521E75B3FB4}"/>
              </c:ext>
            </c:extLst>
          </c:dPt>
          <c:dPt>
            <c:idx val="6"/>
            <c:bubble3D val="0"/>
            <c:extLst>
              <c:ext xmlns:c16="http://schemas.microsoft.com/office/drawing/2014/chart" uri="{C3380CC4-5D6E-409C-BE32-E72D297353CC}">
                <c16:uniqueId val="{00000006-DC76-4F73-9272-B521E75B3FB4}"/>
              </c:ext>
            </c:extLst>
          </c:dPt>
          <c:dPt>
            <c:idx val="7"/>
            <c:bubble3D val="0"/>
            <c:extLst>
              <c:ext xmlns:c16="http://schemas.microsoft.com/office/drawing/2014/chart" uri="{C3380CC4-5D6E-409C-BE32-E72D297353CC}">
                <c16:uniqueId val="{00000007-DC76-4F73-9272-B521E75B3FB4}"/>
              </c:ext>
            </c:extLst>
          </c:dPt>
          <c:dPt>
            <c:idx val="8"/>
            <c:bubble3D val="0"/>
            <c:extLst>
              <c:ext xmlns:c16="http://schemas.microsoft.com/office/drawing/2014/chart" uri="{C3380CC4-5D6E-409C-BE32-E72D297353CC}">
                <c16:uniqueId val="{00000008-DC76-4F73-9272-B521E75B3FB4}"/>
              </c:ext>
            </c:extLst>
          </c:dPt>
          <c:dPt>
            <c:idx val="9"/>
            <c:bubble3D val="0"/>
            <c:extLst>
              <c:ext xmlns:c16="http://schemas.microsoft.com/office/drawing/2014/chart" uri="{C3380CC4-5D6E-409C-BE32-E72D297353CC}">
                <c16:uniqueId val="{00000009-DC76-4F73-9272-B521E75B3FB4}"/>
              </c:ext>
            </c:extLst>
          </c:dPt>
          <c:dPt>
            <c:idx val="10"/>
            <c:bubble3D val="0"/>
            <c:extLst>
              <c:ext xmlns:c16="http://schemas.microsoft.com/office/drawing/2014/chart" uri="{C3380CC4-5D6E-409C-BE32-E72D297353CC}">
                <c16:uniqueId val="{0000000A-DC76-4F73-9272-B521E75B3FB4}"/>
              </c:ext>
            </c:extLst>
          </c:dPt>
          <c:dLbls>
            <c:dLbl>
              <c:idx val="10"/>
              <c:layout>
                <c:manualLayout>
                  <c:x val="7.990012484394507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A-DC76-4F73-9272-B521E75B3FB4}"/>
                </c:ext>
              </c:extLst>
            </c:dLbl>
            <c:dLbl>
              <c:idx val="11"/>
              <c:layout>
                <c:manualLayout>
                  <c:x val="-9.654598418643362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DC76-4F73-9272-B521E75B3FB4}"/>
                </c:ext>
              </c:extLst>
            </c:dLbl>
            <c:numFmt formatCode="0.00%" sourceLinked="0"/>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layout/>
              </c:ext>
            </c:extLst>
          </c:dLbls>
          <c:cat>
            <c:strRef>
              <c:extLst>
                <c:ext xmlns:c15="http://schemas.microsoft.com/office/drawing/2012/chart" uri="{02D57815-91ED-43cb-92C2-25804820EDAC}">
                  <c15:fullRef>
                    <c15:sqref>'10+_SUB''s_2026'!$A$7:$A$18</c15:sqref>
                  </c15:fullRef>
                </c:ext>
              </c:extLst>
              <c:f>('10+_SUB''s_2026'!$A$7:$A$16,'10+_SUB''s_2026'!$A$18)</c:f>
              <c:strCache>
                <c:ptCount val="11"/>
                <c:pt idx="0">
                  <c:v>Sé</c:v>
                </c:pt>
                <c:pt idx="1">
                  <c:v>Butantã</c:v>
                </c:pt>
                <c:pt idx="2">
                  <c:v>Ipiranga</c:v>
                </c:pt>
                <c:pt idx="3">
                  <c:v>Lapa</c:v>
                </c:pt>
                <c:pt idx="4">
                  <c:v>Mooca</c:v>
                </c:pt>
                <c:pt idx="5">
                  <c:v>Santo Amaro</c:v>
                </c:pt>
                <c:pt idx="6">
                  <c:v>Itaquera</c:v>
                </c:pt>
                <c:pt idx="7">
                  <c:v>Penha</c:v>
                </c:pt>
                <c:pt idx="8">
                  <c:v>Vila Mariana</c:v>
                </c:pt>
                <c:pt idx="9">
                  <c:v>Pinheiros</c:v>
                </c:pt>
                <c:pt idx="10">
                  <c:v>Outros</c:v>
                </c:pt>
              </c:strCache>
            </c:strRef>
          </c:cat>
          <c:val>
            <c:numRef>
              <c:extLst>
                <c:ext xmlns:c15="http://schemas.microsoft.com/office/drawing/2012/chart" uri="{02D57815-91ED-43cb-92C2-25804820EDAC}">
                  <c15:fullRef>
                    <c15:sqref>'10+_SUB''s_2026'!$P$7:$P$18</c15:sqref>
                  </c15:fullRef>
                </c:ext>
              </c:extLst>
              <c:f>('10+_SUB''s_2026'!$P$7:$P$16,'10+_SUB''s_2026'!$P$18)</c:f>
              <c:numCache>
                <c:formatCode>0.00</c:formatCode>
                <c:ptCount val="11"/>
                <c:pt idx="0">
                  <c:v>6.226053639846743</c:v>
                </c:pt>
                <c:pt idx="1">
                  <c:v>4.2145593869731801</c:v>
                </c:pt>
                <c:pt idx="2">
                  <c:v>8.9080459770114935</c:v>
                </c:pt>
                <c:pt idx="3">
                  <c:v>4.2145593869731801</c:v>
                </c:pt>
                <c:pt idx="4">
                  <c:v>5.4597701149425291</c:v>
                </c:pt>
                <c:pt idx="5">
                  <c:v>5.7471264367816088</c:v>
                </c:pt>
                <c:pt idx="6">
                  <c:v>4.6934865900383143</c:v>
                </c:pt>
                <c:pt idx="7">
                  <c:v>5.5555555555555554</c:v>
                </c:pt>
                <c:pt idx="8">
                  <c:v>5.6513409961685825</c:v>
                </c:pt>
                <c:pt idx="9">
                  <c:v>4.5977011494252871</c:v>
                </c:pt>
                <c:pt idx="10">
                  <c:v>44.731800766283527</c:v>
                </c:pt>
              </c:numCache>
            </c:numRef>
          </c:val>
          <c:extLst>
            <c:ext xmlns:c16="http://schemas.microsoft.com/office/drawing/2014/chart" uri="{C3380CC4-5D6E-409C-BE32-E72D297353CC}">
              <c16:uniqueId val="{0000000C-DC76-4F73-9272-B521E75B3FB4}"/>
            </c:ext>
          </c:extLst>
        </c:ser>
        <c:dLbls>
          <c:showLegendKey val="0"/>
          <c:showVal val="0"/>
          <c:showCatName val="0"/>
          <c:showSerName val="0"/>
          <c:showPercent val="0"/>
          <c:showBubbleSize val="0"/>
          <c:showLeaderLines val="1"/>
        </c:dLbls>
        <c:gapWidth val="100"/>
        <c:splitType val="percent"/>
        <c:splitPos val="28"/>
        <c:secondPieSize val="75"/>
        <c:serLines/>
      </c:ofPieChart>
    </c:plotArea>
    <c:legend>
      <c:legendPos val="r"/>
      <c:layout>
        <c:manualLayout>
          <c:xMode val="edge"/>
          <c:yMode val="edge"/>
          <c:x val="0.71264292337989588"/>
          <c:y val="0.1062638550575904"/>
          <c:w val="0.27567823684960729"/>
          <c:h val="0.8937361449424096"/>
        </c:manualLayout>
      </c:layout>
      <c:overlay val="0"/>
      <c:txPr>
        <a:bodyPr/>
        <a:lstStyle/>
        <a:p>
          <a:pPr>
            <a:defRPr sz="800" b="1"/>
          </a:pPr>
          <a:endParaRPr lang="pt-BR"/>
        </a:p>
      </c:tx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chemeClr val="tx1">
                    <a:lumMod val="65000"/>
                    <a:lumOff val="35000"/>
                  </a:schemeClr>
                </a:solidFill>
                <a:latin typeface="Calibri"/>
                <a:ea typeface="Calibri"/>
                <a:cs typeface="Calibri"/>
              </a:defRPr>
            </a:pPr>
            <a:r>
              <a:rPr lang="pt-BR" sz="1100" b="1" i="0" u="none" strike="noStrike" kern="1200" cap="none" spc="0" baseline="0">
                <a:solidFill>
                  <a:schemeClr val="tx1">
                    <a:lumMod val="65000"/>
                    <a:lumOff val="35000"/>
                  </a:schemeClr>
                </a:solidFill>
                <a:uFillTx/>
                <a:latin typeface="Calibri"/>
                <a:ea typeface="Calibri"/>
                <a:cs typeface="Calibri"/>
              </a:rPr>
              <a:t>10 Subprefeituras mais demandadas no mês de Maio de 2026 **</a:t>
            </a:r>
          </a:p>
        </c:rich>
      </c:tx>
      <c:layout>
        <c:manualLayout>
          <c:xMode val="edge"/>
          <c:yMode val="edge"/>
          <c:x val="0.1304324757546258"/>
          <c:y val="2.6730781161663074E-2"/>
        </c:manualLayout>
      </c:layout>
      <c:overlay val="0"/>
      <c:spPr>
        <a:noFill/>
        <a:ln>
          <a:noFill/>
        </a:ln>
      </c:spPr>
    </c:title>
    <c:autoTitleDeleted val="0"/>
    <c:plotArea>
      <c:layout>
        <c:manualLayout>
          <c:layoutTarget val="inner"/>
          <c:xMode val="edge"/>
          <c:yMode val="edge"/>
          <c:x val="7.6904981466696859E-2"/>
          <c:y val="0.13062148709394322"/>
          <c:w val="0.89522317920383965"/>
          <c:h val="0.62900304173937516"/>
        </c:manualLayout>
      </c:layout>
      <c:barChart>
        <c:barDir val="col"/>
        <c:grouping val="clustered"/>
        <c:varyColors val="0"/>
        <c:ser>
          <c:idx val="0"/>
          <c:order val="0"/>
          <c:tx>
            <c:strRef>
              <c:f>'10+_Subprefeituras_MAI_26'!$B$6</c:f>
              <c:strCache>
                <c:ptCount val="1"/>
                <c:pt idx="0">
                  <c:v>mai/26</c:v>
                </c:pt>
              </c:strCache>
            </c:strRef>
          </c:tx>
          <c:spPr>
            <a:solidFill>
              <a:srgbClr val="4F81BD"/>
            </a:solidFill>
            <a:ln>
              <a:noFill/>
            </a:ln>
          </c:spPr>
          <c:invertIfNegative val="0"/>
          <c:dPt>
            <c:idx val="0"/>
            <c:invertIfNegative val="0"/>
            <c:bubble3D val="0"/>
            <c:spPr>
              <a:solidFill>
                <a:srgbClr val="3333FF"/>
              </a:solidFill>
              <a:ln>
                <a:noFill/>
              </a:ln>
            </c:spPr>
            <c:extLst>
              <c:ext xmlns:c16="http://schemas.microsoft.com/office/drawing/2014/chart" uri="{C3380CC4-5D6E-409C-BE32-E72D297353CC}">
                <c16:uniqueId val="{00000001-8D3D-45A6-96B9-23E0447B3C21}"/>
              </c:ext>
            </c:extLst>
          </c:dPt>
          <c:dPt>
            <c:idx val="1"/>
            <c:invertIfNegative val="0"/>
            <c:bubble3D val="0"/>
            <c:spPr>
              <a:solidFill>
                <a:srgbClr val="FF0000"/>
              </a:solidFill>
              <a:ln>
                <a:noFill/>
              </a:ln>
            </c:spPr>
            <c:extLst>
              <c:ext xmlns:c16="http://schemas.microsoft.com/office/drawing/2014/chart" uri="{C3380CC4-5D6E-409C-BE32-E72D297353CC}">
                <c16:uniqueId val="{00000003-8D3D-45A6-96B9-23E0447B3C21}"/>
              </c:ext>
            </c:extLst>
          </c:dPt>
          <c:dPt>
            <c:idx val="2"/>
            <c:invertIfNegative val="0"/>
            <c:bubble3D val="0"/>
            <c:spPr>
              <a:solidFill>
                <a:srgbClr val="89A54E"/>
              </a:solidFill>
              <a:ln>
                <a:noFill/>
              </a:ln>
            </c:spPr>
            <c:extLst>
              <c:ext xmlns:c16="http://schemas.microsoft.com/office/drawing/2014/chart" uri="{C3380CC4-5D6E-409C-BE32-E72D297353CC}">
                <c16:uniqueId val="{00000005-8D3D-45A6-96B9-23E0447B3C21}"/>
              </c:ext>
            </c:extLst>
          </c:dPt>
          <c:dPt>
            <c:idx val="3"/>
            <c:invertIfNegative val="0"/>
            <c:bubble3D val="0"/>
            <c:spPr>
              <a:solidFill>
                <a:srgbClr val="9933FF"/>
              </a:solidFill>
              <a:ln>
                <a:noFill/>
              </a:ln>
            </c:spPr>
            <c:extLst>
              <c:ext xmlns:c16="http://schemas.microsoft.com/office/drawing/2014/chart" uri="{C3380CC4-5D6E-409C-BE32-E72D297353CC}">
                <c16:uniqueId val="{00000007-8D3D-45A6-96B9-23E0447B3C21}"/>
              </c:ext>
            </c:extLst>
          </c:dPt>
          <c:dPt>
            <c:idx val="4"/>
            <c:invertIfNegative val="0"/>
            <c:bubble3D val="0"/>
            <c:spPr>
              <a:solidFill>
                <a:srgbClr val="FFFF00"/>
              </a:solidFill>
              <a:ln>
                <a:noFill/>
              </a:ln>
            </c:spPr>
            <c:extLst>
              <c:ext xmlns:c16="http://schemas.microsoft.com/office/drawing/2014/chart" uri="{C3380CC4-5D6E-409C-BE32-E72D297353CC}">
                <c16:uniqueId val="{00000009-8D3D-45A6-96B9-23E0447B3C21}"/>
              </c:ext>
            </c:extLst>
          </c:dPt>
          <c:dPt>
            <c:idx val="5"/>
            <c:invertIfNegative val="0"/>
            <c:bubble3D val="0"/>
            <c:spPr>
              <a:solidFill>
                <a:srgbClr val="00FFFF"/>
              </a:solidFill>
              <a:ln>
                <a:noFill/>
              </a:ln>
            </c:spPr>
            <c:extLst>
              <c:ext xmlns:c16="http://schemas.microsoft.com/office/drawing/2014/chart" uri="{C3380CC4-5D6E-409C-BE32-E72D297353CC}">
                <c16:uniqueId val="{0000000B-8D3D-45A6-96B9-23E0447B3C21}"/>
              </c:ext>
            </c:extLst>
          </c:dPt>
          <c:dPt>
            <c:idx val="6"/>
            <c:invertIfNegative val="0"/>
            <c:bubble3D val="0"/>
            <c:spPr>
              <a:solidFill>
                <a:srgbClr val="000000"/>
              </a:solidFill>
              <a:ln>
                <a:noFill/>
              </a:ln>
            </c:spPr>
            <c:extLst>
              <c:ext xmlns:c16="http://schemas.microsoft.com/office/drawing/2014/chart" uri="{C3380CC4-5D6E-409C-BE32-E72D297353CC}">
                <c16:uniqueId val="{0000000D-8D3D-45A6-96B9-23E0447B3C21}"/>
              </c:ext>
            </c:extLst>
          </c:dPt>
          <c:dPt>
            <c:idx val="7"/>
            <c:invertIfNegative val="0"/>
            <c:bubble3D val="0"/>
            <c:spPr>
              <a:solidFill>
                <a:srgbClr val="FF66FF"/>
              </a:solidFill>
              <a:ln>
                <a:noFill/>
              </a:ln>
            </c:spPr>
            <c:extLst>
              <c:ext xmlns:c16="http://schemas.microsoft.com/office/drawing/2014/chart" uri="{C3380CC4-5D6E-409C-BE32-E72D297353CC}">
                <c16:uniqueId val="{0000000F-8D3D-45A6-96B9-23E0447B3C21}"/>
              </c:ext>
            </c:extLst>
          </c:dPt>
          <c:dPt>
            <c:idx val="8"/>
            <c:invertIfNegative val="0"/>
            <c:bubble3D val="0"/>
            <c:spPr>
              <a:solidFill>
                <a:srgbClr val="00FF00"/>
              </a:solidFill>
              <a:ln>
                <a:noFill/>
              </a:ln>
            </c:spPr>
            <c:extLst>
              <c:ext xmlns:c16="http://schemas.microsoft.com/office/drawing/2014/chart" uri="{C3380CC4-5D6E-409C-BE32-E72D297353CC}">
                <c16:uniqueId val="{00000011-8D3D-45A6-96B9-23E0447B3C21}"/>
              </c:ext>
            </c:extLst>
          </c:dPt>
          <c:dPt>
            <c:idx val="10"/>
            <c:invertIfNegative val="0"/>
            <c:bubble3D val="0"/>
            <c:spPr>
              <a:solidFill>
                <a:srgbClr val="FCD5B5"/>
              </a:solidFill>
              <a:ln>
                <a:noFill/>
              </a:ln>
            </c:spPr>
            <c:extLst>
              <c:ext xmlns:c16="http://schemas.microsoft.com/office/drawing/2014/chart" uri="{C3380CC4-5D6E-409C-BE32-E72D297353CC}">
                <c16:uniqueId val="{00000013-9FEE-4CA7-B90F-B43ABC6C480B}"/>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'10+_Subprefeituras_MAI_26'!$A$7:$A$17</c:f>
              <c:strCache>
                <c:ptCount val="11"/>
                <c:pt idx="0">
                  <c:v>Ipiranga</c:v>
                </c:pt>
                <c:pt idx="1">
                  <c:v>Sé</c:v>
                </c:pt>
                <c:pt idx="2">
                  <c:v>Santo Amaro</c:v>
                </c:pt>
                <c:pt idx="3">
                  <c:v>Vila Mariana</c:v>
                </c:pt>
                <c:pt idx="4">
                  <c:v>Penha</c:v>
                </c:pt>
                <c:pt idx="5">
                  <c:v>Mooca</c:v>
                </c:pt>
                <c:pt idx="6">
                  <c:v>Itaquera</c:v>
                </c:pt>
                <c:pt idx="7">
                  <c:v>Pinheiros</c:v>
                </c:pt>
                <c:pt idx="8">
                  <c:v>Capela do Socorro</c:v>
                </c:pt>
                <c:pt idx="9">
                  <c:v>Butantã**</c:v>
                </c:pt>
                <c:pt idx="10">
                  <c:v>Lapa**</c:v>
                </c:pt>
              </c:strCache>
            </c:strRef>
          </c:cat>
          <c:val>
            <c:numRef>
              <c:f>'10+_Subprefeituras_MAI_26'!$B$7:$B$17</c:f>
              <c:numCache>
                <c:formatCode>General</c:formatCode>
                <c:ptCount val="11"/>
                <c:pt idx="0">
                  <c:v>93</c:v>
                </c:pt>
                <c:pt idx="1">
                  <c:v>65</c:v>
                </c:pt>
                <c:pt idx="2">
                  <c:v>60</c:v>
                </c:pt>
                <c:pt idx="3">
                  <c:v>59</c:v>
                </c:pt>
                <c:pt idx="4">
                  <c:v>58</c:v>
                </c:pt>
                <c:pt idx="5">
                  <c:v>57</c:v>
                </c:pt>
                <c:pt idx="6">
                  <c:v>49</c:v>
                </c:pt>
                <c:pt idx="7">
                  <c:v>48</c:v>
                </c:pt>
                <c:pt idx="8">
                  <c:v>47</c:v>
                </c:pt>
                <c:pt idx="9">
                  <c:v>44</c:v>
                </c:pt>
                <c:pt idx="10">
                  <c:v>44</c:v>
                </c:pt>
              </c:numCache>
            </c:numRef>
          </c:val>
          <c:extLst>
            <c:ext xmlns:c16="http://schemas.microsoft.com/office/drawing/2014/chart" uri="{C3380CC4-5D6E-409C-BE32-E72D297353CC}">
              <c16:uniqueId val="{00000014-8D3D-45A6-96B9-23E0447B3C21}"/>
            </c:ext>
          </c:extLst>
        </c:ser>
        <c:dLbls>
          <c:showLegendKey val="0"/>
          <c:showVal val="0"/>
          <c:showCatName val="0"/>
          <c:showSerName val="0"/>
          <c:showPercent val="0"/>
          <c:showBubbleSize val="0"/>
        </c:dLbls>
        <c:gapWidth val="150"/>
        <c:axId val="1819698799"/>
        <c:axId val="1819698383"/>
      </c:barChart>
      <c:valAx>
        <c:axId val="1819698383"/>
        <c:scaling>
          <c:orientation val="minMax"/>
        </c:scaling>
        <c:delete val="0"/>
        <c:axPos val="l"/>
        <c:majorGridlines>
          <c:spPr>
            <a:ln w="9528" cap="flat">
              <a:solidFill>
                <a:schemeClr val="bg1">
                  <a:lumMod val="75000"/>
                </a:schemeClr>
              </a:solidFill>
              <a:prstDash val="solid"/>
              <a:round/>
            </a:ln>
          </c:spPr>
        </c:majorGridlines>
        <c:numFmt formatCode="General" sourceLinked="1"/>
        <c:majorTickMark val="out"/>
        <c:minorTickMark val="none"/>
        <c:tickLblPos val="nextTo"/>
        <c:spPr>
          <a:noFill/>
          <a:ln w="9528" cap="flat">
            <a:solidFill>
              <a:schemeClr val="bg1">
                <a:lumMod val="75000"/>
              </a:schemeClr>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9698799"/>
        <c:crosses val="autoZero"/>
        <c:crossBetween val="between"/>
      </c:valAx>
      <c:catAx>
        <c:axId val="1819698799"/>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chemeClr val="tx1">
                    <a:lumMod val="65000"/>
                    <a:lumOff val="35000"/>
                  </a:schemeClr>
                </a:solidFill>
                <a:latin typeface="Calibri"/>
                <a:ea typeface="Calibri"/>
                <a:cs typeface="Calibri"/>
              </a:defRPr>
            </a:pPr>
            <a:endParaRPr lang="pt-BR"/>
          </a:p>
        </c:txPr>
        <c:crossAx val="1819698383"/>
        <c:crosses val="autoZero"/>
        <c:auto val="1"/>
        <c:lblAlgn val="ctr"/>
        <c:lblOffset val="100"/>
        <c:tickLblSkip val="1"/>
        <c:noMultiLvlLbl val="0"/>
      </c:catAx>
      <c:spPr>
        <a:solidFill>
          <a:srgbClr val="FFFFFF"/>
        </a:solid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333333"/>
                </a:solidFill>
                <a:latin typeface="Calibri"/>
                <a:ea typeface="Calibri"/>
                <a:cs typeface="Calibri"/>
              </a:defRPr>
            </a:pPr>
            <a:r>
              <a:rPr lang="pt-BR" sz="1400" b="0" i="0" u="none" strike="noStrike" kern="1200" cap="none" spc="0" baseline="0">
                <a:solidFill>
                  <a:srgbClr val="333333"/>
                </a:solidFill>
                <a:uFillTx/>
                <a:latin typeface="Calibri"/>
                <a:ea typeface="Calibri"/>
                <a:cs typeface="Calibri"/>
              </a:rPr>
              <a:t>Linha do tempo denúncias - 2026</a:t>
            </a:r>
          </a:p>
        </c:rich>
      </c:tx>
      <c:layout/>
      <c:overlay val="0"/>
      <c:spPr>
        <a:noFill/>
        <a:ln>
          <a:noFill/>
        </a:ln>
      </c:spPr>
    </c:title>
    <c:autoTitleDeleted val="0"/>
    <c:plotArea>
      <c:layout/>
      <c:lineChart>
        <c:grouping val="standard"/>
        <c:varyColors val="0"/>
        <c:ser>
          <c:idx val="0"/>
          <c:order val="0"/>
          <c:tx>
            <c:strRef>
              <c:f>Denúncia_Protocolos_2026!$A$6</c:f>
              <c:strCache>
                <c:ptCount val="1"/>
                <c:pt idx="0">
                  <c:v>Recebidas</c:v>
                </c:pt>
              </c:strCache>
            </c:strRef>
          </c:tx>
          <c:spPr>
            <a:ln>
              <a:noFill/>
            </a:ln>
            <a:effectLst>
              <a:glow rad="25400">
                <a:schemeClr val="accent1">
                  <a:lumMod val="75000"/>
                </a:schemeClr>
              </a:glow>
            </a:effectLst>
          </c:spPr>
          <c:marker>
            <c:symbol val="circle"/>
            <c:size val="6"/>
            <c:spPr>
              <a:solidFill>
                <a:schemeClr val="accent1">
                  <a:lumMod val="75000"/>
                </a:schemeClr>
              </a:solidFill>
              <a:ln>
                <a:noFill/>
              </a:ln>
              <a:effectLst>
                <a:glow rad="25400">
                  <a:schemeClr val="accent1">
                    <a:lumMod val="75000"/>
                  </a:schemeClr>
                </a:glow>
              </a:effectLst>
            </c:spPr>
          </c:marker>
          <c:dPt>
            <c:idx val="9"/>
            <c:bubble3D val="0"/>
            <c:extLst>
              <c:ext xmlns:c16="http://schemas.microsoft.com/office/drawing/2014/chart" uri="{C3380CC4-5D6E-409C-BE32-E72D297353CC}">
                <c16:uniqueId val="{00000000-35B0-4D90-A7A6-825899CDE1FF}"/>
              </c:ext>
            </c:extLst>
          </c:dPt>
          <c:dPt>
            <c:idx val="10"/>
            <c:bubble3D val="0"/>
            <c:extLst>
              <c:ext xmlns:c16="http://schemas.microsoft.com/office/drawing/2014/chart" uri="{C3380CC4-5D6E-409C-BE32-E72D297353CC}">
                <c16:uniqueId val="{00000001-35B0-4D90-A7A6-825899CDE1FF}"/>
              </c:ext>
            </c:extLst>
          </c:dPt>
          <c:dPt>
            <c:idx val="11"/>
            <c:bubble3D val="0"/>
            <c:extLst>
              <c:ext xmlns:c16="http://schemas.microsoft.com/office/drawing/2014/chart" uri="{C3380CC4-5D6E-409C-BE32-E72D297353CC}">
                <c16:uniqueId val="{00000002-35B0-4D90-A7A6-825899CDE1FF}"/>
              </c:ext>
            </c:extLst>
          </c:dPt>
          <c:cat>
            <c:numRef>
              <c:f>Denúncia_Protocolos_2026!$B$4:$M$4</c:f>
              <c:numCache>
                <c:formatCode>mmm\-yy</c:formatCode>
                <c:ptCount val="12"/>
                <c:pt idx="0">
                  <c:v>46357</c:v>
                </c:pt>
                <c:pt idx="1">
                  <c:v>46327</c:v>
                </c:pt>
                <c:pt idx="2">
                  <c:v>46296</c:v>
                </c:pt>
                <c:pt idx="3">
                  <c:v>46266</c:v>
                </c:pt>
                <c:pt idx="4">
                  <c:v>46235</c:v>
                </c:pt>
                <c:pt idx="5">
                  <c:v>46204</c:v>
                </c:pt>
                <c:pt idx="6">
                  <c:v>46174</c:v>
                </c:pt>
                <c:pt idx="7">
                  <c:v>46143</c:v>
                </c:pt>
                <c:pt idx="8">
                  <c:v>46113</c:v>
                </c:pt>
                <c:pt idx="9">
                  <c:v>46082</c:v>
                </c:pt>
                <c:pt idx="10">
                  <c:v>46054</c:v>
                </c:pt>
                <c:pt idx="11">
                  <c:v>46023</c:v>
                </c:pt>
              </c:numCache>
            </c:numRef>
          </c:cat>
          <c:val>
            <c:numRef>
              <c:f>Denúncia_Protocolos_2026!$B$6:$M$6</c:f>
              <c:numCache>
                <c:formatCode>General</c:formatCode>
                <c:ptCount val="12"/>
                <c:pt idx="7">
                  <c:v>138</c:v>
                </c:pt>
                <c:pt idx="8">
                  <c:v>104</c:v>
                </c:pt>
                <c:pt idx="9">
                  <c:v>88</c:v>
                </c:pt>
                <c:pt idx="10">
                  <c:v>93</c:v>
                </c:pt>
                <c:pt idx="11">
                  <c:v>109</c:v>
                </c:pt>
              </c:numCache>
            </c:numRef>
          </c:val>
          <c:smooth val="0"/>
          <c:extLst>
            <c:ext xmlns:c16="http://schemas.microsoft.com/office/drawing/2014/chart" uri="{C3380CC4-5D6E-409C-BE32-E72D297353CC}">
              <c16:uniqueId val="{00000003-9EE8-432E-8ABA-45DED943F118}"/>
            </c:ext>
          </c:extLst>
        </c:ser>
        <c:ser>
          <c:idx val="1"/>
          <c:order val="1"/>
          <c:tx>
            <c:strRef>
              <c:f>Denúncia_Protocolos_2026!$A$7</c:f>
              <c:strCache>
                <c:ptCount val="1"/>
                <c:pt idx="0">
                  <c:v>Não Recebidas</c:v>
                </c:pt>
              </c:strCache>
            </c:strRef>
          </c:tx>
          <c:spPr>
            <a:ln>
              <a:noFill/>
            </a:ln>
          </c:spPr>
          <c:marker>
            <c:symbol val="circle"/>
            <c:size val="6"/>
          </c:marker>
          <c:cat>
            <c:numRef>
              <c:f>Denúncia_Protocolos_2026!$B$4:$M$4</c:f>
              <c:numCache>
                <c:formatCode>mmm\-yy</c:formatCode>
                <c:ptCount val="12"/>
                <c:pt idx="0">
                  <c:v>46357</c:v>
                </c:pt>
                <c:pt idx="1">
                  <c:v>46327</c:v>
                </c:pt>
                <c:pt idx="2">
                  <c:v>46296</c:v>
                </c:pt>
                <c:pt idx="3">
                  <c:v>46266</c:v>
                </c:pt>
                <c:pt idx="4">
                  <c:v>46235</c:v>
                </c:pt>
                <c:pt idx="5">
                  <c:v>46204</c:v>
                </c:pt>
                <c:pt idx="6">
                  <c:v>46174</c:v>
                </c:pt>
                <c:pt idx="7">
                  <c:v>46143</c:v>
                </c:pt>
                <c:pt idx="8">
                  <c:v>46113</c:v>
                </c:pt>
                <c:pt idx="9">
                  <c:v>46082</c:v>
                </c:pt>
                <c:pt idx="10">
                  <c:v>46054</c:v>
                </c:pt>
                <c:pt idx="11">
                  <c:v>46023</c:v>
                </c:pt>
              </c:numCache>
            </c:numRef>
          </c:cat>
          <c:val>
            <c:numRef>
              <c:f>Denúncia_Protocolos_2026!$B$7:$M$7</c:f>
              <c:numCache>
                <c:formatCode>General</c:formatCode>
                <c:ptCount val="12"/>
                <c:pt idx="7">
                  <c:v>369</c:v>
                </c:pt>
                <c:pt idx="8">
                  <c:v>293</c:v>
                </c:pt>
                <c:pt idx="9">
                  <c:v>328</c:v>
                </c:pt>
                <c:pt idx="10">
                  <c:v>247</c:v>
                </c:pt>
                <c:pt idx="11">
                  <c:v>290</c:v>
                </c:pt>
              </c:numCache>
            </c:numRef>
          </c:val>
          <c:smooth val="0"/>
          <c:extLst>
            <c:ext xmlns:c16="http://schemas.microsoft.com/office/drawing/2014/chart" uri="{C3380CC4-5D6E-409C-BE32-E72D297353CC}">
              <c16:uniqueId val="{00000004-9EE8-432E-8ABA-45DED943F118}"/>
            </c:ext>
          </c:extLst>
        </c:ser>
        <c:dLbls>
          <c:showLegendKey val="0"/>
          <c:showVal val="0"/>
          <c:showCatName val="0"/>
          <c:showSerName val="0"/>
          <c:showPercent val="0"/>
          <c:showBubbleSize val="0"/>
        </c:dLbls>
        <c:marker val="1"/>
        <c:smooth val="0"/>
        <c:axId val="1820271567"/>
        <c:axId val="1820270735"/>
      </c:lineChart>
      <c:valAx>
        <c:axId val="1820270735"/>
        <c:scaling>
          <c:orientation val="minMax"/>
        </c:scaling>
        <c:delete val="0"/>
        <c:axPos val="l"/>
        <c:majorGridlines>
          <c:spPr>
            <a:ln w="9528" cap="flat">
              <a:solidFill>
                <a:srgbClr val="D9D9D9"/>
              </a:solidFill>
              <a:prstDash val="solid"/>
              <a:round/>
            </a:ln>
          </c:spPr>
        </c:majorGridlines>
        <c:numFmt formatCode="General"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1567"/>
        <c:crosses val="autoZero"/>
        <c:crossBetween val="between"/>
      </c:valAx>
      <c:dateAx>
        <c:axId val="1820271567"/>
        <c:scaling>
          <c:orientation val="minMax"/>
        </c:scaling>
        <c:delete val="0"/>
        <c:axPos val="b"/>
        <c:majorGridlines>
          <c:spPr>
            <a:ln w="9528" cap="flat">
              <a:solidFill>
                <a:srgbClr val="D9D9D9"/>
              </a:solidFill>
              <a:prstDash val="solid"/>
              <a:round/>
            </a:ln>
          </c:spPr>
        </c:majorGridlines>
        <c:numFmt formatCode="mmm/yy" sourceLinked="0"/>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0735"/>
        <c:crosses val="autoZero"/>
        <c:auto val="1"/>
        <c:lblOffset val="100"/>
        <c:baseTimeUnit val="months"/>
        <c:majorUnit val="1"/>
      </c:dateAx>
    </c:plotArea>
    <c:legend>
      <c:legendPos val="r"/>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333333"/>
                </a:solidFill>
                <a:latin typeface="Calibri"/>
                <a:ea typeface="Calibri"/>
                <a:cs typeface="Calibri"/>
              </a:defRPr>
            </a:pPr>
            <a:r>
              <a:rPr lang="pt-BR" sz="1400" b="0" i="0" u="none" strike="noStrike" kern="1200" cap="none" spc="0" baseline="0">
                <a:solidFill>
                  <a:srgbClr val="333333"/>
                </a:solidFill>
                <a:uFillTx/>
                <a:latin typeface="Calibri"/>
                <a:ea typeface="Calibri"/>
                <a:cs typeface="Calibri"/>
              </a:rPr>
              <a:t>Linha do tempo protocolos - 2026</a:t>
            </a:r>
          </a:p>
        </c:rich>
      </c:tx>
      <c:layout/>
      <c:overlay val="0"/>
      <c:spPr>
        <a:noFill/>
        <a:ln>
          <a:noFill/>
        </a:ln>
      </c:spPr>
    </c:title>
    <c:autoTitleDeleted val="0"/>
    <c:plotArea>
      <c:layout/>
      <c:lineChart>
        <c:grouping val="standard"/>
        <c:varyColors val="0"/>
        <c:ser>
          <c:idx val="0"/>
          <c:order val="0"/>
          <c:tx>
            <c:strRef>
              <c:f>Denúncia_Protocolos_2026!$A$10</c:f>
              <c:strCache>
                <c:ptCount val="1"/>
                <c:pt idx="0">
                  <c:v>Total denúncias</c:v>
                </c:pt>
              </c:strCache>
            </c:strRef>
          </c:tx>
          <c:spPr>
            <a:ln>
              <a:noFill/>
            </a:ln>
            <a:effectLst/>
          </c:spPr>
          <c:marker>
            <c:symbol val="circle"/>
            <c:size val="9"/>
            <c:spPr>
              <a:solidFill>
                <a:schemeClr val="accent1">
                  <a:lumMod val="75000"/>
                </a:schemeClr>
              </a:solidFill>
              <a:effectLst/>
            </c:spPr>
          </c:marker>
          <c:dPt>
            <c:idx val="0"/>
            <c:bubble3D val="0"/>
            <c:extLst>
              <c:ext xmlns:c16="http://schemas.microsoft.com/office/drawing/2014/chart" uri="{C3380CC4-5D6E-409C-BE32-E72D297353CC}">
                <c16:uniqueId val="{00000000-4907-4717-9C06-E6C85D554EF5}"/>
              </c:ext>
            </c:extLst>
          </c:dPt>
          <c:dPt>
            <c:idx val="1"/>
            <c:bubble3D val="0"/>
            <c:extLst>
              <c:ext xmlns:c16="http://schemas.microsoft.com/office/drawing/2014/chart" uri="{C3380CC4-5D6E-409C-BE32-E72D297353CC}">
                <c16:uniqueId val="{00000000-93F6-44E3-9226-11D5D2933540}"/>
              </c:ext>
            </c:extLst>
          </c:dPt>
          <c:dPt>
            <c:idx val="2"/>
            <c:bubble3D val="0"/>
            <c:extLst>
              <c:ext xmlns:c16="http://schemas.microsoft.com/office/drawing/2014/chart" uri="{C3380CC4-5D6E-409C-BE32-E72D297353CC}">
                <c16:uniqueId val="{00000001-93F6-44E3-9226-11D5D2933540}"/>
              </c:ext>
            </c:extLst>
          </c:dPt>
          <c:dPt>
            <c:idx val="3"/>
            <c:bubble3D val="0"/>
            <c:extLst>
              <c:ext xmlns:c16="http://schemas.microsoft.com/office/drawing/2014/chart" uri="{C3380CC4-5D6E-409C-BE32-E72D297353CC}">
                <c16:uniqueId val="{00000002-93F6-44E3-9226-11D5D2933540}"/>
              </c:ext>
            </c:extLst>
          </c:dPt>
          <c:dPt>
            <c:idx val="4"/>
            <c:bubble3D val="0"/>
            <c:extLst>
              <c:ext xmlns:c16="http://schemas.microsoft.com/office/drawing/2014/chart" uri="{C3380CC4-5D6E-409C-BE32-E72D297353CC}">
                <c16:uniqueId val="{00000003-93F6-44E3-9226-11D5D2933540}"/>
              </c:ext>
            </c:extLst>
          </c:dPt>
          <c:dPt>
            <c:idx val="5"/>
            <c:bubble3D val="0"/>
            <c:extLst>
              <c:ext xmlns:c16="http://schemas.microsoft.com/office/drawing/2014/chart" uri="{C3380CC4-5D6E-409C-BE32-E72D297353CC}">
                <c16:uniqueId val="{00000004-93F6-44E3-9226-11D5D2933540}"/>
              </c:ext>
            </c:extLst>
          </c:dPt>
          <c:dPt>
            <c:idx val="6"/>
            <c:bubble3D val="0"/>
            <c:extLst>
              <c:ext xmlns:c16="http://schemas.microsoft.com/office/drawing/2014/chart" uri="{C3380CC4-5D6E-409C-BE32-E72D297353CC}">
                <c16:uniqueId val="{00000005-93F6-44E3-9226-11D5D2933540}"/>
              </c:ext>
            </c:extLst>
          </c:dPt>
          <c:dPt>
            <c:idx val="7"/>
            <c:bubble3D val="0"/>
            <c:extLst>
              <c:ext xmlns:c16="http://schemas.microsoft.com/office/drawing/2014/chart" uri="{C3380CC4-5D6E-409C-BE32-E72D297353CC}">
                <c16:uniqueId val="{00000006-93F6-44E3-9226-11D5D2933540}"/>
              </c:ext>
            </c:extLst>
          </c:dPt>
          <c:dPt>
            <c:idx val="8"/>
            <c:bubble3D val="0"/>
            <c:extLst>
              <c:ext xmlns:c16="http://schemas.microsoft.com/office/drawing/2014/chart" uri="{C3380CC4-5D6E-409C-BE32-E72D297353CC}">
                <c16:uniqueId val="{00000007-93F6-44E3-9226-11D5D2933540}"/>
              </c:ext>
            </c:extLst>
          </c:dPt>
          <c:dPt>
            <c:idx val="9"/>
            <c:bubble3D val="0"/>
            <c:extLst>
              <c:ext xmlns:c16="http://schemas.microsoft.com/office/drawing/2014/chart" uri="{C3380CC4-5D6E-409C-BE32-E72D297353CC}">
                <c16:uniqueId val="{00000008-93F6-44E3-9226-11D5D2933540}"/>
              </c:ext>
            </c:extLst>
          </c:dPt>
          <c:dPt>
            <c:idx val="10"/>
            <c:bubble3D val="0"/>
            <c:extLst>
              <c:ext xmlns:c16="http://schemas.microsoft.com/office/drawing/2014/chart" uri="{C3380CC4-5D6E-409C-BE32-E72D297353CC}">
                <c16:uniqueId val="{00000009-93F6-44E3-9226-11D5D2933540}"/>
              </c:ext>
            </c:extLst>
          </c:dPt>
          <c:cat>
            <c:numRef>
              <c:f>Denúncia_Protocolos_2026!$B$4:$M$4</c:f>
              <c:numCache>
                <c:formatCode>mmm\-yy</c:formatCode>
                <c:ptCount val="12"/>
                <c:pt idx="0">
                  <c:v>46357</c:v>
                </c:pt>
                <c:pt idx="1">
                  <c:v>46327</c:v>
                </c:pt>
                <c:pt idx="2">
                  <c:v>46296</c:v>
                </c:pt>
                <c:pt idx="3">
                  <c:v>46266</c:v>
                </c:pt>
                <c:pt idx="4">
                  <c:v>46235</c:v>
                </c:pt>
                <c:pt idx="5">
                  <c:v>46204</c:v>
                </c:pt>
                <c:pt idx="6">
                  <c:v>46174</c:v>
                </c:pt>
                <c:pt idx="7">
                  <c:v>46143</c:v>
                </c:pt>
                <c:pt idx="8">
                  <c:v>46113</c:v>
                </c:pt>
                <c:pt idx="9">
                  <c:v>46082</c:v>
                </c:pt>
                <c:pt idx="10">
                  <c:v>46054</c:v>
                </c:pt>
                <c:pt idx="11">
                  <c:v>46023</c:v>
                </c:pt>
              </c:numCache>
            </c:numRef>
          </c:cat>
          <c:val>
            <c:numRef>
              <c:f>Denúncia_Protocolos_2026!$B$10:$M$10</c:f>
              <c:numCache>
                <c:formatCode>General</c:formatCode>
                <c:ptCount val="12"/>
                <c:pt idx="7">
                  <c:v>508</c:v>
                </c:pt>
                <c:pt idx="8">
                  <c:v>398</c:v>
                </c:pt>
                <c:pt idx="9">
                  <c:v>426</c:v>
                </c:pt>
                <c:pt idx="10">
                  <c:v>351</c:v>
                </c:pt>
                <c:pt idx="11">
                  <c:v>402</c:v>
                </c:pt>
              </c:numCache>
            </c:numRef>
          </c:val>
          <c:smooth val="0"/>
          <c:extLst>
            <c:ext xmlns:c16="http://schemas.microsoft.com/office/drawing/2014/chart" uri="{C3380CC4-5D6E-409C-BE32-E72D297353CC}">
              <c16:uniqueId val="{0000000B-93F6-44E3-9226-11D5D2933540}"/>
            </c:ext>
          </c:extLst>
        </c:ser>
        <c:ser>
          <c:idx val="1"/>
          <c:order val="1"/>
          <c:tx>
            <c:strRef>
              <c:f>Denúncia_Protocolos_2026!$A$13</c:f>
              <c:strCache>
                <c:ptCount val="1"/>
                <c:pt idx="0">
                  <c:v>Convertidas</c:v>
                </c:pt>
              </c:strCache>
            </c:strRef>
          </c:tx>
          <c:spPr>
            <a:ln>
              <a:noFill/>
            </a:ln>
          </c:spPr>
          <c:marker>
            <c:symbol val="circle"/>
            <c:size val="7"/>
          </c:marker>
          <c:cat>
            <c:numRef>
              <c:f>Denúncia_Protocolos_2026!$B$4:$M$4</c:f>
              <c:numCache>
                <c:formatCode>mmm\-yy</c:formatCode>
                <c:ptCount val="12"/>
                <c:pt idx="0">
                  <c:v>46357</c:v>
                </c:pt>
                <c:pt idx="1">
                  <c:v>46327</c:v>
                </c:pt>
                <c:pt idx="2">
                  <c:v>46296</c:v>
                </c:pt>
                <c:pt idx="3">
                  <c:v>46266</c:v>
                </c:pt>
                <c:pt idx="4">
                  <c:v>46235</c:v>
                </c:pt>
                <c:pt idx="5">
                  <c:v>46204</c:v>
                </c:pt>
                <c:pt idx="6">
                  <c:v>46174</c:v>
                </c:pt>
                <c:pt idx="7">
                  <c:v>46143</c:v>
                </c:pt>
                <c:pt idx="8">
                  <c:v>46113</c:v>
                </c:pt>
                <c:pt idx="9">
                  <c:v>46082</c:v>
                </c:pt>
                <c:pt idx="10">
                  <c:v>46054</c:v>
                </c:pt>
                <c:pt idx="11">
                  <c:v>46023</c:v>
                </c:pt>
              </c:numCache>
            </c:numRef>
          </c:cat>
          <c:val>
            <c:numRef>
              <c:f>Denúncia_Protocolos_2026!$B$13:$M$13</c:f>
              <c:numCache>
                <c:formatCode>General</c:formatCode>
                <c:ptCount val="12"/>
                <c:pt idx="7">
                  <c:v>531</c:v>
                </c:pt>
                <c:pt idx="8">
                  <c:v>637</c:v>
                </c:pt>
                <c:pt idx="9">
                  <c:v>714</c:v>
                </c:pt>
                <c:pt idx="10">
                  <c:v>606</c:v>
                </c:pt>
                <c:pt idx="11">
                  <c:v>559</c:v>
                </c:pt>
              </c:numCache>
            </c:numRef>
          </c:val>
          <c:smooth val="0"/>
          <c:extLst>
            <c:ext xmlns:c16="http://schemas.microsoft.com/office/drawing/2014/chart" uri="{C3380CC4-5D6E-409C-BE32-E72D297353CC}">
              <c16:uniqueId val="{0000000C-93F6-44E3-9226-11D5D2933540}"/>
            </c:ext>
          </c:extLst>
        </c:ser>
        <c:dLbls>
          <c:showLegendKey val="0"/>
          <c:showVal val="0"/>
          <c:showCatName val="0"/>
          <c:showSerName val="0"/>
          <c:showPercent val="0"/>
          <c:showBubbleSize val="0"/>
        </c:dLbls>
        <c:marker val="1"/>
        <c:smooth val="0"/>
        <c:axId val="1820267823"/>
        <c:axId val="1820267407"/>
      </c:lineChart>
      <c:valAx>
        <c:axId val="1820267407"/>
        <c:scaling>
          <c:orientation val="minMax"/>
        </c:scaling>
        <c:delete val="0"/>
        <c:axPos val="l"/>
        <c:majorGridlines>
          <c:spPr>
            <a:ln w="9528" cap="flat">
              <a:solidFill>
                <a:srgbClr val="D9D9D9"/>
              </a:solidFill>
              <a:prstDash val="solid"/>
              <a:round/>
            </a:ln>
          </c:spPr>
        </c:majorGridlines>
        <c:numFmt formatCode="General" sourceLinked="1"/>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7823"/>
        <c:crosses val="autoZero"/>
        <c:crossBetween val="between"/>
      </c:valAx>
      <c:dateAx>
        <c:axId val="1820267823"/>
        <c:scaling>
          <c:orientation val="minMax"/>
        </c:scaling>
        <c:delete val="0"/>
        <c:axPos val="b"/>
        <c:majorGridlines>
          <c:spPr>
            <a:ln w="9528" cap="flat">
              <a:solidFill>
                <a:srgbClr val="D9D9D9"/>
              </a:solidFill>
              <a:prstDash val="solid"/>
              <a:round/>
            </a:ln>
          </c:spPr>
        </c:majorGridlines>
        <c:numFmt formatCode="mmm/yy" sourceLinked="0"/>
        <c:majorTickMark val="out"/>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7407"/>
        <c:crosses val="autoZero"/>
        <c:auto val="1"/>
        <c:lblOffset val="100"/>
        <c:baseTimeUnit val="months"/>
        <c:majorUnit val="1"/>
      </c:dateAx>
      <c:spPr>
        <a:noFill/>
        <a:ln>
          <a:noFill/>
        </a:ln>
      </c:spPr>
    </c:plotArea>
    <c:legend>
      <c:legendPos val="r"/>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lIns="0" tIns="0" rIns="0" bIns="0"/>
          <a:lstStyle/>
          <a:p>
            <a:pPr marL="0" marR="0" indent="0" algn="ctr" defTabSz="914400" fontAlgn="auto" hangingPunct="1">
              <a:lnSpc>
                <a:spcPct val="100000"/>
              </a:lnSpc>
              <a:spcBef>
                <a:spcPts val="0"/>
              </a:spcBef>
              <a:spcAft>
                <a:spcPts val="0"/>
              </a:spcAft>
              <a:tabLst/>
              <a:defRPr sz="1100" b="1" i="0" u="none" strike="noStrike" kern="1200" baseline="0">
                <a:solidFill>
                  <a:srgbClr val="000000"/>
                </a:solidFill>
                <a:latin typeface="Calibri"/>
                <a:ea typeface="Calibri"/>
                <a:cs typeface="Calibri"/>
              </a:defRPr>
            </a:pPr>
            <a:r>
              <a:rPr lang="pt-BR" sz="1100" b="1" i="0" u="none" strike="noStrike" kern="1200" cap="none" spc="0" baseline="0">
                <a:solidFill>
                  <a:srgbClr val="000000"/>
                </a:solidFill>
                <a:uFillTx/>
                <a:latin typeface="Calibri"/>
                <a:ea typeface="Calibri"/>
                <a:cs typeface="Calibri"/>
              </a:rPr>
              <a:t>% Status - Protocolos aceitos como denúncias 2026</a:t>
            </a:r>
          </a:p>
        </c:rich>
      </c:tx>
      <c:layout>
        <c:manualLayout>
          <c:xMode val="edge"/>
          <c:yMode val="edge"/>
          <c:x val="0.12258811017215199"/>
          <c:y val="0"/>
        </c:manualLayout>
      </c:layout>
      <c:overlay val="0"/>
      <c:spPr>
        <a:noFill/>
        <a:ln>
          <a:noFill/>
        </a:ln>
      </c:spPr>
    </c:title>
    <c:autoTitleDeleted val="0"/>
    <c:plotArea>
      <c:layout>
        <c:manualLayout>
          <c:xMode val="edge"/>
          <c:yMode val="edge"/>
          <c:x val="0.16674512919408263"/>
          <c:y val="0.11623805899387629"/>
          <c:w val="0.50790822831442251"/>
          <c:h val="0.76412942889715163"/>
        </c:manualLayout>
      </c:layout>
      <c:pieChart>
        <c:varyColors val="1"/>
        <c:ser>
          <c:idx val="0"/>
          <c:order val="0"/>
          <c:tx>
            <c:strRef>
              <c:f>Denúncia_Protocolos_2026!$N$4</c:f>
              <c:strCache>
                <c:ptCount val="1"/>
                <c:pt idx="0">
                  <c:v>Total</c:v>
                </c:pt>
              </c:strCache>
            </c:strRef>
          </c:tx>
          <c:dPt>
            <c:idx val="0"/>
            <c:bubble3D val="0"/>
            <c:spPr>
              <a:solidFill>
                <a:srgbClr val="92D050"/>
              </a:solidFill>
              <a:ln w="19046">
                <a:solidFill>
                  <a:srgbClr val="FFFFFF"/>
                </a:solidFill>
                <a:prstDash val="solid"/>
              </a:ln>
            </c:spPr>
            <c:extLst>
              <c:ext xmlns:c16="http://schemas.microsoft.com/office/drawing/2014/chart" uri="{C3380CC4-5D6E-409C-BE32-E72D297353CC}">
                <c16:uniqueId val="{00000001-FEF9-4122-A8AC-9C259AC734DE}"/>
              </c:ext>
            </c:extLst>
          </c:dPt>
          <c:dPt>
            <c:idx val="1"/>
            <c:bubble3D val="0"/>
            <c:spPr>
              <a:solidFill>
                <a:srgbClr val="FF0000"/>
              </a:solidFill>
              <a:ln w="19046">
                <a:solidFill>
                  <a:srgbClr val="FFFFFF"/>
                </a:solidFill>
                <a:prstDash val="solid"/>
              </a:ln>
            </c:spPr>
            <c:extLst>
              <c:ext xmlns:c16="http://schemas.microsoft.com/office/drawing/2014/chart" uri="{C3380CC4-5D6E-409C-BE32-E72D297353CC}">
                <c16:uniqueId val="{00000003-FEF9-4122-A8AC-9C259AC734DE}"/>
              </c:ext>
            </c:extLst>
          </c:dPt>
          <c:dLbls>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100" b="1" i="0" u="none" strike="noStrike" kern="1200" baseline="0">
                    <a:solidFill>
                      <a:srgbClr val="000000"/>
                    </a:solidFill>
                    <a:latin typeface="Calibri"/>
                    <a:ea typeface="Calibri"/>
                    <a:cs typeface="Calibri"/>
                  </a:defRPr>
                </a:pPr>
                <a:endParaRPr lang="pt-BR"/>
              </a:p>
            </c:txPr>
            <c:showLegendKey val="0"/>
            <c:showVal val="0"/>
            <c:showCatName val="0"/>
            <c:showSerName val="0"/>
            <c:showPercent val="1"/>
            <c:showBubbleSize val="0"/>
            <c:separator>; </c:separator>
            <c:showLeaderLines val="1"/>
            <c:extLst>
              <c:ext xmlns:c15="http://schemas.microsoft.com/office/drawing/2012/chart" uri="{CE6537A1-D6FC-4f65-9D91-7224C49458BB}">
                <c15:spPr xmlns:c15="http://schemas.microsoft.com/office/drawing/2012/chart">
                  <a:prstGeom prst="rect">
                    <a:avLst/>
                  </a:prstGeom>
                </c15:spPr>
                <c15:layout/>
              </c:ext>
            </c:extLst>
          </c:dLbls>
          <c:cat>
            <c:strRef>
              <c:f>Denúncia_Protocolos_2026!$A$6:$A$7</c:f>
              <c:strCache>
                <c:ptCount val="2"/>
                <c:pt idx="0">
                  <c:v>Recebidas</c:v>
                </c:pt>
                <c:pt idx="1">
                  <c:v>Não Recebidas</c:v>
                </c:pt>
              </c:strCache>
            </c:strRef>
          </c:cat>
          <c:val>
            <c:numRef>
              <c:f>Denúncia_Protocolos_2026!$N$6:$N$7</c:f>
              <c:numCache>
                <c:formatCode>General</c:formatCode>
                <c:ptCount val="2"/>
                <c:pt idx="0">
                  <c:v>532</c:v>
                </c:pt>
                <c:pt idx="1">
                  <c:v>1527</c:v>
                </c:pt>
              </c:numCache>
            </c:numRef>
          </c:val>
          <c:extLst>
            <c:ext xmlns:c16="http://schemas.microsoft.com/office/drawing/2014/chart" uri="{C3380CC4-5D6E-409C-BE32-E72D297353CC}">
              <c16:uniqueId val="{00000004-FEF9-4122-A8AC-9C259AC734DE}"/>
            </c:ext>
          </c:extLst>
        </c:ser>
        <c:dLbls>
          <c:showLegendKey val="0"/>
          <c:showVal val="0"/>
          <c:showCatName val="0"/>
          <c:showSerName val="0"/>
          <c:showPercent val="0"/>
          <c:showBubbleSize val="0"/>
          <c:showLeaderLines val="1"/>
        </c:dLbls>
        <c:firstSliceAng val="360"/>
      </c:pieChart>
      <c:spPr>
        <a:noFill/>
        <a:ln>
          <a:noFill/>
        </a:ln>
      </c:spPr>
    </c:plotArea>
    <c:legend>
      <c:legendPos val="r"/>
      <c:layout>
        <c:manualLayout>
          <c:xMode val="edge"/>
          <c:yMode val="edge"/>
          <c:x val="0.76689361527875732"/>
          <c:y val="0.23943797060133462"/>
          <c:w val="0.19161264493948449"/>
          <c:h val="0.45738485016252928"/>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000000"/>
                </a:solidFill>
                <a:latin typeface="Calibri"/>
                <a:ea typeface="Calibri"/>
                <a:cs typeface="Calibri"/>
              </a:defRPr>
            </a:pPr>
            <a:r>
              <a:rPr lang="pt-BR" sz="1400" b="0" i="0" u="none" strike="noStrike" kern="1200" cap="none" spc="0" baseline="0">
                <a:solidFill>
                  <a:srgbClr val="000000"/>
                </a:solidFill>
                <a:uFillTx/>
                <a:latin typeface="Calibri"/>
                <a:ea typeface="Calibri"/>
                <a:cs typeface="Calibri"/>
              </a:rPr>
              <a:t>Protocolos aceitos como denúncias 2026 - tipologia</a:t>
            </a:r>
          </a:p>
        </c:rich>
      </c:tx>
      <c:layout>
        <c:manualLayout>
          <c:xMode val="edge"/>
          <c:yMode val="edge"/>
          <c:x val="0.22355524707997329"/>
          <c:y val="2.0453435519360765E-2"/>
        </c:manualLayout>
      </c:layout>
      <c:overlay val="0"/>
      <c:spPr>
        <a:noFill/>
        <a:ln>
          <a:noFill/>
        </a:ln>
      </c:spPr>
    </c:title>
    <c:autoTitleDeleted val="0"/>
    <c:view3D>
      <c:rotX val="14"/>
      <c:rotY val="19"/>
      <c:rAngAx val="0"/>
    </c:view3D>
    <c:floor>
      <c:thickness val="0"/>
      <c:spPr>
        <a:noFill/>
        <a:ln w="6345" cap="flat">
          <a:solidFill>
            <a:srgbClr val="000000"/>
          </a:solidFill>
          <a:prstDash val="solid"/>
          <a:round/>
        </a:ln>
      </c:spPr>
    </c:floor>
    <c:sideWall>
      <c:thickness val="0"/>
      <c:spPr>
        <a:noFill/>
        <a:ln w="9528">
          <a:solidFill>
            <a:srgbClr val="000000"/>
          </a:solidFill>
          <a:prstDash val="solid"/>
        </a:ln>
      </c:spPr>
    </c:sideWall>
    <c:backWall>
      <c:thickness val="0"/>
      <c:spPr>
        <a:noFill/>
        <a:ln w="9528">
          <a:solidFill>
            <a:srgbClr val="000000"/>
          </a:solidFill>
          <a:prstDash val="solid"/>
        </a:ln>
      </c:spPr>
    </c:backWall>
    <c:plotArea>
      <c:layout/>
      <c:bar3DChart>
        <c:barDir val="col"/>
        <c:grouping val="standard"/>
        <c:varyColors val="0"/>
        <c:ser>
          <c:idx val="0"/>
          <c:order val="0"/>
          <c:tx>
            <c:strRef>
              <c:f>Denúncia_Protocolos_2026!$A$49</c:f>
              <c:strCache>
                <c:ptCount val="1"/>
                <c:pt idx="0">
                  <c:v>Total indeferidas</c:v>
                </c:pt>
              </c:strCache>
            </c:strRef>
          </c:tx>
          <c:spPr>
            <a:solidFill>
              <a:srgbClr val="ED7D31"/>
            </a:solidFill>
            <a:ln>
              <a:noFill/>
            </a:ln>
          </c:spPr>
          <c:invertIfNegative val="0"/>
          <c:cat>
            <c:strRef>
              <c:f>Denúncia_Protocolos_2026!$B$35:$H$35</c:f>
              <c:strCache>
                <c:ptCount val="7"/>
                <c:pt idx="0">
                  <c:v>Assédio moral</c:v>
                </c:pt>
                <c:pt idx="1">
                  <c:v>Assédio sexual **</c:v>
                </c:pt>
                <c:pt idx="2">
                  <c:v>Denunciar conduta inadequada de Agente Público</c:v>
                </c:pt>
                <c:pt idx="3">
                  <c:v>Desvio de verbas, materiais e bens públicos</c:v>
                </c:pt>
                <c:pt idx="4">
                  <c:v>Ilegalidade na gestão pública municipal</c:v>
                </c:pt>
                <c:pt idx="5">
                  <c:v>Irregularidade da contratação e/ou gestão de serviço público</c:v>
                </c:pt>
                <c:pt idx="6">
                  <c:v>Total Geral</c:v>
                </c:pt>
              </c:strCache>
            </c:strRef>
          </c:cat>
          <c:val>
            <c:numRef>
              <c:f>Denúncia_Protocolos_2026!$B$49:$H$49</c:f>
              <c:numCache>
                <c:formatCode>General</c:formatCode>
                <c:ptCount val="7"/>
                <c:pt idx="0">
                  <c:v>155</c:v>
                </c:pt>
                <c:pt idx="1">
                  <c:v>46</c:v>
                </c:pt>
                <c:pt idx="2">
                  <c:v>609</c:v>
                </c:pt>
                <c:pt idx="3">
                  <c:v>61</c:v>
                </c:pt>
                <c:pt idx="4">
                  <c:v>302</c:v>
                </c:pt>
                <c:pt idx="5">
                  <c:v>354</c:v>
                </c:pt>
                <c:pt idx="6">
                  <c:v>1527</c:v>
                </c:pt>
              </c:numCache>
            </c:numRef>
          </c:val>
          <c:extLst>
            <c:ext xmlns:c16="http://schemas.microsoft.com/office/drawing/2014/chart" uri="{C3380CC4-5D6E-409C-BE32-E72D297353CC}">
              <c16:uniqueId val="{00000000-06F1-4171-925B-98AF38E48FA2}"/>
            </c:ext>
          </c:extLst>
        </c:ser>
        <c:ser>
          <c:idx val="1"/>
          <c:order val="1"/>
          <c:tx>
            <c:strRef>
              <c:f>Denúncia_Protocolos_2026!$A$64</c:f>
              <c:strCache>
                <c:ptCount val="1"/>
                <c:pt idx="0">
                  <c:v>Total deferidas</c:v>
                </c:pt>
              </c:strCache>
            </c:strRef>
          </c:tx>
          <c:spPr>
            <a:solidFill>
              <a:srgbClr val="BED1EA"/>
            </a:solidFill>
            <a:ln>
              <a:noFill/>
            </a:ln>
          </c:spPr>
          <c:invertIfNegative val="0"/>
          <c:cat>
            <c:strRef>
              <c:f>Denúncia_Protocolos_2026!$B$35:$H$35</c:f>
              <c:strCache>
                <c:ptCount val="7"/>
                <c:pt idx="0">
                  <c:v>Assédio moral</c:v>
                </c:pt>
                <c:pt idx="1">
                  <c:v>Assédio sexual **</c:v>
                </c:pt>
                <c:pt idx="2">
                  <c:v>Denunciar conduta inadequada de Agente Público</c:v>
                </c:pt>
                <c:pt idx="3">
                  <c:v>Desvio de verbas, materiais e bens públicos</c:v>
                </c:pt>
                <c:pt idx="4">
                  <c:v>Ilegalidade na gestão pública municipal</c:v>
                </c:pt>
                <c:pt idx="5">
                  <c:v>Irregularidade da contratação e/ou gestão de serviço público</c:v>
                </c:pt>
                <c:pt idx="6">
                  <c:v>Total Geral</c:v>
                </c:pt>
              </c:strCache>
            </c:strRef>
          </c:cat>
          <c:val>
            <c:numRef>
              <c:f>Denúncia_Protocolos_2026!$B$64:$H$64</c:f>
              <c:numCache>
                <c:formatCode>General</c:formatCode>
                <c:ptCount val="7"/>
                <c:pt idx="0">
                  <c:v>29</c:v>
                </c:pt>
                <c:pt idx="1">
                  <c:v>54</c:v>
                </c:pt>
                <c:pt idx="2">
                  <c:v>194</c:v>
                </c:pt>
                <c:pt idx="3">
                  <c:v>5</c:v>
                </c:pt>
                <c:pt idx="4">
                  <c:v>93</c:v>
                </c:pt>
                <c:pt idx="5">
                  <c:v>157</c:v>
                </c:pt>
                <c:pt idx="6">
                  <c:v>532</c:v>
                </c:pt>
              </c:numCache>
            </c:numRef>
          </c:val>
          <c:extLst>
            <c:ext xmlns:c16="http://schemas.microsoft.com/office/drawing/2014/chart" uri="{C3380CC4-5D6E-409C-BE32-E72D297353CC}">
              <c16:uniqueId val="{00000001-06F1-4171-925B-98AF38E48FA2}"/>
            </c:ext>
          </c:extLst>
        </c:ser>
        <c:dLbls>
          <c:showLegendKey val="0"/>
          <c:showVal val="0"/>
          <c:showCatName val="0"/>
          <c:showSerName val="0"/>
          <c:showPercent val="0"/>
          <c:showBubbleSize val="0"/>
        </c:dLbls>
        <c:gapWidth val="219"/>
        <c:shape val="box"/>
        <c:axId val="1820271151"/>
        <c:axId val="1820270319"/>
        <c:axId val="1789614527"/>
      </c:bar3DChart>
      <c:valAx>
        <c:axId val="1820270319"/>
        <c:scaling>
          <c:orientation val="minMax"/>
        </c:scaling>
        <c:delete val="0"/>
        <c:axPos val="l"/>
        <c:majorGridlines>
          <c:spPr>
            <a:ln w="9528" cap="flat">
              <a:solidFill>
                <a:srgbClr val="000000"/>
              </a:solidFill>
              <a:prstDash val="solid"/>
              <a:round/>
            </a:ln>
          </c:spPr>
        </c:majorGridlines>
        <c:numFmt formatCode="General"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1151"/>
        <c:crosses val="autoZero"/>
        <c:crossBetween val="between"/>
      </c:valAx>
      <c:catAx>
        <c:axId val="1820271151"/>
        <c:scaling>
          <c:orientation val="minMax"/>
        </c:scaling>
        <c:delete val="0"/>
        <c:axPos val="b"/>
        <c:majorGridlines>
          <c:spPr>
            <a:ln w="9528" cap="flat">
              <a:solidFill>
                <a:srgbClr val="000000"/>
              </a:solidFill>
              <a:prstDash val="solid"/>
              <a:round/>
            </a:ln>
          </c:spPr>
        </c:majorGridlines>
        <c:numFmt formatCode="General" sourceLinked="1"/>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0319"/>
        <c:crosses val="autoZero"/>
        <c:auto val="1"/>
        <c:lblAlgn val="ctr"/>
        <c:lblOffset val="100"/>
        <c:noMultiLvlLbl val="0"/>
      </c:catAx>
      <c:serAx>
        <c:axId val="1789614527"/>
        <c:scaling>
          <c:orientation val="minMax"/>
        </c:scaling>
        <c:delete val="0"/>
        <c:axPos val="b"/>
        <c:majorGridlines>
          <c:spPr>
            <a:ln w="3172" cap="flat">
              <a:solidFill>
                <a:srgbClr val="000000"/>
              </a:solidFill>
              <a:prstDash val="solid"/>
              <a:round/>
            </a:ln>
          </c:spPr>
        </c:majorGridlines>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0319"/>
        <c:crosses val="autoZero"/>
        <c:tickLblSkip val="1"/>
      </c:serAx>
      <c:spPr>
        <a:noFill/>
        <a:ln w="9528">
          <a:solidFill>
            <a:srgbClr val="000000"/>
          </a:solidFill>
          <a:prstDash val="solid"/>
        </a:ln>
      </c:spPr>
    </c:plotArea>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907020058075566E-2"/>
          <c:y val="0.19476961213181682"/>
          <c:w val="0.92022843770295581"/>
          <c:h val="0.77051556658311604"/>
        </c:manualLayout>
      </c:layout>
      <c:pieChart>
        <c:varyColors val="1"/>
        <c:ser>
          <c:idx val="0"/>
          <c:order val="0"/>
          <c:tx>
            <c:strRef>
              <c:f>Denúncia_Protocolos_2026!$Q$4</c:f>
              <c:strCache>
                <c:ptCount val="1"/>
                <c:pt idx="0">
                  <c:v>% Total 2026</c:v>
                </c:pt>
              </c:strCache>
            </c:strRef>
          </c:tx>
          <c:dPt>
            <c:idx val="0"/>
            <c:bubble3D val="0"/>
            <c:spPr>
              <a:solidFill>
                <a:srgbClr val="92D050"/>
              </a:solidFill>
            </c:spPr>
            <c:extLst>
              <c:ext xmlns:c16="http://schemas.microsoft.com/office/drawing/2014/chart" uri="{C3380CC4-5D6E-409C-BE32-E72D297353CC}">
                <c16:uniqueId val="{00000001-CDA6-489B-B0BB-A76831C6991E}"/>
              </c:ext>
            </c:extLst>
          </c:dPt>
          <c:dPt>
            <c:idx val="1"/>
            <c:bubble3D val="0"/>
            <c:spPr>
              <a:solidFill>
                <a:srgbClr val="FF0000"/>
              </a:solidFill>
            </c:spPr>
            <c:extLst>
              <c:ext xmlns:c16="http://schemas.microsoft.com/office/drawing/2014/chart" uri="{C3380CC4-5D6E-409C-BE32-E72D297353CC}">
                <c16:uniqueId val="{00000003-CDA6-489B-B0BB-A76831C6991E}"/>
              </c:ext>
            </c:extLst>
          </c:dPt>
          <c:dLbls>
            <c:dLbl>
              <c:idx val="1"/>
              <c:numFmt formatCode="0.00%" sourceLinked="0"/>
              <c:spPr>
                <a:noFill/>
                <a:ln w="25400">
                  <a:noFill/>
                </a:ln>
              </c:spPr>
              <c:txPr>
                <a:bodyPr/>
                <a:lstStyle/>
                <a:p>
                  <a:pPr>
                    <a:defRPr sz="1000" b="1" i="0" u="none" strike="noStrike" baseline="0">
                      <a:solidFill>
                        <a:srgbClr val="000000"/>
                      </a:solidFill>
                      <a:latin typeface="Calibri"/>
                      <a:ea typeface="Calibri"/>
                      <a:cs typeface="Calibri"/>
                    </a:defRPr>
                  </a:pPr>
                  <a:endParaRPr lang="pt-BR"/>
                </a:p>
              </c:txPr>
              <c:dLblPos val="bestFit"/>
              <c:showLegendKey val="0"/>
              <c:showVal val="0"/>
              <c:showCatName val="1"/>
              <c:showSerName val="0"/>
              <c:showPercent val="1"/>
              <c:showBubbleSize val="0"/>
              <c:extLst>
                <c:ext xmlns:c16="http://schemas.microsoft.com/office/drawing/2014/chart" uri="{C3380CC4-5D6E-409C-BE32-E72D297353CC}">
                  <c16:uniqueId val="{00000003-CDA6-489B-B0BB-A76831C6991E}"/>
                </c:ext>
              </c:extLst>
            </c:dLbl>
            <c:dLbl>
              <c:idx val="2"/>
              <c:numFmt formatCode="0.00%" sourceLinked="0"/>
              <c:spPr>
                <a:noFill/>
                <a:ln w="25400">
                  <a:noFill/>
                </a:ln>
              </c:spPr>
              <c:txPr>
                <a:bodyPr/>
                <a:lstStyle/>
                <a:p>
                  <a:pPr>
                    <a:defRPr sz="1000" b="1" i="0" u="none" strike="noStrike" baseline="0">
                      <a:solidFill>
                        <a:srgbClr val="000000"/>
                      </a:solidFill>
                      <a:latin typeface="Calibri"/>
                      <a:ea typeface="Calibri"/>
                      <a:cs typeface="Calibri"/>
                    </a:defRPr>
                  </a:pPr>
                  <a:endParaRPr lang="pt-BR"/>
                </a:p>
              </c:txPr>
              <c:dLblPos val="bestFit"/>
              <c:showLegendKey val="0"/>
              <c:showVal val="0"/>
              <c:showCatName val="1"/>
              <c:showSerName val="0"/>
              <c:showPercent val="1"/>
              <c:showBubbleSize val="0"/>
              <c:extLst>
                <c:ext xmlns:c16="http://schemas.microsoft.com/office/drawing/2014/chart" uri="{C3380CC4-5D6E-409C-BE32-E72D297353CC}">
                  <c16:uniqueId val="{00000004-CDA6-489B-B0BB-A76831C6991E}"/>
                </c:ext>
              </c:extLst>
            </c:dLbl>
            <c:numFmt formatCode="0.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pt-BR"/>
              </a:p>
            </c:txPr>
            <c:dLblPos val="bestFit"/>
            <c:showLegendKey val="0"/>
            <c:showVal val="0"/>
            <c:showCatName val="1"/>
            <c:showSerName val="0"/>
            <c:showPercent val="1"/>
            <c:showBubbleSize val="0"/>
            <c:showLeaderLines val="1"/>
            <c:extLst>
              <c:ext xmlns:c15="http://schemas.microsoft.com/office/drawing/2012/chart" uri="{CE6537A1-D6FC-4f65-9D91-7224C49458BB}">
                <c15:layout/>
              </c:ext>
            </c:extLst>
          </c:dLbls>
          <c:cat>
            <c:strRef>
              <c:extLst>
                <c:ext xmlns:c15="http://schemas.microsoft.com/office/drawing/2012/chart" uri="{02D57815-91ED-43cb-92C2-25804820EDAC}">
                  <c15:fullRef>
                    <c15:sqref>Denúncia_Protocolos_2026!$A$6:$A$13</c15:sqref>
                  </c15:fullRef>
                </c:ext>
              </c:extLst>
              <c:f>(Denúncia_Protocolos_2026!$A$6:$A$8,Denúncia_Protocolos_2026!$A$13)</c:f>
              <c:strCache>
                <c:ptCount val="4"/>
                <c:pt idx="0">
                  <c:v>Recebidas</c:v>
                </c:pt>
                <c:pt idx="1">
                  <c:v>Não Recebidas</c:v>
                </c:pt>
                <c:pt idx="2">
                  <c:v>Canceladas</c:v>
                </c:pt>
                <c:pt idx="3">
                  <c:v>Convertidas</c:v>
                </c:pt>
              </c:strCache>
            </c:strRef>
          </c:cat>
          <c:val>
            <c:numRef>
              <c:extLst>
                <c:ext xmlns:c15="http://schemas.microsoft.com/office/drawing/2012/chart" uri="{02D57815-91ED-43cb-92C2-25804820EDAC}">
                  <c15:fullRef>
                    <c15:sqref>Denúncia_Protocolos_2026!$Q$6:$Q$13</c15:sqref>
                  </c15:fullRef>
                </c:ext>
              </c:extLst>
              <c:f>(Denúncia_Protocolos_2026!$Q$6:$Q$8,Denúncia_Protocolos_2026!$Q$13)</c:f>
              <c:numCache>
                <c:formatCode>0.00</c:formatCode>
                <c:ptCount val="4"/>
                <c:pt idx="0">
                  <c:v>10.366328916601715</c:v>
                </c:pt>
                <c:pt idx="1">
                  <c:v>29.754481683554168</c:v>
                </c:pt>
                <c:pt idx="2">
                  <c:v>0.5066250974279034</c:v>
                </c:pt>
                <c:pt idx="3">
                  <c:v>59.372564302416208</c:v>
                </c:pt>
              </c:numCache>
            </c:numRef>
          </c:val>
          <c:extLst>
            <c:ext xmlns:c16="http://schemas.microsoft.com/office/drawing/2014/chart" uri="{C3380CC4-5D6E-409C-BE32-E72D297353CC}">
              <c16:uniqueId val="{00000005-CDA6-489B-B0BB-A76831C6991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pt-BR"/>
              <a:t>Denúncias - Unidades PMSP - MAIO/2026</a:t>
            </a:r>
          </a:p>
        </c:rich>
      </c:tx>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pt-BR"/>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Denúncia_Unidades_Mensal_2026!$F$4:$F$81</c:f>
              <c:strCache>
                <c:ptCount val="78"/>
                <c:pt idx="0">
                  <c:v>AHMSP Autarquia Hospitalar Municipal</c:v>
                </c:pt>
                <c:pt idx="1">
                  <c:v>Casa Civil</c:v>
                </c:pt>
                <c:pt idx="2">
                  <c:v>Controladoria Geral do Município</c:v>
                </c:pt>
                <c:pt idx="3">
                  <c:v>Empresa de Cinema e Audiovisual de São Paulo</c:v>
                </c:pt>
                <c:pt idx="4">
                  <c:v>FTMSP Fundação Theatro Municipal de São Paulo</c:v>
                </c:pt>
                <c:pt idx="5">
                  <c:v>Procuradoria Geral do Município</c:v>
                </c:pt>
                <c:pt idx="6">
                  <c:v>São Paulo Obras</c:v>
                </c:pt>
                <c:pt idx="7">
                  <c:v>São Paulo Urbanismo</c:v>
                </c:pt>
                <c:pt idx="8">
                  <c:v>Secretaria de Relações Institucionais</c:v>
                </c:pt>
                <c:pt idx="9">
                  <c:v>Secretaria de Relações Internacionais</c:v>
                </c:pt>
                <c:pt idx="10">
                  <c:v>Secretaria Executiva de Comunicação</c:v>
                </c:pt>
                <c:pt idx="11">
                  <c:v>Secretaria Executiva de Mudanças Climáticas</c:v>
                </c:pt>
                <c:pt idx="12">
                  <c:v>Secretaria Executiva de Planejamento e Entregas Prioritárias</c:v>
                </c:pt>
                <c:pt idx="13">
                  <c:v>Secretaria Municipal da Fazenda</c:v>
                </c:pt>
                <c:pt idx="14">
                  <c:v>Secretaria Municipal da Pessoa com Deficiência</c:v>
                </c:pt>
                <c:pt idx="15">
                  <c:v>Secretaria Municipal de Justiça</c:v>
                </c:pt>
                <c:pt idx="16">
                  <c:v>Secretaria Municipal de Planejamento e Eficiência</c:v>
                </c:pt>
                <c:pt idx="17">
                  <c:v>Subprefeitura Aricanduva</c:v>
                </c:pt>
                <c:pt idx="18">
                  <c:v>Subprefeitura Capela do Socorro</c:v>
                </c:pt>
                <c:pt idx="19">
                  <c:v>Subprefeitura Casa Verde</c:v>
                </c:pt>
                <c:pt idx="20">
                  <c:v>Subprefeitura Cidade Ademar</c:v>
                </c:pt>
                <c:pt idx="21">
                  <c:v>Subprefeitura Cidade Tiradentes</c:v>
                </c:pt>
                <c:pt idx="22">
                  <c:v>Subprefeitura Ermelino Matarazzo</c:v>
                </c:pt>
                <c:pt idx="23">
                  <c:v>Subprefeitura Freguesia/Brasilândia</c:v>
                </c:pt>
                <c:pt idx="24">
                  <c:v>Subprefeitura Guaianases</c:v>
                </c:pt>
                <c:pt idx="25">
                  <c:v>Subprefeitura Ipiranga</c:v>
                </c:pt>
                <c:pt idx="26">
                  <c:v>Subprefeitura Itaim Paulista</c:v>
                </c:pt>
                <c:pt idx="27">
                  <c:v>Subprefeitura Jaçanã/Tremembé</c:v>
                </c:pt>
                <c:pt idx="28">
                  <c:v>Subprefeitura Lapa</c:v>
                </c:pt>
                <c:pt idx="29">
                  <c:v>Subprefeitura M'Boi Mirim</c:v>
                </c:pt>
                <c:pt idx="30">
                  <c:v>Subprefeitura Mooca</c:v>
                </c:pt>
                <c:pt idx="31">
                  <c:v>Subprefeitura Parelheiros</c:v>
                </c:pt>
                <c:pt idx="32">
                  <c:v>Subprefeitura Pirituba/Jaraguá</c:v>
                </c:pt>
                <c:pt idx="33">
                  <c:v>Subprefeitura Santana/Tucuruvi</c:v>
                </c:pt>
                <c:pt idx="34">
                  <c:v>Subprefeitura Santo Amaro</c:v>
                </c:pt>
                <c:pt idx="35">
                  <c:v>Subprefeitura São Mateus</c:v>
                </c:pt>
                <c:pt idx="36">
                  <c:v>Subprefeitura São Miguel Paulista</c:v>
                </c:pt>
                <c:pt idx="37">
                  <c:v>Subprefeitura Vila Maria/Vila Guilherme</c:v>
                </c:pt>
                <c:pt idx="38">
                  <c:v>Subprefeitura Vila Mariana</c:v>
                </c:pt>
                <c:pt idx="39">
                  <c:v>Subprefeitura Vila Prudente</c:v>
                </c:pt>
                <c:pt idx="40">
                  <c:v>Companhia Metropolitana de Habitação</c:v>
                </c:pt>
                <c:pt idx="41">
                  <c:v>Fundação Paulistana de Educação, Tecnologia e Cultura</c:v>
                </c:pt>
                <c:pt idx="42">
                  <c:v>Instituto de Previdência Municipal</c:v>
                </c:pt>
                <c:pt idx="43">
                  <c:v>Secretaria Municipal de Infraestrutura Urbana e Obras</c:v>
                </c:pt>
                <c:pt idx="44">
                  <c:v>Secretaria Municipal de Inovação e Tecnologia</c:v>
                </c:pt>
                <c:pt idx="45">
                  <c:v>Secretaria Municipal de Mobilidade Urbana e Transporte</c:v>
                </c:pt>
                <c:pt idx="46">
                  <c:v>Secretaria Municipal de Turismo</c:v>
                </c:pt>
                <c:pt idx="47">
                  <c:v>Secretaria Municipal de Urbanismo e Licenciamento</c:v>
                </c:pt>
                <c:pt idx="48">
                  <c:v>Subprefeitura Campo Limpo</c:v>
                </c:pt>
                <c:pt idx="49">
                  <c:v>Subprefeitura Itaquera</c:v>
                </c:pt>
                <c:pt idx="50">
                  <c:v>Subprefeitura Jabaquara</c:v>
                </c:pt>
                <c:pt idx="51">
                  <c:v>Subprefeitura Penha</c:v>
                </c:pt>
                <c:pt idx="52">
                  <c:v>Subprefeitura Perus</c:v>
                </c:pt>
                <c:pt idx="53">
                  <c:v>Subprefeitura Pinheiros</c:v>
                </c:pt>
                <c:pt idx="54">
                  <c:v>Subprefeitura Sapopemba</c:v>
                </c:pt>
                <c:pt idx="55">
                  <c:v>Subprefeitura Sé</c:v>
                </c:pt>
                <c:pt idx="56">
                  <c:v>Empresa de Tecnologia da Informação e Comunicação do Município de São Paulo</c:v>
                </c:pt>
                <c:pt idx="57">
                  <c:v>Secretaria do Governo Municipal</c:v>
                </c:pt>
                <c:pt idx="58">
                  <c:v>Secretaria Municipal de Cultura e Economia Criativa</c:v>
                </c:pt>
                <c:pt idx="59">
                  <c:v>Subprefeitura Butantã</c:v>
                </c:pt>
                <c:pt idx="60">
                  <c:v>Companhia de Engenharia de Tráfego</c:v>
                </c:pt>
                <c:pt idx="61">
                  <c:v>Secretaria Municipal de Desenvolvimento Econômico e Trabalho</c:v>
                </c:pt>
                <c:pt idx="62">
                  <c:v>Coordenadoria de Limpeza Urbana</c:v>
                </c:pt>
                <c:pt idx="63">
                  <c:v>Secretaria Municipal das Subprefeituras</c:v>
                </c:pt>
                <c:pt idx="64">
                  <c:v>Secretaria Municipal de Habitação</c:v>
                </c:pt>
                <c:pt idx="65">
                  <c:v>Agência Reguladora de Serviços Públicos do Município</c:v>
                </c:pt>
                <c:pt idx="66">
                  <c:v>Secretaria Municipal de Esportes e Lazer</c:v>
                </c:pt>
                <c:pt idx="67">
                  <c:v>Secretaria Municipal de Gestão</c:v>
                </c:pt>
                <c:pt idx="68">
                  <c:v>Secretaria Municipal de Direitos Humanos e Cidadania</c:v>
                </c:pt>
                <c:pt idx="69">
                  <c:v>Secretaria Municipal do Verde e Meio Ambiente</c:v>
                </c:pt>
                <c:pt idx="70">
                  <c:v>Secretaria Municipal de Segurança Urbana</c:v>
                </c:pt>
                <c:pt idx="71">
                  <c:v>São Paulo Transportes</c:v>
                </c:pt>
                <c:pt idx="72">
                  <c:v>Secretaria Municipal de Assistência e Desenvolvimento Social</c:v>
                </c:pt>
                <c:pt idx="73">
                  <c:v>Fora da competência da municipalidade</c:v>
                </c:pt>
                <c:pt idx="74">
                  <c:v>Não identificado*</c:v>
                </c:pt>
                <c:pt idx="75">
                  <c:v>Secretaria Municipal de Educação</c:v>
                </c:pt>
                <c:pt idx="76">
                  <c:v>Secretaria Municipal da Saúde</c:v>
                </c:pt>
                <c:pt idx="77">
                  <c:v>Secretaria Municipal de Educação</c:v>
                </c:pt>
              </c:strCache>
            </c:strRef>
          </c:cat>
          <c:val>
            <c:numRef>
              <c:f>Denúncia_Unidades_Mensal_2026!$I$4:$I$81</c:f>
              <c:numCache>
                <c:formatCode>General</c:formatCode>
                <c:ptCount val="7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2</c:v>
                </c:pt>
                <c:pt idx="57">
                  <c:v>2</c:v>
                </c:pt>
                <c:pt idx="58">
                  <c:v>2</c:v>
                </c:pt>
                <c:pt idx="59">
                  <c:v>2</c:v>
                </c:pt>
                <c:pt idx="60">
                  <c:v>3</c:v>
                </c:pt>
                <c:pt idx="61">
                  <c:v>3</c:v>
                </c:pt>
                <c:pt idx="62">
                  <c:v>4</c:v>
                </c:pt>
                <c:pt idx="63">
                  <c:v>4</c:v>
                </c:pt>
                <c:pt idx="64">
                  <c:v>6</c:v>
                </c:pt>
                <c:pt idx="65">
                  <c:v>7</c:v>
                </c:pt>
                <c:pt idx="66">
                  <c:v>7</c:v>
                </c:pt>
                <c:pt idx="67">
                  <c:v>7</c:v>
                </c:pt>
                <c:pt idx="68">
                  <c:v>8</c:v>
                </c:pt>
                <c:pt idx="69">
                  <c:v>11</c:v>
                </c:pt>
                <c:pt idx="70">
                  <c:v>14</c:v>
                </c:pt>
                <c:pt idx="71">
                  <c:v>19</c:v>
                </c:pt>
                <c:pt idx="72">
                  <c:v>24</c:v>
                </c:pt>
                <c:pt idx="73">
                  <c:v>25</c:v>
                </c:pt>
                <c:pt idx="74">
                  <c:v>78</c:v>
                </c:pt>
                <c:pt idx="75">
                  <c:v>99</c:v>
                </c:pt>
                <c:pt idx="76">
                  <c:v>125</c:v>
                </c:pt>
                <c:pt idx="77">
                  <c:v>138</c:v>
                </c:pt>
              </c:numCache>
            </c:numRef>
          </c:val>
          <c:extLst>
            <c:ext xmlns:c16="http://schemas.microsoft.com/office/drawing/2014/chart" uri="{C3380CC4-5D6E-409C-BE32-E72D297353CC}">
              <c16:uniqueId val="{00000000-DE73-42C3-9306-603F7389E325}"/>
            </c:ext>
          </c:extLst>
        </c:ser>
        <c:dLbls>
          <c:showLegendKey val="0"/>
          <c:showVal val="0"/>
          <c:showCatName val="0"/>
          <c:showSerName val="0"/>
          <c:showPercent val="0"/>
          <c:showBubbleSize val="0"/>
        </c:dLbls>
        <c:gapWidth val="115"/>
        <c:overlap val="-20"/>
        <c:axId val="401933328"/>
        <c:axId val="401934160"/>
      </c:barChart>
      <c:catAx>
        <c:axId val="401933328"/>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401934160"/>
        <c:crosses val="autoZero"/>
        <c:auto val="1"/>
        <c:lblAlgn val="ctr"/>
        <c:lblOffset val="100"/>
        <c:noMultiLvlLbl val="0"/>
      </c:catAx>
      <c:valAx>
        <c:axId val="4019341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401933328"/>
        <c:crosses val="autoZero"/>
        <c:crossBetween val="between"/>
      </c:valAx>
      <c:spPr>
        <a:noFill/>
        <a:ln>
          <a:noFill/>
        </a:ln>
        <a:effectLst/>
      </c:spPr>
    </c:plotArea>
    <c:plotVisOnly val="1"/>
    <c:dispBlanksAs val="gap"/>
    <c:showDLblsOverMax val="0"/>
  </c:chart>
  <c:spPr>
    <a:solidFill>
      <a:schemeClr val="bg1">
        <a:lumMod val="85000"/>
      </a:schemeClr>
    </a:solidFill>
    <a:ln w="9525" cap="flat" cmpd="sng" algn="ctr">
      <a:solidFill>
        <a:schemeClr val="tx1"/>
      </a:solid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1" i="0" u="none" strike="noStrike" kern="1200" baseline="0">
                <a:solidFill>
                  <a:srgbClr val="000000"/>
                </a:solidFill>
                <a:latin typeface="Calibri"/>
                <a:ea typeface="Calibri"/>
                <a:cs typeface="Calibri"/>
              </a:defRPr>
            </a:pPr>
            <a:r>
              <a:rPr lang="pt-BR" sz="1400" b="1" i="0" u="none" strike="noStrike" kern="1200" cap="none" spc="0" baseline="0">
                <a:solidFill>
                  <a:srgbClr val="000000"/>
                </a:solidFill>
                <a:uFillTx/>
                <a:latin typeface="Calibri"/>
                <a:ea typeface="Calibri"/>
                <a:cs typeface="Calibri"/>
              </a:rPr>
              <a:t>Protocolos - Linha do Tempo 2026</a:t>
            </a:r>
          </a:p>
        </c:rich>
      </c:tx>
      <c:layout/>
      <c:overlay val="0"/>
      <c:spPr>
        <a:noFill/>
        <a:ln>
          <a:noFill/>
        </a:ln>
      </c:spPr>
    </c:title>
    <c:autoTitleDeleted val="0"/>
    <c:plotArea>
      <c:layout/>
      <c:lineChart>
        <c:grouping val="standard"/>
        <c:varyColors val="0"/>
        <c:ser>
          <c:idx val="0"/>
          <c:order val="0"/>
          <c:spPr>
            <a:ln>
              <a:noFill/>
            </a:ln>
          </c:spPr>
          <c:marker>
            <c:symbol val="circle"/>
            <c:size val="8"/>
          </c:marker>
          <c:trendline>
            <c:spPr>
              <a:ln w="12701" cap="rnd">
                <a:solidFill>
                  <a:srgbClr val="FF0000"/>
                </a:solidFill>
                <a:prstDash val="solid"/>
                <a:round/>
              </a:ln>
            </c:spPr>
            <c:trendlineType val="linear"/>
            <c:dispRSqr val="0"/>
            <c:dispEq val="0"/>
          </c:trendline>
          <c:cat>
            <c:numRef>
              <c:f>Protocolos!$A$5:$A$16</c:f>
              <c:numCache>
                <c:formatCode>mmm\-yy</c:formatCode>
                <c:ptCount val="12"/>
                <c:pt idx="0">
                  <c:v>46023</c:v>
                </c:pt>
                <c:pt idx="1">
                  <c:v>46054</c:v>
                </c:pt>
                <c:pt idx="2">
                  <c:v>46082</c:v>
                </c:pt>
                <c:pt idx="3">
                  <c:v>46113</c:v>
                </c:pt>
                <c:pt idx="4">
                  <c:v>46143</c:v>
                </c:pt>
              </c:numCache>
            </c:numRef>
          </c:cat>
          <c:val>
            <c:numRef>
              <c:f>Protocolos!$B$5:$B$16</c:f>
              <c:numCache>
                <c:formatCode>#,##0</c:formatCode>
                <c:ptCount val="12"/>
                <c:pt idx="0">
                  <c:v>5809</c:v>
                </c:pt>
                <c:pt idx="1">
                  <c:v>5557</c:v>
                </c:pt>
                <c:pt idx="2">
                  <c:v>6550</c:v>
                </c:pt>
                <c:pt idx="3">
                  <c:v>5538</c:v>
                </c:pt>
                <c:pt idx="4">
                  <c:v>5513</c:v>
                </c:pt>
              </c:numCache>
            </c:numRef>
          </c:val>
          <c:smooth val="0"/>
          <c:extLst>
            <c:ext xmlns:c16="http://schemas.microsoft.com/office/drawing/2014/chart" uri="{C3380CC4-5D6E-409C-BE32-E72D297353CC}">
              <c16:uniqueId val="{00000000-0CAA-4F3D-AAEB-D8C37D97C990}"/>
            </c:ext>
          </c:extLst>
        </c:ser>
        <c:dLbls>
          <c:showLegendKey val="0"/>
          <c:showVal val="0"/>
          <c:showCatName val="0"/>
          <c:showSerName val="0"/>
          <c:showPercent val="0"/>
          <c:showBubbleSize val="0"/>
        </c:dLbls>
        <c:marker val="1"/>
        <c:smooth val="0"/>
        <c:axId val="1812046495"/>
        <c:axId val="1812051071"/>
      </c:lineChart>
      <c:valAx>
        <c:axId val="1812051071"/>
        <c:scaling>
          <c:orientation val="minMax"/>
        </c:scaling>
        <c:delete val="0"/>
        <c:axPos val="l"/>
        <c:majorGridlines>
          <c:spPr>
            <a:ln w="9528" cap="flat">
              <a:solidFill>
                <a:srgbClr val="A6A6A6"/>
              </a:solidFill>
              <a:prstDash val="solid"/>
              <a:round/>
            </a:ln>
          </c:spPr>
        </c:majorGridlines>
        <c:numFmt formatCode="#,##0"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Calibri"/>
                <a:ea typeface="Calibri"/>
                <a:cs typeface="Calibri"/>
              </a:defRPr>
            </a:pPr>
            <a:endParaRPr lang="pt-BR"/>
          </a:p>
        </c:txPr>
        <c:crossAx val="1812046495"/>
        <c:crosses val="autoZero"/>
        <c:crossBetween val="between"/>
      </c:valAx>
      <c:dateAx>
        <c:axId val="1812046495"/>
        <c:scaling>
          <c:orientation val="minMax"/>
        </c:scaling>
        <c:delete val="0"/>
        <c:axPos val="b"/>
        <c:majorGridlines>
          <c:spPr>
            <a:ln w="9528" cap="flat">
              <a:solidFill>
                <a:srgbClr val="7F7F7F"/>
              </a:solidFill>
              <a:prstDash val="solid"/>
              <a:round/>
            </a:ln>
          </c:spPr>
        </c:majorGridlines>
        <c:numFmt formatCode="mmm/yy" sourceLinked="0"/>
        <c:majorTickMark val="out"/>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1" i="0" u="none" strike="noStrike" kern="1200" baseline="0">
                <a:solidFill>
                  <a:srgbClr val="000000"/>
                </a:solidFill>
                <a:latin typeface="Calibri"/>
                <a:ea typeface="Calibri"/>
                <a:cs typeface="Calibri"/>
              </a:defRPr>
            </a:pPr>
            <a:endParaRPr lang="pt-BR"/>
          </a:p>
        </c:txPr>
        <c:crossAx val="1812051071"/>
        <c:crosses val="autoZero"/>
        <c:auto val="1"/>
        <c:lblOffset val="100"/>
        <c:baseTimeUnit val="months"/>
        <c:majorUnit val="1"/>
      </c:dateAx>
      <c:spPr>
        <a:solidFill>
          <a:srgbClr val="D9D9D9"/>
        </a:solidFill>
        <a:ln>
          <a:noFill/>
        </a:ln>
      </c:spPr>
    </c:plotArea>
    <c:plotVisOnly val="1"/>
    <c:dispBlanksAs val="gap"/>
    <c:showDLblsOverMax val="0"/>
  </c:chart>
  <c:spPr>
    <a:solidFill>
      <a:srgbClr val="FFFFFF"/>
    </a:solidFill>
    <a:ln w="9528" cap="flat">
      <a:solidFill>
        <a:sysClr val="windowText" lastClr="000000"/>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latin typeface="+mn-lt"/>
                <a:ea typeface="+mn-ea"/>
                <a:cs typeface="+mn-cs"/>
              </a:defRPr>
            </a:pPr>
            <a:r>
              <a:rPr lang="pt-BR" sz="1400" b="1" i="0" baseline="0">
                <a:effectLst/>
              </a:rPr>
              <a:t>Denúncias MAIO/2026</a:t>
            </a:r>
            <a:endParaRPr lang="pt-BR" sz="1400">
              <a:effectLst/>
            </a:endParaRPr>
          </a:p>
        </c:rich>
      </c:tx>
      <c:layout>
        <c:manualLayout>
          <c:xMode val="edge"/>
          <c:yMode val="edge"/>
          <c:x val="0.19466455188359869"/>
          <c:y val="2.565945186171281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latin typeface="+mn-lt"/>
              <a:ea typeface="+mn-ea"/>
              <a:cs typeface="+mn-cs"/>
            </a:defRPr>
          </a:pPr>
          <a:endParaRPr lang="pt-BR"/>
        </a:p>
      </c:txPr>
    </c:title>
    <c:autoTitleDeleted val="0"/>
    <c:plotArea>
      <c:layout>
        <c:manualLayout>
          <c:layoutTarget val="inner"/>
          <c:xMode val="edge"/>
          <c:yMode val="edge"/>
          <c:x val="9.8187090593426049E-2"/>
          <c:y val="0.16997914927178984"/>
          <c:w val="0.90055563809240824"/>
          <c:h val="0.72128313988963133"/>
        </c:manualLayout>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Denúncia_Unidades_Mensal_2026!$A$83:$D$83</c:f>
              <c:strCache>
                <c:ptCount val="4"/>
                <c:pt idx="0">
                  <c:v>DEFERIDAS</c:v>
                </c:pt>
                <c:pt idx="1">
                  <c:v>INDEFERIDAS</c:v>
                </c:pt>
                <c:pt idx="2">
                  <c:v>CANCELADAS</c:v>
                </c:pt>
                <c:pt idx="3">
                  <c:v>TOTAL</c:v>
                </c:pt>
              </c:strCache>
            </c:strRef>
          </c:cat>
          <c:val>
            <c:numRef>
              <c:f>Denúncia_Unidades_Mensal_2026!$A$84:$D$84</c:f>
              <c:numCache>
                <c:formatCode>General</c:formatCode>
                <c:ptCount val="4"/>
                <c:pt idx="0">
                  <c:v>138</c:v>
                </c:pt>
                <c:pt idx="1">
                  <c:v>369</c:v>
                </c:pt>
                <c:pt idx="2">
                  <c:v>1</c:v>
                </c:pt>
                <c:pt idx="3">
                  <c:v>508</c:v>
                </c:pt>
              </c:numCache>
            </c:numRef>
          </c:val>
          <c:extLst>
            <c:ext xmlns:c16="http://schemas.microsoft.com/office/drawing/2014/chart" uri="{C3380CC4-5D6E-409C-BE32-E72D297353CC}">
              <c16:uniqueId val="{00000000-A077-4433-B526-F8D3E466997D}"/>
            </c:ext>
          </c:extLst>
        </c:ser>
        <c:dLbls>
          <c:showLegendKey val="0"/>
          <c:showVal val="0"/>
          <c:showCatName val="0"/>
          <c:showSerName val="0"/>
          <c:showPercent val="0"/>
          <c:showBubbleSize val="0"/>
        </c:dLbls>
        <c:gapWidth val="100"/>
        <c:overlap val="-24"/>
        <c:axId val="559658240"/>
        <c:axId val="559649088"/>
      </c:barChart>
      <c:catAx>
        <c:axId val="55965824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559649088"/>
        <c:crosses val="autoZero"/>
        <c:auto val="1"/>
        <c:lblAlgn val="ctr"/>
        <c:lblOffset val="100"/>
        <c:noMultiLvlLbl val="0"/>
      </c:catAx>
      <c:valAx>
        <c:axId val="55964908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559658240"/>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pt-BR" sz="1400" b="1" i="0" baseline="0">
                <a:effectLst/>
              </a:rPr>
              <a:t>Motivos de indeferimento MAIO/2026</a:t>
            </a:r>
            <a:endParaRPr lang="pt-BR" sz="1400">
              <a:effectLst/>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pt-BR"/>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Denúncia_Unidades_Mensal_2026!$G$85:$G$88</c:f>
              <c:strCache>
                <c:ptCount val="4"/>
                <c:pt idx="0">
                  <c:v>Duplicidade de protocolo</c:v>
                </c:pt>
                <c:pt idx="1">
                  <c:v>Falta de informação</c:v>
                </c:pt>
                <c:pt idx="2">
                  <c:v>Fora da competência da Municipalidade</c:v>
                </c:pt>
                <c:pt idx="3">
                  <c:v>Perda de objeto</c:v>
                </c:pt>
              </c:strCache>
            </c:strRef>
          </c:cat>
          <c:val>
            <c:numRef>
              <c:f>Denúncia_Unidades_Mensal_2026!$H$85:$H$88</c:f>
              <c:numCache>
                <c:formatCode>General</c:formatCode>
                <c:ptCount val="4"/>
                <c:pt idx="0">
                  <c:v>14</c:v>
                </c:pt>
                <c:pt idx="1">
                  <c:v>321</c:v>
                </c:pt>
                <c:pt idx="2">
                  <c:v>32</c:v>
                </c:pt>
                <c:pt idx="3">
                  <c:v>2</c:v>
                </c:pt>
              </c:numCache>
            </c:numRef>
          </c:val>
          <c:extLst>
            <c:ext xmlns:c16="http://schemas.microsoft.com/office/drawing/2014/chart" uri="{C3380CC4-5D6E-409C-BE32-E72D297353CC}">
              <c16:uniqueId val="{00000000-09C9-44B8-AEED-3D277423CCE7}"/>
            </c:ext>
          </c:extLst>
        </c:ser>
        <c:dLbls>
          <c:showLegendKey val="0"/>
          <c:showVal val="0"/>
          <c:showCatName val="0"/>
          <c:showSerName val="0"/>
          <c:showPercent val="0"/>
          <c:showBubbleSize val="0"/>
        </c:dLbls>
        <c:gapWidth val="100"/>
        <c:overlap val="-24"/>
        <c:axId val="1936083631"/>
        <c:axId val="1936091535"/>
      </c:barChart>
      <c:catAx>
        <c:axId val="1936083631"/>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936091535"/>
        <c:crosses val="autoZero"/>
        <c:auto val="1"/>
        <c:lblAlgn val="ctr"/>
        <c:lblOffset val="100"/>
        <c:noMultiLvlLbl val="0"/>
      </c:catAx>
      <c:valAx>
        <c:axId val="193609153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936083631"/>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lIns="0" tIns="0" rIns="0" bIns="0"/>
          <a:lstStyle/>
          <a:p>
            <a:pPr marL="0" marR="0" indent="0" algn="ctr" defTabSz="914400" fontAlgn="auto" hangingPunct="1">
              <a:lnSpc>
                <a:spcPct val="100000"/>
              </a:lnSpc>
              <a:spcBef>
                <a:spcPts val="0"/>
              </a:spcBef>
              <a:spcAft>
                <a:spcPts val="0"/>
              </a:spcAft>
              <a:tabLst/>
              <a:defRPr sz="1400" b="1" i="0" u="none" strike="noStrike" kern="1200" baseline="0">
                <a:solidFill>
                  <a:srgbClr val="000000"/>
                </a:solidFill>
                <a:latin typeface="Calibri"/>
                <a:ea typeface="Calibri"/>
                <a:cs typeface="Calibri"/>
              </a:defRPr>
            </a:pPr>
            <a:r>
              <a:rPr lang="pt-BR" sz="1400" b="1" i="0" u="none" strike="noStrike" kern="1200" cap="none" spc="0" baseline="0">
                <a:solidFill>
                  <a:srgbClr val="000000"/>
                </a:solidFill>
                <a:uFillTx/>
                <a:latin typeface="Calibri"/>
                <a:ea typeface="Calibri"/>
                <a:cs typeface="Calibri"/>
              </a:rPr>
              <a:t>Linha do tempo - Protocolos e-SIC 2026</a:t>
            </a:r>
          </a:p>
        </c:rich>
      </c:tx>
      <c:layout>
        <c:manualLayout>
          <c:xMode val="edge"/>
          <c:yMode val="edge"/>
          <c:x val="0.15894340130560602"/>
          <c:y val="0"/>
        </c:manualLayout>
      </c:layout>
      <c:overlay val="0"/>
      <c:spPr>
        <a:noFill/>
        <a:ln>
          <a:noFill/>
        </a:ln>
      </c:spPr>
    </c:title>
    <c:autoTitleDeleted val="0"/>
    <c:plotArea>
      <c:layout>
        <c:manualLayout>
          <c:layoutTarget val="inner"/>
          <c:xMode val="edge"/>
          <c:yMode val="edge"/>
          <c:x val="0.11146106736657919"/>
          <c:y val="0.20738711071039484"/>
          <c:w val="0.58440608385490278"/>
          <c:h val="0.63228702108590529"/>
        </c:manualLayout>
      </c:layout>
      <c:lineChart>
        <c:grouping val="standard"/>
        <c:varyColors val="0"/>
        <c:ser>
          <c:idx val="0"/>
          <c:order val="0"/>
          <c:tx>
            <c:strRef>
              <c:f>'e-SIC_2026'!$B$5</c:f>
              <c:strCache>
                <c:ptCount val="1"/>
                <c:pt idx="0">
                  <c:v>Protocolos</c:v>
                </c:pt>
              </c:strCache>
            </c:strRef>
          </c:tx>
          <c:spPr>
            <a:ln>
              <a:noFill/>
            </a:ln>
          </c:spPr>
          <c:marker>
            <c:symbol val="square"/>
            <c:size val="7"/>
          </c:marker>
          <c:trendline>
            <c:spPr>
              <a:ln w="6345" cap="rnd">
                <a:solidFill>
                  <a:srgbClr val="000000"/>
                </a:solidFill>
                <a:prstDash val="solid"/>
                <a:round/>
              </a:ln>
            </c:spPr>
            <c:trendlineType val="linear"/>
            <c:dispRSqr val="0"/>
            <c:dispEq val="0"/>
          </c:trendline>
          <c:cat>
            <c:numRef>
              <c:f>'e-SIC_2026'!$A$6:$A$17</c:f>
              <c:numCache>
                <c:formatCode>mmm\-yy</c:formatCode>
                <c:ptCount val="12"/>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numCache>
            </c:numRef>
          </c:cat>
          <c:val>
            <c:numRef>
              <c:f>'e-SIC_2026'!$B$6:$B$17</c:f>
              <c:numCache>
                <c:formatCode>#,##0</c:formatCode>
                <c:ptCount val="12"/>
                <c:pt idx="0">
                  <c:v>959</c:v>
                </c:pt>
                <c:pt idx="1">
                  <c:v>830</c:v>
                </c:pt>
                <c:pt idx="2">
                  <c:v>964</c:v>
                </c:pt>
                <c:pt idx="3">
                  <c:v>916</c:v>
                </c:pt>
                <c:pt idx="4">
                  <c:v>1205</c:v>
                </c:pt>
              </c:numCache>
            </c:numRef>
          </c:val>
          <c:smooth val="0"/>
          <c:extLst>
            <c:ext xmlns:c16="http://schemas.microsoft.com/office/drawing/2014/chart" uri="{C3380CC4-5D6E-409C-BE32-E72D297353CC}">
              <c16:uniqueId val="{00000000-F669-40AD-AFF8-9026C9504043}"/>
            </c:ext>
          </c:extLst>
        </c:ser>
        <c:dLbls>
          <c:showLegendKey val="0"/>
          <c:showVal val="0"/>
          <c:showCatName val="0"/>
          <c:showSerName val="0"/>
          <c:showPercent val="0"/>
          <c:showBubbleSize val="0"/>
        </c:dLbls>
        <c:marker val="1"/>
        <c:smooth val="0"/>
        <c:axId val="1825391535"/>
        <c:axId val="1825391119"/>
      </c:lineChart>
      <c:lineChart>
        <c:grouping val="standard"/>
        <c:varyColors val="0"/>
        <c:ser>
          <c:idx val="1"/>
          <c:order val="1"/>
          <c:tx>
            <c:strRef>
              <c:f>'e-SIC_2026'!$C$5</c:f>
              <c:strCache>
                <c:ptCount val="1"/>
                <c:pt idx="0">
                  <c:v>Variação*</c:v>
                </c:pt>
              </c:strCache>
            </c:strRef>
          </c:tx>
          <c:spPr>
            <a:ln>
              <a:noFill/>
            </a:ln>
          </c:spPr>
          <c:marker>
            <c:symbol val="circle"/>
            <c:size val="6"/>
          </c:marker>
          <c:dPt>
            <c:idx val="0"/>
            <c:bubble3D val="0"/>
            <c:spPr>
              <a:ln>
                <a:noFill/>
              </a:ln>
            </c:spPr>
            <c:extLst>
              <c:ext xmlns:c16="http://schemas.microsoft.com/office/drawing/2014/chart" uri="{C3380CC4-5D6E-409C-BE32-E72D297353CC}">
                <c16:uniqueId val="{00000002-F669-40AD-AFF8-9026C9504043}"/>
              </c:ext>
            </c:extLst>
          </c:dPt>
          <c:dPt>
            <c:idx val="1"/>
            <c:bubble3D val="0"/>
            <c:spPr>
              <a:ln>
                <a:noFill/>
              </a:ln>
            </c:spPr>
            <c:extLst>
              <c:ext xmlns:c16="http://schemas.microsoft.com/office/drawing/2014/chart" uri="{C3380CC4-5D6E-409C-BE32-E72D297353CC}">
                <c16:uniqueId val="{00000004-F669-40AD-AFF8-9026C9504043}"/>
              </c:ext>
            </c:extLst>
          </c:dPt>
          <c:dPt>
            <c:idx val="2"/>
            <c:bubble3D val="0"/>
            <c:spPr>
              <a:ln>
                <a:noFill/>
              </a:ln>
            </c:spPr>
            <c:extLst>
              <c:ext xmlns:c16="http://schemas.microsoft.com/office/drawing/2014/chart" uri="{C3380CC4-5D6E-409C-BE32-E72D297353CC}">
                <c16:uniqueId val="{00000006-F669-40AD-AFF8-9026C9504043}"/>
              </c:ext>
            </c:extLst>
          </c:dPt>
          <c:dPt>
            <c:idx val="3"/>
            <c:bubble3D val="0"/>
            <c:spPr>
              <a:ln>
                <a:noFill/>
              </a:ln>
            </c:spPr>
            <c:extLst>
              <c:ext xmlns:c16="http://schemas.microsoft.com/office/drawing/2014/chart" uri="{C3380CC4-5D6E-409C-BE32-E72D297353CC}">
                <c16:uniqueId val="{00000008-F669-40AD-AFF8-9026C9504043}"/>
              </c:ext>
            </c:extLst>
          </c:dPt>
          <c:dPt>
            <c:idx val="4"/>
            <c:bubble3D val="0"/>
            <c:spPr>
              <a:ln>
                <a:noFill/>
              </a:ln>
            </c:spPr>
            <c:extLst>
              <c:ext xmlns:c16="http://schemas.microsoft.com/office/drawing/2014/chart" uri="{C3380CC4-5D6E-409C-BE32-E72D297353CC}">
                <c16:uniqueId val="{0000000A-F669-40AD-AFF8-9026C9504043}"/>
              </c:ext>
            </c:extLst>
          </c:dPt>
          <c:dPt>
            <c:idx val="5"/>
            <c:bubble3D val="0"/>
            <c:spPr>
              <a:ln>
                <a:noFill/>
              </a:ln>
            </c:spPr>
            <c:extLst>
              <c:ext xmlns:c16="http://schemas.microsoft.com/office/drawing/2014/chart" uri="{C3380CC4-5D6E-409C-BE32-E72D297353CC}">
                <c16:uniqueId val="{0000000C-F669-40AD-AFF8-9026C9504043}"/>
              </c:ext>
            </c:extLst>
          </c:dPt>
          <c:dPt>
            <c:idx val="6"/>
            <c:bubble3D val="0"/>
            <c:spPr>
              <a:ln>
                <a:noFill/>
              </a:ln>
            </c:spPr>
            <c:extLst>
              <c:ext xmlns:c16="http://schemas.microsoft.com/office/drawing/2014/chart" uri="{C3380CC4-5D6E-409C-BE32-E72D297353CC}">
                <c16:uniqueId val="{0000000E-F669-40AD-AFF8-9026C9504043}"/>
              </c:ext>
            </c:extLst>
          </c:dPt>
          <c:dPt>
            <c:idx val="7"/>
            <c:bubble3D val="0"/>
            <c:spPr>
              <a:ln>
                <a:noFill/>
              </a:ln>
            </c:spPr>
            <c:extLst>
              <c:ext xmlns:c16="http://schemas.microsoft.com/office/drawing/2014/chart" uri="{C3380CC4-5D6E-409C-BE32-E72D297353CC}">
                <c16:uniqueId val="{00000010-F669-40AD-AFF8-9026C9504043}"/>
              </c:ext>
            </c:extLst>
          </c:dPt>
          <c:dPt>
            <c:idx val="8"/>
            <c:bubble3D val="0"/>
            <c:spPr>
              <a:ln>
                <a:noFill/>
              </a:ln>
            </c:spPr>
            <c:extLst>
              <c:ext xmlns:c16="http://schemas.microsoft.com/office/drawing/2014/chart" uri="{C3380CC4-5D6E-409C-BE32-E72D297353CC}">
                <c16:uniqueId val="{00000012-F669-40AD-AFF8-9026C9504043}"/>
              </c:ext>
            </c:extLst>
          </c:dPt>
          <c:dPt>
            <c:idx val="9"/>
            <c:bubble3D val="0"/>
            <c:spPr>
              <a:ln>
                <a:noFill/>
              </a:ln>
            </c:spPr>
            <c:extLst>
              <c:ext xmlns:c16="http://schemas.microsoft.com/office/drawing/2014/chart" uri="{C3380CC4-5D6E-409C-BE32-E72D297353CC}">
                <c16:uniqueId val="{00000014-F669-40AD-AFF8-9026C9504043}"/>
              </c:ext>
            </c:extLst>
          </c:dPt>
          <c:dPt>
            <c:idx val="10"/>
            <c:bubble3D val="0"/>
            <c:spPr>
              <a:ln>
                <a:noFill/>
              </a:ln>
            </c:spPr>
            <c:extLst>
              <c:ext xmlns:c16="http://schemas.microsoft.com/office/drawing/2014/chart" uri="{C3380CC4-5D6E-409C-BE32-E72D297353CC}">
                <c16:uniqueId val="{00000016-F669-40AD-AFF8-9026C9504043}"/>
              </c:ext>
            </c:extLst>
          </c:dPt>
          <c:dPt>
            <c:idx val="11"/>
            <c:bubble3D val="0"/>
            <c:spPr>
              <a:ln>
                <a:noFill/>
              </a:ln>
            </c:spPr>
            <c:extLst>
              <c:ext xmlns:c16="http://schemas.microsoft.com/office/drawing/2014/chart" uri="{C3380CC4-5D6E-409C-BE32-E72D297353CC}">
                <c16:uniqueId val="{00000018-F669-40AD-AFF8-9026C9504043}"/>
              </c:ext>
            </c:extLst>
          </c:dPt>
          <c:cat>
            <c:numRef>
              <c:f>'e-SIC_2026'!$A$6:$A$17</c:f>
              <c:numCache>
                <c:formatCode>mmm\-yy</c:formatCode>
                <c:ptCount val="12"/>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numCache>
            </c:numRef>
          </c:cat>
          <c:val>
            <c:numRef>
              <c:f>'e-SIC_2026'!$C$6:$C$17</c:f>
              <c:numCache>
                <c:formatCode>0.00</c:formatCode>
                <c:ptCount val="12"/>
                <c:pt idx="0">
                  <c:v>56.699346405228759</c:v>
                </c:pt>
                <c:pt idx="1">
                  <c:v>-13.451511991657977</c:v>
                </c:pt>
                <c:pt idx="2">
                  <c:v>16.14457831325301</c:v>
                </c:pt>
                <c:pt idx="3">
                  <c:v>-4.9792531120331951</c:v>
                </c:pt>
                <c:pt idx="4">
                  <c:v>31.550218340611352</c:v>
                </c:pt>
              </c:numCache>
            </c:numRef>
          </c:val>
          <c:smooth val="0"/>
          <c:extLst>
            <c:ext xmlns:c16="http://schemas.microsoft.com/office/drawing/2014/chart" uri="{C3380CC4-5D6E-409C-BE32-E72D297353CC}">
              <c16:uniqueId val="{00000019-F669-40AD-AFF8-9026C9504043}"/>
            </c:ext>
          </c:extLst>
        </c:ser>
        <c:dLbls>
          <c:showLegendKey val="0"/>
          <c:showVal val="0"/>
          <c:showCatName val="0"/>
          <c:showSerName val="0"/>
          <c:showPercent val="0"/>
          <c:showBubbleSize val="0"/>
        </c:dLbls>
        <c:marker val="1"/>
        <c:smooth val="0"/>
        <c:axId val="1825394863"/>
        <c:axId val="1825393615"/>
      </c:lineChart>
      <c:valAx>
        <c:axId val="1825391119"/>
        <c:scaling>
          <c:orientation val="minMax"/>
        </c:scaling>
        <c:delete val="0"/>
        <c:axPos val="l"/>
        <c:majorGridlines>
          <c:spPr>
            <a:ln w="9528" cap="flat">
              <a:solidFill>
                <a:srgbClr val="000000"/>
              </a:solidFill>
              <a:prstDash val="solid"/>
              <a:round/>
            </a:ln>
          </c:spPr>
        </c:majorGridlines>
        <c:title>
          <c:tx>
            <c:rich>
              <a:bodyPr lIns="0" tIns="0" rIns="0" bIns="0"/>
              <a:lstStyle/>
              <a:p>
                <a:pPr marL="0" marR="0" indent="0" algn="ctr" defTabSz="914400" fontAlgn="auto" hangingPunct="1">
                  <a:lnSpc>
                    <a:spcPct val="100000"/>
                  </a:lnSpc>
                  <a:spcBef>
                    <a:spcPts val="0"/>
                  </a:spcBef>
                  <a:spcAft>
                    <a:spcPts val="0"/>
                  </a:spcAft>
                  <a:tabLst/>
                  <a:defRPr sz="1000" b="1" i="0" u="none" strike="noStrike" kern="1200" baseline="0">
                    <a:solidFill>
                      <a:srgbClr val="000000"/>
                    </a:solidFill>
                    <a:latin typeface="Calibri"/>
                    <a:ea typeface="Calibri"/>
                    <a:cs typeface="Calibri"/>
                  </a:defRPr>
                </a:pPr>
                <a:r>
                  <a:rPr lang="pt-BR" sz="1000" b="1" i="0" u="none" strike="noStrike" kern="1200" cap="none" spc="0" baseline="0">
                    <a:solidFill>
                      <a:srgbClr val="000000"/>
                    </a:solidFill>
                    <a:uFillTx/>
                    <a:latin typeface="Calibri"/>
                    <a:ea typeface="Calibri"/>
                    <a:cs typeface="Calibri"/>
                  </a:rPr>
                  <a:t>Protocolos</a:t>
                </a:r>
              </a:p>
            </c:rich>
          </c:tx>
          <c:layout>
            <c:manualLayout>
              <c:xMode val="edge"/>
              <c:yMode val="edge"/>
              <c:x val="1.8260537945577273E-4"/>
              <c:y val="0.38378668834827967"/>
            </c:manualLayout>
          </c:layout>
          <c:overlay val="0"/>
          <c:spPr>
            <a:noFill/>
            <a:ln>
              <a:noFill/>
            </a:ln>
          </c:spPr>
        </c:title>
        <c:numFmt formatCode="#,##0"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Calibri"/>
                <a:ea typeface="Calibri"/>
                <a:cs typeface="Calibri"/>
              </a:defRPr>
            </a:pPr>
            <a:endParaRPr lang="pt-BR"/>
          </a:p>
        </c:txPr>
        <c:crossAx val="1825391535"/>
        <c:crosses val="autoZero"/>
        <c:crossBetween val="between"/>
      </c:valAx>
      <c:dateAx>
        <c:axId val="1825391535"/>
        <c:scaling>
          <c:orientation val="minMax"/>
        </c:scaling>
        <c:delete val="0"/>
        <c:axPos val="b"/>
        <c:majorGridlines>
          <c:spPr>
            <a:ln w="9528" cap="flat">
              <a:solidFill>
                <a:srgbClr val="000000"/>
              </a:solidFill>
              <a:prstDash val="solid"/>
              <a:round/>
            </a:ln>
          </c:spPr>
        </c:majorGridlines>
        <c:numFmt formatCode="mmm/yy" sourceLinked="0"/>
        <c:majorTickMark val="none"/>
        <c:minorTickMark val="none"/>
        <c:tickLblPos val="nextTo"/>
        <c:spPr>
          <a:noFill/>
          <a:ln w="9528" cap="flat">
            <a:solidFill>
              <a:srgbClr val="000000"/>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5391119"/>
        <c:crosses val="autoZero"/>
        <c:auto val="1"/>
        <c:lblOffset val="100"/>
        <c:baseTimeUnit val="months"/>
        <c:majorUnit val="1"/>
      </c:dateAx>
      <c:valAx>
        <c:axId val="1825393615"/>
        <c:scaling>
          <c:orientation val="minMax"/>
          <c:max val="100"/>
          <c:min val="-100"/>
        </c:scaling>
        <c:delete val="0"/>
        <c:axPos val="r"/>
        <c:numFmt formatCode="0.00" sourceLinked="1"/>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Calibri"/>
                <a:ea typeface="Calibri"/>
                <a:cs typeface="Calibri"/>
              </a:defRPr>
            </a:pPr>
            <a:endParaRPr lang="pt-BR"/>
          </a:p>
        </c:txPr>
        <c:crossAx val="1825394863"/>
        <c:crosses val="max"/>
        <c:crossBetween val="between"/>
      </c:valAx>
      <c:dateAx>
        <c:axId val="1825394863"/>
        <c:scaling>
          <c:orientation val="minMax"/>
        </c:scaling>
        <c:delete val="1"/>
        <c:axPos val="b"/>
        <c:numFmt formatCode="mmm\-yy" sourceLinked="1"/>
        <c:majorTickMark val="out"/>
        <c:minorTickMark val="none"/>
        <c:tickLblPos val="nextTo"/>
        <c:crossAx val="1825393615"/>
        <c:crosses val="autoZero"/>
        <c:auto val="1"/>
        <c:lblOffset val="100"/>
        <c:baseTimeUnit val="months"/>
      </c:dateAx>
      <c:spPr>
        <a:noFill/>
        <a:ln>
          <a:noFill/>
        </a:ln>
      </c:spPr>
    </c:plotArea>
    <c:legend>
      <c:legendPos val="r"/>
      <c:layout>
        <c:manualLayout>
          <c:xMode val="edge"/>
          <c:yMode val="edge"/>
          <c:x val="0.78991452991452993"/>
          <c:y val="0.31004740169481521"/>
          <c:w val="0.21008547008547007"/>
          <c:h val="0.28746719582682623"/>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lIns="0" tIns="0" rIns="0" bIns="0"/>
          <a:lstStyle/>
          <a:p>
            <a:pPr marL="0" marR="0" indent="0" algn="ctr" defTabSz="914400" fontAlgn="auto" hangingPunct="1">
              <a:lnSpc>
                <a:spcPct val="100000"/>
              </a:lnSpc>
              <a:spcBef>
                <a:spcPts val="0"/>
              </a:spcBef>
              <a:spcAft>
                <a:spcPts val="0"/>
              </a:spcAft>
              <a:tabLst/>
              <a:defRPr sz="1800" b="1" i="0" u="none" strike="noStrike" kern="1200" baseline="0">
                <a:solidFill>
                  <a:srgbClr val="000000"/>
                </a:solidFill>
                <a:latin typeface="Calibri"/>
                <a:ea typeface="Calibri"/>
                <a:cs typeface="Calibri"/>
              </a:defRPr>
            </a:pPr>
            <a:r>
              <a:rPr lang="pt-BR" sz="1800" b="1" i="0" u="none" strike="noStrike" kern="1200" cap="none" spc="0" baseline="0">
                <a:solidFill>
                  <a:srgbClr val="000000"/>
                </a:solidFill>
                <a:uFillTx/>
                <a:latin typeface="Calibri"/>
                <a:ea typeface="Calibri"/>
                <a:cs typeface="Calibri"/>
              </a:rPr>
              <a:t>10 órgãos + demandados - MÉDIA 2026</a:t>
            </a:r>
          </a:p>
        </c:rich>
      </c:tx>
      <c:layout>
        <c:manualLayout>
          <c:xMode val="edge"/>
          <c:yMode val="edge"/>
          <c:x val="0.16432979094396416"/>
          <c:y val="1.0498687664041995E-2"/>
        </c:manualLayout>
      </c:layout>
      <c:overlay val="0"/>
      <c:spPr>
        <a:noFill/>
        <a:ln>
          <a:noFill/>
        </a:ln>
      </c:spPr>
    </c:title>
    <c:autoTitleDeleted val="0"/>
    <c:plotArea>
      <c:layout>
        <c:manualLayout>
          <c:xMode val="edge"/>
          <c:yMode val="edge"/>
          <c:x val="0.25516491382633116"/>
          <c:y val="0.14752199282176343"/>
          <c:w val="0.56175797955325513"/>
          <c:h val="0.84337418452614688"/>
        </c:manualLayout>
      </c:layout>
      <c:pieChart>
        <c:varyColors val="1"/>
        <c:ser>
          <c:idx val="0"/>
          <c:order val="0"/>
          <c:tx>
            <c:strRef>
              <c:f>'e-SIC_2026'!$P$106</c:f>
              <c:strCache>
                <c:ptCount val="1"/>
              </c:strCache>
            </c:strRef>
          </c:tx>
          <c:dPt>
            <c:idx val="0"/>
            <c:bubble3D val="0"/>
            <c:spPr>
              <a:solidFill>
                <a:srgbClr val="3B64AD"/>
              </a:solidFill>
              <a:ln>
                <a:noFill/>
              </a:ln>
            </c:spPr>
            <c:extLst>
              <c:ext xmlns:c16="http://schemas.microsoft.com/office/drawing/2014/chart" uri="{C3380CC4-5D6E-409C-BE32-E72D297353CC}">
                <c16:uniqueId val="{00000001-3E7B-4EA4-A4E0-6700E718D50F}"/>
              </c:ext>
            </c:extLst>
          </c:dPt>
          <c:dPt>
            <c:idx val="1"/>
            <c:bubble3D val="0"/>
            <c:spPr>
              <a:solidFill>
                <a:srgbClr val="E2F0D9"/>
              </a:solidFill>
              <a:ln>
                <a:noFill/>
              </a:ln>
            </c:spPr>
            <c:extLst>
              <c:ext xmlns:c16="http://schemas.microsoft.com/office/drawing/2014/chart" uri="{C3380CC4-5D6E-409C-BE32-E72D297353CC}">
                <c16:uniqueId val="{00000003-3E7B-4EA4-A4E0-6700E718D50F}"/>
              </c:ext>
            </c:extLst>
          </c:dPt>
          <c:dPt>
            <c:idx val="2"/>
            <c:bubble3D val="0"/>
            <c:spPr>
              <a:solidFill>
                <a:srgbClr val="00FFFF"/>
              </a:solidFill>
              <a:ln>
                <a:noFill/>
              </a:ln>
            </c:spPr>
            <c:extLst>
              <c:ext xmlns:c16="http://schemas.microsoft.com/office/drawing/2014/chart" uri="{C3380CC4-5D6E-409C-BE32-E72D297353CC}">
                <c16:uniqueId val="{00000005-3E7B-4EA4-A4E0-6700E718D50F}"/>
              </c:ext>
            </c:extLst>
          </c:dPt>
          <c:dPt>
            <c:idx val="3"/>
            <c:bubble3D val="0"/>
            <c:spPr>
              <a:solidFill>
                <a:srgbClr val="E2AA00"/>
              </a:solidFill>
              <a:ln>
                <a:noFill/>
              </a:ln>
            </c:spPr>
            <c:extLst>
              <c:ext xmlns:c16="http://schemas.microsoft.com/office/drawing/2014/chart" uri="{C3380CC4-5D6E-409C-BE32-E72D297353CC}">
                <c16:uniqueId val="{00000007-3E7B-4EA4-A4E0-6700E718D50F}"/>
              </c:ext>
            </c:extLst>
          </c:dPt>
          <c:dPt>
            <c:idx val="4"/>
            <c:bubble3D val="0"/>
            <c:spPr>
              <a:solidFill>
                <a:srgbClr val="FF0000"/>
              </a:solidFill>
              <a:ln>
                <a:noFill/>
              </a:ln>
            </c:spPr>
            <c:extLst>
              <c:ext xmlns:c16="http://schemas.microsoft.com/office/drawing/2014/chart" uri="{C3380CC4-5D6E-409C-BE32-E72D297353CC}">
                <c16:uniqueId val="{00000009-3E7B-4EA4-A4E0-6700E718D50F}"/>
              </c:ext>
            </c:extLst>
          </c:dPt>
          <c:dPt>
            <c:idx val="5"/>
            <c:bubble3D val="0"/>
            <c:spPr>
              <a:solidFill>
                <a:srgbClr val="62993E"/>
              </a:solidFill>
              <a:ln>
                <a:noFill/>
              </a:ln>
            </c:spPr>
            <c:extLst>
              <c:ext xmlns:c16="http://schemas.microsoft.com/office/drawing/2014/chart" uri="{C3380CC4-5D6E-409C-BE32-E72D297353CC}">
                <c16:uniqueId val="{0000000B-3E7B-4EA4-A4E0-6700E718D50F}"/>
              </c:ext>
            </c:extLst>
          </c:dPt>
          <c:dPt>
            <c:idx val="6"/>
            <c:bubble3D val="0"/>
            <c:spPr>
              <a:solidFill>
                <a:srgbClr val="FFFF00"/>
              </a:solidFill>
              <a:ln>
                <a:noFill/>
              </a:ln>
            </c:spPr>
            <c:extLst>
              <c:ext xmlns:c16="http://schemas.microsoft.com/office/drawing/2014/chart" uri="{C3380CC4-5D6E-409C-BE32-E72D297353CC}">
                <c16:uniqueId val="{0000000D-3E7B-4EA4-A4E0-6700E718D50F}"/>
              </c:ext>
            </c:extLst>
          </c:dPt>
          <c:dPt>
            <c:idx val="7"/>
            <c:bubble3D val="0"/>
            <c:spPr>
              <a:solidFill>
                <a:srgbClr val="FF00FF"/>
              </a:solidFill>
              <a:ln>
                <a:noFill/>
              </a:ln>
            </c:spPr>
            <c:extLst>
              <c:ext xmlns:c16="http://schemas.microsoft.com/office/drawing/2014/chart" uri="{C3380CC4-5D6E-409C-BE32-E72D297353CC}">
                <c16:uniqueId val="{0000000F-3E7B-4EA4-A4E0-6700E718D50F}"/>
              </c:ext>
            </c:extLst>
          </c:dPt>
          <c:dPt>
            <c:idx val="8"/>
            <c:bubble3D val="0"/>
            <c:spPr>
              <a:solidFill>
                <a:srgbClr val="BFBFBF"/>
              </a:solidFill>
              <a:ln>
                <a:noFill/>
              </a:ln>
            </c:spPr>
            <c:extLst>
              <c:ext xmlns:c16="http://schemas.microsoft.com/office/drawing/2014/chart" uri="{C3380CC4-5D6E-409C-BE32-E72D297353CC}">
                <c16:uniqueId val="{00000011-3E7B-4EA4-A4E0-6700E718D50F}"/>
              </c:ext>
            </c:extLst>
          </c:dPt>
          <c:dPt>
            <c:idx val="9"/>
            <c:bubble3D val="0"/>
            <c:spPr>
              <a:solidFill>
                <a:srgbClr val="FFF2CC"/>
              </a:solidFill>
              <a:ln>
                <a:noFill/>
              </a:ln>
            </c:spPr>
            <c:extLst>
              <c:ext xmlns:c16="http://schemas.microsoft.com/office/drawing/2014/chart" uri="{C3380CC4-5D6E-409C-BE32-E72D297353CC}">
                <c16:uniqueId val="{00000013-3E7B-4EA4-A4E0-6700E718D50F}"/>
              </c:ext>
            </c:extLst>
          </c:dPt>
          <c:dLbls>
            <c:dLbl>
              <c:idx val="0"/>
              <c:layout>
                <c:manualLayout>
                  <c:x val="-7.3808158987574424E-2"/>
                  <c:y val="0.118535419293060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E7B-4EA4-A4E0-6700E718D50F}"/>
                </c:ext>
              </c:extLst>
            </c:dLbl>
            <c:dLbl>
              <c:idx val="6"/>
              <c:layout>
                <c:manualLayout>
                  <c:x val="7.9563591992799221E-2"/>
                  <c:y val="4.89577779155558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E7B-4EA4-A4E0-6700E718D50F}"/>
                </c:ext>
              </c:extLst>
            </c:dLbl>
            <c:dLbl>
              <c:idx val="7"/>
              <c:layout>
                <c:manualLayout>
                  <c:x val="4.7931262985720979E-2"/>
                  <c:y val="0.102100977535288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3E7B-4EA4-A4E0-6700E718D50F}"/>
                </c:ext>
              </c:extLst>
            </c:dLbl>
            <c:dLbl>
              <c:idx val="8"/>
              <c:layout>
                <c:manualLayout>
                  <c:x val="4.3903521549342961E-2"/>
                  <c:y val="0.1048871253298061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E7B-4EA4-A4E0-6700E718D50F}"/>
                </c:ext>
              </c:extLst>
            </c:dLbl>
            <c:dLbl>
              <c:idx val="9"/>
              <c:layout>
                <c:manualLayout>
                  <c:x val="9.7950155438487063E-3"/>
                  <c:y val="0.1014451540014191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3E7B-4EA4-A4E0-6700E718D50F}"/>
                </c:ext>
              </c:extLst>
            </c:dLbl>
            <c:numFmt formatCode="0.00%" sourceLinked="0"/>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'e-SIC_2026'!$A$107:$A$116</c:f>
              <c:strCache>
                <c:ptCount val="10"/>
                <c:pt idx="0">
                  <c:v>SMS</c:v>
                </c:pt>
                <c:pt idx="1">
                  <c:v>CET</c:v>
                </c:pt>
                <c:pt idx="2">
                  <c:v>SME</c:v>
                </c:pt>
                <c:pt idx="3">
                  <c:v>SF</c:v>
                </c:pt>
                <c:pt idx="4">
                  <c:v>Subprefeitura Mooca</c:v>
                </c:pt>
                <c:pt idx="5">
                  <c:v>SPTrans</c:v>
                </c:pt>
                <c:pt idx="6">
                  <c:v>SMUL</c:v>
                </c:pt>
                <c:pt idx="7">
                  <c:v>SMSUB</c:v>
                </c:pt>
                <c:pt idx="8">
                  <c:v>SIURB</c:v>
                </c:pt>
                <c:pt idx="9">
                  <c:v>SMDHC</c:v>
                </c:pt>
              </c:strCache>
            </c:strRef>
          </c:cat>
          <c:val>
            <c:numRef>
              <c:f>'e-SIC_2026'!$N$107:$N$116</c:f>
              <c:numCache>
                <c:formatCode>General</c:formatCode>
                <c:ptCount val="10"/>
                <c:pt idx="0">
                  <c:v>515</c:v>
                </c:pt>
                <c:pt idx="1">
                  <c:v>473</c:v>
                </c:pt>
                <c:pt idx="2">
                  <c:v>318</c:v>
                </c:pt>
                <c:pt idx="3">
                  <c:v>290</c:v>
                </c:pt>
                <c:pt idx="4">
                  <c:v>289</c:v>
                </c:pt>
                <c:pt idx="5">
                  <c:v>259</c:v>
                </c:pt>
                <c:pt idx="6">
                  <c:v>208</c:v>
                </c:pt>
                <c:pt idx="7">
                  <c:v>189</c:v>
                </c:pt>
                <c:pt idx="8">
                  <c:v>174</c:v>
                </c:pt>
                <c:pt idx="9">
                  <c:v>139</c:v>
                </c:pt>
              </c:numCache>
            </c:numRef>
          </c:val>
          <c:extLst>
            <c:ext xmlns:c16="http://schemas.microsoft.com/office/drawing/2014/chart" uri="{C3380CC4-5D6E-409C-BE32-E72D297353CC}">
              <c16:uniqueId val="{00000014-3E7B-4EA4-A4E0-6700E718D50F}"/>
            </c:ext>
          </c:extLst>
        </c:ser>
        <c:dLbls>
          <c:showLegendKey val="0"/>
          <c:showVal val="0"/>
          <c:showCatName val="0"/>
          <c:showSerName val="0"/>
          <c:showPercent val="0"/>
          <c:showBubbleSize val="0"/>
          <c:showLeaderLines val="1"/>
        </c:dLbls>
        <c:firstSliceAng val="360"/>
      </c:pieChart>
      <c:spPr>
        <a:noFill/>
        <a:ln>
          <a:noFill/>
        </a:ln>
      </c:spPr>
    </c:plotArea>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FF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lIns="0" tIns="0" rIns="0" bIns="0"/>
          <a:lstStyle/>
          <a:p>
            <a:pPr marL="0" marR="0" indent="0" algn="ctr" defTabSz="914400" fontAlgn="auto" hangingPunct="1">
              <a:lnSpc>
                <a:spcPct val="100000"/>
              </a:lnSpc>
              <a:spcBef>
                <a:spcPts val="0"/>
              </a:spcBef>
              <a:spcAft>
                <a:spcPts val="0"/>
              </a:spcAft>
              <a:tabLst/>
              <a:defRPr sz="1400" b="1" i="0" u="none" strike="noStrike" kern="1200" baseline="0">
                <a:solidFill>
                  <a:srgbClr val="000000"/>
                </a:solidFill>
                <a:latin typeface="Calibri"/>
                <a:ea typeface="Calibri"/>
                <a:cs typeface="Calibri"/>
              </a:defRPr>
            </a:pPr>
            <a:r>
              <a:rPr lang="pt-BR" sz="1400" b="1" i="0" u="none" strike="noStrike" kern="1200" cap="none" spc="0" baseline="0">
                <a:solidFill>
                  <a:srgbClr val="000000"/>
                </a:solidFill>
                <a:uFillTx/>
                <a:latin typeface="Calibri"/>
                <a:ea typeface="Calibri"/>
                <a:cs typeface="Calibri"/>
              </a:rPr>
              <a:t>Instância de decisões - MAIO 2026</a:t>
            </a:r>
          </a:p>
        </c:rich>
      </c:tx>
      <c:overlay val="0"/>
      <c:spPr>
        <a:noFill/>
        <a:ln>
          <a:noFill/>
        </a:ln>
      </c:spPr>
    </c:title>
    <c:autoTitleDeleted val="0"/>
    <c:plotArea>
      <c:layout/>
      <c:areaChart>
        <c:grouping val="standard"/>
        <c:varyColors val="0"/>
        <c:ser>
          <c:idx val="0"/>
          <c:order val="0"/>
          <c:tx>
            <c:strRef>
              <c:f>'e-SIC_2026'!$AA$22</c:f>
              <c:strCache>
                <c:ptCount val="1"/>
                <c:pt idx="0">
                  <c:v>mai/26</c:v>
                </c:pt>
              </c:strCache>
            </c:strRef>
          </c:tx>
          <c:spPr>
            <a:ln w="25400">
              <a:noFill/>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'e-SIC_2026'!$AI$2:$AI$6</c:f>
              <c:strCache>
                <c:ptCount val="5"/>
                <c:pt idx="0">
                  <c:v>Decisões iniciais</c:v>
                </c:pt>
                <c:pt idx="1">
                  <c:v>Decisões 1ª instância</c:v>
                </c:pt>
                <c:pt idx="2">
                  <c:v>Decisões 2ª instância</c:v>
                </c:pt>
                <c:pt idx="3">
                  <c:v>Recurso de Ofício (RO)</c:v>
                </c:pt>
                <c:pt idx="4">
                  <c:v>Decisões 3ª instância</c:v>
                </c:pt>
              </c:strCache>
            </c:strRef>
          </c:cat>
          <c:val>
            <c:numRef>
              <c:f>('e-SIC_2026'!$AA$27,'e-SIC_2026'!$AA$33,'e-SIC_2026'!$AA$39,'e-SIC_2026'!$AA$42,'e-SIC_2026'!$AA$46)</c:f>
              <c:numCache>
                <c:formatCode>General</c:formatCode>
                <c:ptCount val="5"/>
                <c:pt idx="0">
                  <c:v>816</c:v>
                </c:pt>
                <c:pt idx="1">
                  <c:v>109</c:v>
                </c:pt>
                <c:pt idx="2">
                  <c:v>99</c:v>
                </c:pt>
                <c:pt idx="3">
                  <c:v>44</c:v>
                </c:pt>
                <c:pt idx="4">
                  <c:v>30</c:v>
                </c:pt>
              </c:numCache>
            </c:numRef>
          </c:val>
          <c:extLst>
            <c:ext xmlns:c16="http://schemas.microsoft.com/office/drawing/2014/chart" uri="{C3380CC4-5D6E-409C-BE32-E72D297353CC}">
              <c16:uniqueId val="{00000000-0296-4665-B283-87D033CC5BB8}"/>
            </c:ext>
          </c:extLst>
        </c:ser>
        <c:dLbls>
          <c:showLegendKey val="0"/>
          <c:showVal val="0"/>
          <c:showCatName val="0"/>
          <c:showSerName val="0"/>
          <c:showPercent val="0"/>
          <c:showBubbleSize val="0"/>
        </c:dLbls>
        <c:axId val="1820268655"/>
        <c:axId val="1820268239"/>
      </c:areaChart>
      <c:valAx>
        <c:axId val="1820268239"/>
        <c:scaling>
          <c:orientation val="minMax"/>
        </c:scaling>
        <c:delete val="0"/>
        <c:axPos val="l"/>
        <c:majorGridlines>
          <c:spPr>
            <a:ln w="9528" cap="flat">
              <a:solidFill>
                <a:srgbClr val="D9D9D9"/>
              </a:solidFill>
              <a:prstDash val="solid"/>
              <a:round/>
            </a:ln>
          </c:spPr>
        </c:majorGridlines>
        <c:numFmt formatCode="General" sourceLinked="0"/>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8655"/>
        <c:crosses val="autoZero"/>
        <c:crossBetween val="midCat"/>
        <c:majorUnit val="50"/>
      </c:valAx>
      <c:catAx>
        <c:axId val="1820268655"/>
        <c:scaling>
          <c:orientation val="minMax"/>
        </c:scaling>
        <c:delete val="0"/>
        <c:axPos val="b"/>
        <c:numFmt formatCode="General" sourceLinked="0"/>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8239"/>
        <c:crosses val="autoZero"/>
        <c:auto val="1"/>
        <c:lblAlgn val="ctr"/>
        <c:lblOffset val="100"/>
        <c:noMultiLvlLbl val="0"/>
      </c:catAx>
      <c:spPr>
        <a:noFill/>
        <a:ln>
          <a:noFill/>
        </a:ln>
      </c:spPr>
    </c:plotArea>
    <c:plotVisOnly val="1"/>
    <c:dispBlanksAs val="zero"/>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r>
              <a:rPr lang="pt-BR" sz="1200">
                <a:solidFill>
                  <a:srgbClr val="002060"/>
                </a:solidFill>
              </a:rPr>
              <a:t>Canal de Entrada </a:t>
            </a:r>
            <a:r>
              <a:rPr lang="pt-BR" sz="1200" b="1" i="0" u="none" strike="noStrike" baseline="0">
                <a:effectLst/>
              </a:rPr>
              <a:t>- Maio/2026</a:t>
            </a:r>
            <a:endParaRPr lang="pt-BR" sz="1200">
              <a:solidFill>
                <a:srgbClr val="002060"/>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endParaRPr lang="pt-BR"/>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Pt>
            <c:idx val="0"/>
            <c:invertIfNegative val="0"/>
            <c:bubble3D val="0"/>
            <c:extLst>
              <c:ext xmlns:c16="http://schemas.microsoft.com/office/drawing/2014/chart" uri="{C3380CC4-5D6E-409C-BE32-E72D297353CC}">
                <c16:uniqueId val="{00000000-C24D-40B2-A46E-4CD81EDF1B8F}"/>
              </c:ext>
            </c:extLst>
          </c:dPt>
          <c:dLbls>
            <c:dLbl>
              <c:idx val="0"/>
              <c:layout>
                <c:manualLayout>
                  <c:x val="-5.556649168853893E-3"/>
                  <c:y val="-0.368023840769903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4D-40B2-A46E-4CD81EDF1B8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Alteração_de_Processo!$D$33</c:f>
              <c:strCache>
                <c:ptCount val="1"/>
                <c:pt idx="0">
                  <c:v>PORTAL</c:v>
                </c:pt>
              </c:strCache>
            </c:strRef>
          </c:cat>
          <c:val>
            <c:numRef>
              <c:f>Alteração_de_Processo!$E$33</c:f>
              <c:numCache>
                <c:formatCode>General</c:formatCode>
                <c:ptCount val="1"/>
                <c:pt idx="0">
                  <c:v>22</c:v>
                </c:pt>
              </c:numCache>
            </c:numRef>
          </c:val>
          <c:extLst>
            <c:ext xmlns:c16="http://schemas.microsoft.com/office/drawing/2014/chart" uri="{C3380CC4-5D6E-409C-BE32-E72D297353CC}">
              <c16:uniqueId val="{00000001-C24D-40B2-A46E-4CD81EDF1B8F}"/>
            </c:ext>
          </c:extLst>
        </c:ser>
        <c:dLbls>
          <c:showLegendKey val="0"/>
          <c:showVal val="0"/>
          <c:showCatName val="0"/>
          <c:showSerName val="0"/>
          <c:showPercent val="0"/>
          <c:showBubbleSize val="0"/>
        </c:dLbls>
        <c:gapWidth val="65"/>
        <c:shape val="box"/>
        <c:axId val="888759711"/>
        <c:axId val="888746399"/>
        <c:axId val="0"/>
      </c:bar3DChart>
      <c:valAx>
        <c:axId val="888746399"/>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pt-BR"/>
          </a:p>
        </c:txPr>
        <c:crossAx val="888759711"/>
        <c:crosses val="autoZero"/>
        <c:crossBetween val="between"/>
      </c:valAx>
      <c:catAx>
        <c:axId val="88875971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rgbClr val="002060"/>
                </a:solidFill>
                <a:latin typeface="+mn-lt"/>
                <a:ea typeface="+mn-ea"/>
                <a:cs typeface="+mn-cs"/>
              </a:defRPr>
            </a:pPr>
            <a:endParaRPr lang="pt-BR"/>
          </a:p>
        </c:txPr>
        <c:crossAx val="888746399"/>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r>
              <a:rPr lang="pt-BR" sz="1200">
                <a:solidFill>
                  <a:srgbClr val="002060"/>
                </a:solidFill>
              </a:rPr>
              <a:t>Status Atual -</a:t>
            </a:r>
            <a:r>
              <a:rPr lang="pt-BR" sz="1200" baseline="0">
                <a:solidFill>
                  <a:srgbClr val="002060"/>
                </a:solidFill>
              </a:rPr>
              <a:t> Maio</a:t>
            </a:r>
            <a:r>
              <a:rPr lang="pt-BR" sz="1200" b="1" i="0" u="none" strike="noStrike" baseline="0">
                <a:effectLst/>
              </a:rPr>
              <a:t>/2026</a:t>
            </a:r>
            <a:endParaRPr lang="pt-BR" sz="1200">
              <a:solidFill>
                <a:srgbClr val="002060"/>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endParaRPr lang="pt-BR"/>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Alteração_de_Processo!$D$30:$D$32</c:f>
              <c:strCache>
                <c:ptCount val="3"/>
                <c:pt idx="0">
                  <c:v>CANCELADA</c:v>
                </c:pt>
                <c:pt idx="1">
                  <c:v>EM ANDAMENTO</c:v>
                </c:pt>
                <c:pt idx="2">
                  <c:v>FINALIZADA</c:v>
                </c:pt>
              </c:strCache>
            </c:strRef>
          </c:cat>
          <c:val>
            <c:numRef>
              <c:f>Alteração_de_Processo!$E$30:$E$32</c:f>
              <c:numCache>
                <c:formatCode>General</c:formatCode>
                <c:ptCount val="3"/>
                <c:pt idx="0">
                  <c:v>0</c:v>
                </c:pt>
                <c:pt idx="1">
                  <c:v>7</c:v>
                </c:pt>
                <c:pt idx="2">
                  <c:v>15</c:v>
                </c:pt>
              </c:numCache>
            </c:numRef>
          </c:val>
          <c:extLst>
            <c:ext xmlns:c16="http://schemas.microsoft.com/office/drawing/2014/chart" uri="{C3380CC4-5D6E-409C-BE32-E72D297353CC}">
              <c16:uniqueId val="{00000000-B88D-48B9-B89E-2807E695ED3D}"/>
            </c:ext>
          </c:extLst>
        </c:ser>
        <c:dLbls>
          <c:dLblPos val="outEnd"/>
          <c:showLegendKey val="0"/>
          <c:showVal val="1"/>
          <c:showCatName val="0"/>
          <c:showSerName val="0"/>
          <c:showPercent val="0"/>
          <c:showBubbleSize val="0"/>
        </c:dLbls>
        <c:gapWidth val="100"/>
        <c:overlap val="-24"/>
        <c:axId val="1045780736"/>
        <c:axId val="1045781984"/>
      </c:barChart>
      <c:catAx>
        <c:axId val="104578073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pt-BR"/>
          </a:p>
        </c:txPr>
        <c:crossAx val="1045781984"/>
        <c:crosses val="autoZero"/>
        <c:auto val="1"/>
        <c:lblAlgn val="ctr"/>
        <c:lblOffset val="100"/>
        <c:noMultiLvlLbl val="0"/>
      </c:catAx>
      <c:valAx>
        <c:axId val="104578198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t-BR"/>
          </a:p>
        </c:txPr>
        <c:crossAx val="104578073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n-US" sz="1400" b="1" i="0" baseline="0">
                <a:effectLst/>
              </a:rPr>
              <a:t>Total de elogios - Mensal 2026</a:t>
            </a:r>
            <a:endParaRPr lang="pt-BR" sz="1400" b="1">
              <a:effectLst/>
            </a:endParaRPr>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pt-BR"/>
        </a:p>
      </c:txPr>
    </c:title>
    <c:autoTitleDeleted val="0"/>
    <c:plotArea>
      <c:layout/>
      <c:barChart>
        <c:barDir val="col"/>
        <c:grouping val="clustered"/>
        <c:varyColors val="0"/>
        <c:ser>
          <c:idx val="0"/>
          <c:order val="0"/>
          <c:tx>
            <c:strRef>
              <c:f>Elogios_Sugestões!$B$7</c:f>
              <c:strCache>
                <c:ptCount val="1"/>
                <c:pt idx="0">
                  <c:v>Elogio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Elogios_Sugestões!$C$6:$N$6</c:f>
              <c:numCache>
                <c:formatCode>mmm\-yy</c:formatCode>
                <c:ptCount val="12"/>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numCache>
            </c:numRef>
          </c:cat>
          <c:val>
            <c:numRef>
              <c:f>Elogios_Sugestões!$C$7:$N$7</c:f>
              <c:numCache>
                <c:formatCode>General</c:formatCode>
                <c:ptCount val="12"/>
                <c:pt idx="0">
                  <c:v>62</c:v>
                </c:pt>
                <c:pt idx="1">
                  <c:v>74</c:v>
                </c:pt>
                <c:pt idx="2">
                  <c:v>78</c:v>
                </c:pt>
                <c:pt idx="3">
                  <c:v>69</c:v>
                </c:pt>
                <c:pt idx="4">
                  <c:v>64</c:v>
                </c:pt>
              </c:numCache>
            </c:numRef>
          </c:val>
          <c:extLst>
            <c:ext xmlns:c16="http://schemas.microsoft.com/office/drawing/2014/chart" uri="{C3380CC4-5D6E-409C-BE32-E72D297353CC}">
              <c16:uniqueId val="{00000000-6C18-4655-8D06-F98AFB2DAFC2}"/>
            </c:ext>
          </c:extLst>
        </c:ser>
        <c:dLbls>
          <c:showLegendKey val="0"/>
          <c:showVal val="0"/>
          <c:showCatName val="0"/>
          <c:showSerName val="0"/>
          <c:showPercent val="0"/>
          <c:showBubbleSize val="0"/>
        </c:dLbls>
        <c:gapWidth val="219"/>
        <c:overlap val="-27"/>
        <c:axId val="236909008"/>
        <c:axId val="236911088"/>
      </c:barChart>
      <c:dateAx>
        <c:axId val="23690900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6911088"/>
        <c:crosses val="autoZero"/>
        <c:auto val="1"/>
        <c:lblOffset val="100"/>
        <c:baseTimeUnit val="months"/>
      </c:dateAx>
      <c:valAx>
        <c:axId val="236911088"/>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690900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n-US" sz="1400" b="1" i="0" baseline="0">
                <a:effectLst/>
              </a:rPr>
              <a:t>Total de sugestões - Mensal 2026</a:t>
            </a:r>
            <a:endParaRPr lang="pt-BR" sz="1400" b="1">
              <a:effectLst/>
            </a:endParaRPr>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pt-BR"/>
        </a:p>
      </c:txPr>
    </c:title>
    <c:autoTitleDeleted val="0"/>
    <c:plotArea>
      <c:layout/>
      <c:barChart>
        <c:barDir val="col"/>
        <c:grouping val="clustered"/>
        <c:varyColors val="0"/>
        <c:ser>
          <c:idx val="0"/>
          <c:order val="0"/>
          <c:tx>
            <c:strRef>
              <c:f>Elogios_Sugestões!$B$8</c:f>
              <c:strCache>
                <c:ptCount val="1"/>
                <c:pt idx="0">
                  <c:v>Sugestão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Elogios_Sugestões!$C$6:$N$6</c:f>
              <c:numCache>
                <c:formatCode>mmm\-yy</c:formatCode>
                <c:ptCount val="12"/>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numCache>
            </c:numRef>
          </c:cat>
          <c:val>
            <c:numRef>
              <c:f>Elogios_Sugestões!$C$8:$N$8</c:f>
              <c:numCache>
                <c:formatCode>General</c:formatCode>
                <c:ptCount val="12"/>
                <c:pt idx="0">
                  <c:v>56</c:v>
                </c:pt>
                <c:pt idx="1">
                  <c:v>61</c:v>
                </c:pt>
                <c:pt idx="2">
                  <c:v>65</c:v>
                </c:pt>
                <c:pt idx="3">
                  <c:v>41</c:v>
                </c:pt>
                <c:pt idx="4">
                  <c:v>47</c:v>
                </c:pt>
              </c:numCache>
            </c:numRef>
          </c:val>
          <c:extLst>
            <c:ext xmlns:c16="http://schemas.microsoft.com/office/drawing/2014/chart" uri="{C3380CC4-5D6E-409C-BE32-E72D297353CC}">
              <c16:uniqueId val="{00000000-90E9-4D99-AD59-DE3F7942C343}"/>
            </c:ext>
          </c:extLst>
        </c:ser>
        <c:dLbls>
          <c:showLegendKey val="0"/>
          <c:showVal val="0"/>
          <c:showCatName val="0"/>
          <c:showSerName val="0"/>
          <c:showPercent val="0"/>
          <c:showBubbleSize val="0"/>
        </c:dLbls>
        <c:gapWidth val="219"/>
        <c:overlap val="-27"/>
        <c:axId val="236909008"/>
        <c:axId val="236911088"/>
      </c:barChart>
      <c:dateAx>
        <c:axId val="23690900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6911088"/>
        <c:crosses val="autoZero"/>
        <c:auto val="1"/>
        <c:lblOffset val="100"/>
        <c:baseTimeUnit val="months"/>
      </c:dateAx>
      <c:valAx>
        <c:axId val="236911088"/>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690900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pt-BR" sz="1600"/>
              <a:t>Linha do tempo - canais de entrada - 2026</a:t>
            </a:r>
          </a:p>
        </c:rich>
      </c:tx>
      <c:layout>
        <c:manualLayout>
          <c:xMode val="edge"/>
          <c:yMode val="edge"/>
          <c:x val="0.13222807042167858"/>
          <c:y val="3.5487882812230871E-2"/>
        </c:manualLayout>
      </c:layout>
      <c:overlay val="0"/>
    </c:title>
    <c:autoTitleDeleted val="0"/>
    <c:plotArea>
      <c:layout>
        <c:manualLayout>
          <c:layoutTarget val="inner"/>
          <c:xMode val="edge"/>
          <c:yMode val="edge"/>
          <c:x val="9.165354330708661E-2"/>
          <c:y val="0.16890947067669385"/>
          <c:w val="0.57269667494771703"/>
          <c:h val="0.66635076887600608"/>
        </c:manualLayout>
      </c:layout>
      <c:lineChart>
        <c:grouping val="standard"/>
        <c:varyColors val="0"/>
        <c:ser>
          <c:idx val="0"/>
          <c:order val="0"/>
          <c:tx>
            <c:strRef>
              <c:f>Canais_atendimento!$A$5</c:f>
              <c:strCache>
                <c:ptCount val="1"/>
                <c:pt idx="0">
                  <c:v>Carta</c:v>
                </c:pt>
              </c:strCache>
            </c:strRef>
          </c:tx>
          <c:spPr>
            <a:ln>
              <a:solidFill>
                <a:schemeClr val="accent5">
                  <a:lumMod val="60000"/>
                  <a:lumOff val="40000"/>
                </a:schemeClr>
              </a:solidFill>
            </a:ln>
          </c:spPr>
          <c:marker>
            <c:spPr>
              <a:solidFill>
                <a:schemeClr val="accent5">
                  <a:lumMod val="60000"/>
                  <a:lumOff val="40000"/>
                </a:schemeClr>
              </a:solidFill>
              <a:ln>
                <a:solidFill>
                  <a:schemeClr val="accent5">
                    <a:lumMod val="60000"/>
                    <a:lumOff val="40000"/>
                  </a:schemeClr>
                </a:solidFill>
              </a:ln>
            </c:spPr>
          </c:marker>
          <c:dPt>
            <c:idx val="0"/>
            <c:bubble3D val="0"/>
            <c:extLst>
              <c:ext xmlns:c16="http://schemas.microsoft.com/office/drawing/2014/chart" uri="{C3380CC4-5D6E-409C-BE32-E72D297353CC}">
                <c16:uniqueId val="{00000000-9151-4A77-87FD-F16D0DBA6C06}"/>
              </c:ext>
            </c:extLst>
          </c:dPt>
          <c:cat>
            <c:strRef>
              <c:f>Canais_atendimento!$B$4:$M$4</c:f>
              <c:strCache>
                <c:ptCount val="12"/>
                <c:pt idx="0">
                  <c:v>dez/26</c:v>
                </c:pt>
                <c:pt idx="1">
                  <c:v>nov/26</c:v>
                </c:pt>
                <c:pt idx="2">
                  <c:v>out/26</c:v>
                </c:pt>
                <c:pt idx="3">
                  <c:v>set/26</c:v>
                </c:pt>
                <c:pt idx="4">
                  <c:v>ago/26</c:v>
                </c:pt>
                <c:pt idx="5">
                  <c:v>jul/26</c:v>
                </c:pt>
                <c:pt idx="6">
                  <c:v>jun/26</c:v>
                </c:pt>
                <c:pt idx="7">
                  <c:v>mai/26</c:v>
                </c:pt>
                <c:pt idx="8">
                  <c:v>abr/26</c:v>
                </c:pt>
                <c:pt idx="9">
                  <c:v>mar/26</c:v>
                </c:pt>
                <c:pt idx="10">
                  <c:v>fev/26</c:v>
                </c:pt>
                <c:pt idx="11">
                  <c:v>jan/26</c:v>
                </c:pt>
              </c:strCache>
            </c:strRef>
          </c:cat>
          <c:val>
            <c:numRef>
              <c:f>Canais_atendimento!$B$5:$M$5</c:f>
              <c:numCache>
                <c:formatCode>General</c:formatCode>
                <c:ptCount val="12"/>
                <c:pt idx="7" formatCode="0">
                  <c:v>10</c:v>
                </c:pt>
                <c:pt idx="8" formatCode="0">
                  <c:v>4</c:v>
                </c:pt>
                <c:pt idx="9" formatCode="0">
                  <c:v>9</c:v>
                </c:pt>
                <c:pt idx="10" formatCode="0">
                  <c:v>10</c:v>
                </c:pt>
                <c:pt idx="11" formatCode="0">
                  <c:v>6</c:v>
                </c:pt>
              </c:numCache>
            </c:numRef>
          </c:val>
          <c:smooth val="0"/>
          <c:extLst>
            <c:ext xmlns:c16="http://schemas.microsoft.com/office/drawing/2014/chart" uri="{C3380CC4-5D6E-409C-BE32-E72D297353CC}">
              <c16:uniqueId val="{00000001-9151-4A77-87FD-F16D0DBA6C06}"/>
            </c:ext>
          </c:extLst>
        </c:ser>
        <c:ser>
          <c:idx val="1"/>
          <c:order val="1"/>
          <c:tx>
            <c:strRef>
              <c:f>Canais_atendimento!$A$6</c:f>
              <c:strCache>
                <c:ptCount val="1"/>
                <c:pt idx="0">
                  <c:v>Central SP156</c:v>
                </c:pt>
              </c:strCache>
            </c:strRef>
          </c:tx>
          <c:cat>
            <c:strRef>
              <c:f>Canais_atendimento!$B$4:$M$4</c:f>
              <c:strCache>
                <c:ptCount val="12"/>
                <c:pt idx="0">
                  <c:v>dez/26</c:v>
                </c:pt>
                <c:pt idx="1">
                  <c:v>nov/26</c:v>
                </c:pt>
                <c:pt idx="2">
                  <c:v>out/26</c:v>
                </c:pt>
                <c:pt idx="3">
                  <c:v>set/26</c:v>
                </c:pt>
                <c:pt idx="4">
                  <c:v>ago/26</c:v>
                </c:pt>
                <c:pt idx="5">
                  <c:v>jul/26</c:v>
                </c:pt>
                <c:pt idx="6">
                  <c:v>jun/26</c:v>
                </c:pt>
                <c:pt idx="7">
                  <c:v>mai/26</c:v>
                </c:pt>
                <c:pt idx="8">
                  <c:v>abr/26</c:v>
                </c:pt>
                <c:pt idx="9">
                  <c:v>mar/26</c:v>
                </c:pt>
                <c:pt idx="10">
                  <c:v>fev/26</c:v>
                </c:pt>
                <c:pt idx="11">
                  <c:v>jan/26</c:v>
                </c:pt>
              </c:strCache>
            </c:strRef>
          </c:cat>
          <c:val>
            <c:numRef>
              <c:f>Canais_atendimento!$B$6:$M$6</c:f>
              <c:numCache>
                <c:formatCode>General</c:formatCode>
                <c:ptCount val="12"/>
                <c:pt idx="7" formatCode="0">
                  <c:v>1137</c:v>
                </c:pt>
                <c:pt idx="8" formatCode="0">
                  <c:v>1218</c:v>
                </c:pt>
                <c:pt idx="9" formatCode="0">
                  <c:v>1465</c:v>
                </c:pt>
                <c:pt idx="10" formatCode="0">
                  <c:v>1260</c:v>
                </c:pt>
                <c:pt idx="11" formatCode="0">
                  <c:v>1124</c:v>
                </c:pt>
              </c:numCache>
            </c:numRef>
          </c:val>
          <c:smooth val="0"/>
          <c:extLst>
            <c:ext xmlns:c16="http://schemas.microsoft.com/office/drawing/2014/chart" uri="{C3380CC4-5D6E-409C-BE32-E72D297353CC}">
              <c16:uniqueId val="{00000002-9151-4A77-87FD-F16D0DBA6C06}"/>
            </c:ext>
          </c:extLst>
        </c:ser>
        <c:ser>
          <c:idx val="2"/>
          <c:order val="2"/>
          <c:tx>
            <c:strRef>
              <c:f>Canais_atendimento!$A$7</c:f>
              <c:strCache>
                <c:ptCount val="1"/>
                <c:pt idx="0">
                  <c:v>Zap Denúncia</c:v>
                </c:pt>
              </c:strCache>
            </c:strRef>
          </c:tx>
          <c:cat>
            <c:strRef>
              <c:f>Canais_atendimento!$B$4:$M$4</c:f>
              <c:strCache>
                <c:ptCount val="12"/>
                <c:pt idx="0">
                  <c:v>dez/26</c:v>
                </c:pt>
                <c:pt idx="1">
                  <c:v>nov/26</c:v>
                </c:pt>
                <c:pt idx="2">
                  <c:v>out/26</c:v>
                </c:pt>
                <c:pt idx="3">
                  <c:v>set/26</c:v>
                </c:pt>
                <c:pt idx="4">
                  <c:v>ago/26</c:v>
                </c:pt>
                <c:pt idx="5">
                  <c:v>jul/26</c:v>
                </c:pt>
                <c:pt idx="6">
                  <c:v>jun/26</c:v>
                </c:pt>
                <c:pt idx="7">
                  <c:v>mai/26</c:v>
                </c:pt>
                <c:pt idx="8">
                  <c:v>abr/26</c:v>
                </c:pt>
                <c:pt idx="9">
                  <c:v>mar/26</c:v>
                </c:pt>
                <c:pt idx="10">
                  <c:v>fev/26</c:v>
                </c:pt>
                <c:pt idx="11">
                  <c:v>jan/26</c:v>
                </c:pt>
              </c:strCache>
            </c:strRef>
          </c:cat>
          <c:val>
            <c:numRef>
              <c:f>Canais_atendimento!$B$7:$M$7</c:f>
              <c:numCache>
                <c:formatCode>General</c:formatCode>
                <c:ptCount val="12"/>
                <c:pt idx="7" formatCode="0">
                  <c:v>514</c:v>
                </c:pt>
                <c:pt idx="8" formatCode="0">
                  <c:v>591</c:v>
                </c:pt>
                <c:pt idx="9" formatCode="0">
                  <c:v>783</c:v>
                </c:pt>
                <c:pt idx="10" formatCode="0">
                  <c:v>610</c:v>
                </c:pt>
                <c:pt idx="11" formatCode="0">
                  <c:v>538</c:v>
                </c:pt>
              </c:numCache>
            </c:numRef>
          </c:val>
          <c:smooth val="0"/>
          <c:extLst>
            <c:ext xmlns:c16="http://schemas.microsoft.com/office/drawing/2014/chart" uri="{C3380CC4-5D6E-409C-BE32-E72D297353CC}">
              <c16:uniqueId val="{00000003-9151-4A77-87FD-F16D0DBA6C06}"/>
            </c:ext>
          </c:extLst>
        </c:ser>
        <c:ser>
          <c:idx val="3"/>
          <c:order val="3"/>
          <c:tx>
            <c:strRef>
              <c:f>Canais_atendimento!$A$8</c:f>
              <c:strCache>
                <c:ptCount val="1"/>
                <c:pt idx="0">
                  <c:v>E-mail</c:v>
                </c:pt>
              </c:strCache>
            </c:strRef>
          </c:tx>
          <c:dPt>
            <c:idx val="0"/>
            <c:bubble3D val="0"/>
            <c:extLst>
              <c:ext xmlns:c16="http://schemas.microsoft.com/office/drawing/2014/chart" uri="{C3380CC4-5D6E-409C-BE32-E72D297353CC}">
                <c16:uniqueId val="{00000004-9151-4A77-87FD-F16D0DBA6C06}"/>
              </c:ext>
            </c:extLst>
          </c:dPt>
          <c:cat>
            <c:strRef>
              <c:f>Canais_atendimento!$B$4:$M$4</c:f>
              <c:strCache>
                <c:ptCount val="12"/>
                <c:pt idx="0">
                  <c:v>dez/26</c:v>
                </c:pt>
                <c:pt idx="1">
                  <c:v>nov/26</c:v>
                </c:pt>
                <c:pt idx="2">
                  <c:v>out/26</c:v>
                </c:pt>
                <c:pt idx="3">
                  <c:v>set/26</c:v>
                </c:pt>
                <c:pt idx="4">
                  <c:v>ago/26</c:v>
                </c:pt>
                <c:pt idx="5">
                  <c:v>jul/26</c:v>
                </c:pt>
                <c:pt idx="6">
                  <c:v>jun/26</c:v>
                </c:pt>
                <c:pt idx="7">
                  <c:v>mai/26</c:v>
                </c:pt>
                <c:pt idx="8">
                  <c:v>abr/26</c:v>
                </c:pt>
                <c:pt idx="9">
                  <c:v>mar/26</c:v>
                </c:pt>
                <c:pt idx="10">
                  <c:v>fev/26</c:v>
                </c:pt>
                <c:pt idx="11">
                  <c:v>jan/26</c:v>
                </c:pt>
              </c:strCache>
            </c:strRef>
          </c:cat>
          <c:val>
            <c:numRef>
              <c:f>Canais_atendimento!$B$8:$M$8</c:f>
              <c:numCache>
                <c:formatCode>General</c:formatCode>
                <c:ptCount val="12"/>
                <c:pt idx="7" formatCode="0">
                  <c:v>1184</c:v>
                </c:pt>
                <c:pt idx="8" formatCode="0">
                  <c:v>829</c:v>
                </c:pt>
                <c:pt idx="9" formatCode="0">
                  <c:v>976</c:v>
                </c:pt>
                <c:pt idx="10" formatCode="0">
                  <c:v>723</c:v>
                </c:pt>
                <c:pt idx="11" formatCode="0">
                  <c:v>917</c:v>
                </c:pt>
              </c:numCache>
            </c:numRef>
          </c:val>
          <c:smooth val="0"/>
          <c:extLst>
            <c:ext xmlns:c16="http://schemas.microsoft.com/office/drawing/2014/chart" uri="{C3380CC4-5D6E-409C-BE32-E72D297353CC}">
              <c16:uniqueId val="{00000005-9151-4A77-87FD-F16D0DBA6C06}"/>
            </c:ext>
          </c:extLst>
        </c:ser>
        <c:ser>
          <c:idx val="4"/>
          <c:order val="4"/>
          <c:tx>
            <c:strRef>
              <c:f>Canais_atendimento!$A$10</c:f>
              <c:strCache>
                <c:ptCount val="1"/>
                <c:pt idx="0">
                  <c:v>App SP156</c:v>
                </c:pt>
              </c:strCache>
            </c:strRef>
          </c:tx>
          <c:spPr>
            <a:ln>
              <a:solidFill>
                <a:schemeClr val="accent6">
                  <a:lumMod val="75000"/>
                </a:schemeClr>
              </a:solidFill>
            </a:ln>
          </c:spPr>
          <c:marker>
            <c:spPr>
              <a:solidFill>
                <a:schemeClr val="accent6">
                  <a:lumMod val="75000"/>
                </a:schemeClr>
              </a:solidFill>
              <a:ln>
                <a:solidFill>
                  <a:schemeClr val="accent6">
                    <a:lumMod val="75000"/>
                  </a:schemeClr>
                </a:solidFill>
              </a:ln>
            </c:spPr>
          </c:marker>
          <c:cat>
            <c:strRef>
              <c:f>Canais_atendimento!$B$4:$M$4</c:f>
              <c:strCache>
                <c:ptCount val="12"/>
                <c:pt idx="0">
                  <c:v>dez/26</c:v>
                </c:pt>
                <c:pt idx="1">
                  <c:v>nov/26</c:v>
                </c:pt>
                <c:pt idx="2">
                  <c:v>out/26</c:v>
                </c:pt>
                <c:pt idx="3">
                  <c:v>set/26</c:v>
                </c:pt>
                <c:pt idx="4">
                  <c:v>ago/26</c:v>
                </c:pt>
                <c:pt idx="5">
                  <c:v>jul/26</c:v>
                </c:pt>
                <c:pt idx="6">
                  <c:v>jun/26</c:v>
                </c:pt>
                <c:pt idx="7">
                  <c:v>mai/26</c:v>
                </c:pt>
                <c:pt idx="8">
                  <c:v>abr/26</c:v>
                </c:pt>
                <c:pt idx="9">
                  <c:v>mar/26</c:v>
                </c:pt>
                <c:pt idx="10">
                  <c:v>fev/26</c:v>
                </c:pt>
                <c:pt idx="11">
                  <c:v>jan/26</c:v>
                </c:pt>
              </c:strCache>
            </c:strRef>
          </c:cat>
          <c:val>
            <c:numRef>
              <c:f>Canais_atendimento!$B$10:$M$10</c:f>
              <c:numCache>
                <c:formatCode>General</c:formatCode>
                <c:ptCount val="12"/>
                <c:pt idx="7" formatCode="0">
                  <c:v>72</c:v>
                </c:pt>
                <c:pt idx="8" formatCode="0">
                  <c:v>106</c:v>
                </c:pt>
                <c:pt idx="9" formatCode="0">
                  <c:v>108</c:v>
                </c:pt>
                <c:pt idx="10" formatCode="0">
                  <c:v>81</c:v>
                </c:pt>
                <c:pt idx="11" formatCode="0">
                  <c:v>92</c:v>
                </c:pt>
              </c:numCache>
            </c:numRef>
          </c:val>
          <c:smooth val="0"/>
          <c:extLst>
            <c:ext xmlns:c16="http://schemas.microsoft.com/office/drawing/2014/chart" uri="{C3380CC4-5D6E-409C-BE32-E72D297353CC}">
              <c16:uniqueId val="{00000006-9151-4A77-87FD-F16D0DBA6C06}"/>
            </c:ext>
          </c:extLst>
        </c:ser>
        <c:ser>
          <c:idx val="5"/>
          <c:order val="5"/>
          <c:tx>
            <c:strRef>
              <c:f>Canais_atendimento!$A$11</c:f>
              <c:strCache>
                <c:ptCount val="1"/>
                <c:pt idx="0">
                  <c:v>Portal</c:v>
                </c:pt>
              </c:strCache>
            </c:strRef>
          </c:tx>
          <c:spPr>
            <a:ln>
              <a:solidFill>
                <a:srgbClr val="0070C0"/>
              </a:solidFill>
            </a:ln>
            <a:effectLst/>
          </c:spPr>
          <c:marker>
            <c:spPr>
              <a:solidFill>
                <a:srgbClr val="0070C0"/>
              </a:solidFill>
              <a:ln>
                <a:solidFill>
                  <a:schemeClr val="accent5">
                    <a:lumMod val="75000"/>
                  </a:schemeClr>
                </a:solidFill>
              </a:ln>
            </c:spPr>
          </c:marker>
          <c:cat>
            <c:strRef>
              <c:f>Canais_atendimento!$B$4:$M$4</c:f>
              <c:strCache>
                <c:ptCount val="12"/>
                <c:pt idx="0">
                  <c:v>dez/26</c:v>
                </c:pt>
                <c:pt idx="1">
                  <c:v>nov/26</c:v>
                </c:pt>
                <c:pt idx="2">
                  <c:v>out/26</c:v>
                </c:pt>
                <c:pt idx="3">
                  <c:v>set/26</c:v>
                </c:pt>
                <c:pt idx="4">
                  <c:v>ago/26</c:v>
                </c:pt>
                <c:pt idx="5">
                  <c:v>jul/26</c:v>
                </c:pt>
                <c:pt idx="6">
                  <c:v>jun/26</c:v>
                </c:pt>
                <c:pt idx="7">
                  <c:v>mai/26</c:v>
                </c:pt>
                <c:pt idx="8">
                  <c:v>abr/26</c:v>
                </c:pt>
                <c:pt idx="9">
                  <c:v>mar/26</c:v>
                </c:pt>
                <c:pt idx="10">
                  <c:v>fev/26</c:v>
                </c:pt>
                <c:pt idx="11">
                  <c:v>jan/26</c:v>
                </c:pt>
              </c:strCache>
            </c:strRef>
          </c:cat>
          <c:val>
            <c:numRef>
              <c:f>Canais_atendimento!$B$11:$M$11</c:f>
              <c:numCache>
                <c:formatCode>General</c:formatCode>
                <c:ptCount val="12"/>
                <c:pt idx="7" formatCode="0">
                  <c:v>2303</c:v>
                </c:pt>
                <c:pt idx="8" formatCode="0">
                  <c:v>2479</c:v>
                </c:pt>
                <c:pt idx="9" formatCode="0">
                  <c:v>2759</c:v>
                </c:pt>
                <c:pt idx="10" formatCode="0">
                  <c:v>2608</c:v>
                </c:pt>
                <c:pt idx="11" formatCode="0">
                  <c:v>2802</c:v>
                </c:pt>
              </c:numCache>
            </c:numRef>
          </c:val>
          <c:smooth val="0"/>
          <c:extLst>
            <c:ext xmlns:c16="http://schemas.microsoft.com/office/drawing/2014/chart" uri="{C3380CC4-5D6E-409C-BE32-E72D297353CC}">
              <c16:uniqueId val="{00000007-9151-4A77-87FD-F16D0DBA6C06}"/>
            </c:ext>
          </c:extLst>
        </c:ser>
        <c:ser>
          <c:idx val="6"/>
          <c:order val="6"/>
          <c:tx>
            <c:strRef>
              <c:f>Canais_atendimento!$A$12</c:f>
              <c:strCache>
                <c:ptCount val="1"/>
                <c:pt idx="0">
                  <c:v>Presencial</c:v>
                </c:pt>
              </c:strCache>
            </c:strRef>
          </c:tx>
          <c:spPr>
            <a:ln cap="flat">
              <a:solidFill>
                <a:srgbClr val="663300"/>
              </a:solidFill>
              <a:headEnd type="none"/>
              <a:tailEnd type="none"/>
            </a:ln>
          </c:spPr>
          <c:marker>
            <c:symbol val="triangle"/>
            <c:size val="5"/>
            <c:spPr>
              <a:solidFill>
                <a:srgbClr val="663300"/>
              </a:solidFill>
              <a:ln>
                <a:solidFill>
                  <a:srgbClr val="663300"/>
                </a:solidFill>
              </a:ln>
            </c:spPr>
          </c:marker>
          <c:dPt>
            <c:idx val="11"/>
            <c:bubble3D val="0"/>
            <c:extLst>
              <c:ext xmlns:c16="http://schemas.microsoft.com/office/drawing/2014/chart" uri="{C3380CC4-5D6E-409C-BE32-E72D297353CC}">
                <c16:uniqueId val="{00000008-9151-4A77-87FD-F16D0DBA6C06}"/>
              </c:ext>
            </c:extLst>
          </c:dPt>
          <c:cat>
            <c:strRef>
              <c:f>Canais_atendimento!$B$4:$M$4</c:f>
              <c:strCache>
                <c:ptCount val="12"/>
                <c:pt idx="0">
                  <c:v>dez/26</c:v>
                </c:pt>
                <c:pt idx="1">
                  <c:v>nov/26</c:v>
                </c:pt>
                <c:pt idx="2">
                  <c:v>out/26</c:v>
                </c:pt>
                <c:pt idx="3">
                  <c:v>set/26</c:v>
                </c:pt>
                <c:pt idx="4">
                  <c:v>ago/26</c:v>
                </c:pt>
                <c:pt idx="5">
                  <c:v>jul/26</c:v>
                </c:pt>
                <c:pt idx="6">
                  <c:v>jun/26</c:v>
                </c:pt>
                <c:pt idx="7">
                  <c:v>mai/26</c:v>
                </c:pt>
                <c:pt idx="8">
                  <c:v>abr/26</c:v>
                </c:pt>
                <c:pt idx="9">
                  <c:v>mar/26</c:v>
                </c:pt>
                <c:pt idx="10">
                  <c:v>fev/26</c:v>
                </c:pt>
                <c:pt idx="11">
                  <c:v>jan/26</c:v>
                </c:pt>
              </c:strCache>
            </c:strRef>
          </c:cat>
          <c:val>
            <c:numRef>
              <c:f>Canais_atendimento!$B$12:$M$12</c:f>
              <c:numCache>
                <c:formatCode>General</c:formatCode>
                <c:ptCount val="12"/>
                <c:pt idx="7" formatCode="0">
                  <c:v>78</c:v>
                </c:pt>
                <c:pt idx="8" formatCode="0">
                  <c:v>165</c:v>
                </c:pt>
                <c:pt idx="9" formatCode="0">
                  <c:v>228</c:v>
                </c:pt>
                <c:pt idx="10" formatCode="0">
                  <c:v>149</c:v>
                </c:pt>
                <c:pt idx="11" formatCode="0">
                  <c:v>187</c:v>
                </c:pt>
              </c:numCache>
            </c:numRef>
          </c:val>
          <c:smooth val="0"/>
          <c:extLst>
            <c:ext xmlns:c16="http://schemas.microsoft.com/office/drawing/2014/chart" uri="{C3380CC4-5D6E-409C-BE32-E72D297353CC}">
              <c16:uniqueId val="{00000009-9151-4A77-87FD-F16D0DBA6C06}"/>
            </c:ext>
          </c:extLst>
        </c:ser>
        <c:dLbls>
          <c:showLegendKey val="0"/>
          <c:showVal val="0"/>
          <c:showCatName val="0"/>
          <c:showSerName val="0"/>
          <c:showPercent val="0"/>
          <c:showBubbleSize val="0"/>
        </c:dLbls>
        <c:marker val="1"/>
        <c:smooth val="0"/>
        <c:axId val="1812052735"/>
        <c:axId val="1812048159"/>
      </c:lineChart>
      <c:valAx>
        <c:axId val="1812048159"/>
        <c:scaling>
          <c:orientation val="minMax"/>
          <c:max val="3000"/>
          <c:min val="0"/>
        </c:scaling>
        <c:delete val="0"/>
        <c:axPos val="r"/>
        <c:majorGridlines/>
        <c:numFmt formatCode="0" sourceLinked="1"/>
        <c:majorTickMark val="none"/>
        <c:minorTickMark val="none"/>
        <c:tickLblPos val="nextTo"/>
        <c:crossAx val="1812052735"/>
        <c:crosses val="autoZero"/>
        <c:crossBetween val="between"/>
        <c:majorUnit val="250"/>
      </c:valAx>
      <c:catAx>
        <c:axId val="1812052735"/>
        <c:scaling>
          <c:orientation val="maxMin"/>
          <c:min val="1"/>
        </c:scaling>
        <c:delete val="0"/>
        <c:axPos val="b"/>
        <c:majorGridlines/>
        <c:numFmt formatCode="mmm/yy" sourceLinked="0"/>
        <c:majorTickMark val="none"/>
        <c:minorTickMark val="none"/>
        <c:tickLblPos val="nextTo"/>
        <c:txPr>
          <a:bodyPr rot="-2100000"/>
          <a:lstStyle/>
          <a:p>
            <a:pPr>
              <a:defRPr/>
            </a:pPr>
            <a:endParaRPr lang="pt-BR"/>
          </a:p>
        </c:txPr>
        <c:crossAx val="1812048159"/>
        <c:crosses val="autoZero"/>
        <c:auto val="1"/>
        <c:lblAlgn val="ctr"/>
        <c:lblOffset val="100"/>
        <c:tickLblSkip val="1"/>
        <c:noMultiLvlLbl val="1"/>
      </c:catAx>
    </c:plotArea>
    <c:legend>
      <c:legendPos val="r"/>
      <c:layout>
        <c:manualLayout>
          <c:xMode val="edge"/>
          <c:yMode val="edge"/>
          <c:x val="0.77124183006535951"/>
          <c:y val="0.13454011913658667"/>
          <c:w val="0.19548425430778371"/>
          <c:h val="0.75444125812622465"/>
        </c:manualLayout>
      </c:layout>
      <c:overlay val="0"/>
      <c:spPr>
        <a:ln cap="flat">
          <a:noFill/>
          <a:miter lim="800000"/>
        </a:ln>
      </c:sp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0" normalizeH="0" baseline="0">
                <a:solidFill>
                  <a:schemeClr val="tx1">
                    <a:lumMod val="65000"/>
                    <a:lumOff val="35000"/>
                  </a:schemeClr>
                </a:solidFill>
                <a:latin typeface="+mn-lt"/>
                <a:ea typeface="+mj-ea"/>
                <a:cs typeface="+mj-cs"/>
              </a:defRPr>
            </a:pPr>
            <a:r>
              <a:rPr lang="pt-BR" sz="1600" b="1" i="0" baseline="0">
                <a:solidFill>
                  <a:schemeClr val="tx1"/>
                </a:solidFill>
                <a:effectLst/>
                <a:latin typeface="+mn-lt"/>
              </a:rPr>
              <a:t>Canais de entrada - MAIO/2026</a:t>
            </a:r>
            <a:endParaRPr lang="pt-BR" sz="1600" b="1">
              <a:solidFill>
                <a:schemeClr val="tx1"/>
              </a:solidFill>
              <a:effectLst/>
              <a:latin typeface="+mn-lt"/>
            </a:endParaRPr>
          </a:p>
        </c:rich>
      </c:tx>
      <c:layout/>
      <c:overlay val="0"/>
      <c:spPr>
        <a:noFill/>
        <a:ln>
          <a:noFill/>
        </a:ln>
        <a:effectLst/>
      </c:spPr>
      <c:txPr>
        <a:bodyPr rot="0" spcFirstLastPara="1" vertOverflow="ellipsis" vert="horz" wrap="square" anchor="ctr" anchorCtr="1"/>
        <a:lstStyle/>
        <a:p>
          <a:pPr>
            <a:defRPr sz="1600" b="0" i="0" u="none" strike="noStrike" kern="1200" cap="none" spc="0" normalizeH="0" baseline="0">
              <a:solidFill>
                <a:schemeClr val="tx1">
                  <a:lumMod val="65000"/>
                  <a:lumOff val="35000"/>
                </a:schemeClr>
              </a:solidFill>
              <a:latin typeface="+mn-lt"/>
              <a:ea typeface="+mj-ea"/>
              <a:cs typeface="+mj-cs"/>
            </a:defRPr>
          </a:pPr>
          <a:endParaRPr lang="pt-BR"/>
        </a:p>
      </c:txPr>
    </c:title>
    <c:autoTitleDeleted val="0"/>
    <c:plotArea>
      <c:layout/>
      <c:barChart>
        <c:barDir val="bar"/>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4E4-4EA6-80E1-F3BB3B70CE88}"/>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74E4-4EA6-80E1-F3BB3B70CE88}"/>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74E4-4EA6-80E1-F3BB3B70CE88}"/>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74E4-4EA6-80E1-F3BB3B70CE88}"/>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74E4-4EA6-80E1-F3BB3B70CE88}"/>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74E4-4EA6-80E1-F3BB3B70CE88}"/>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74E4-4EA6-80E1-F3BB3B70CE88}"/>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74E4-4EA6-80E1-F3BB3B70CE88}"/>
              </c:ext>
            </c:extLst>
          </c:dPt>
          <c:cat>
            <c:strRef>
              <c:f>Canais_atendimento!$A$5:$A$12</c:f>
              <c:strCache>
                <c:ptCount val="8"/>
                <c:pt idx="0">
                  <c:v>Carta</c:v>
                </c:pt>
                <c:pt idx="1">
                  <c:v>Central SP156</c:v>
                </c:pt>
                <c:pt idx="2">
                  <c:v>Zap Denúncia</c:v>
                </c:pt>
                <c:pt idx="3">
                  <c:v>E-mail</c:v>
                </c:pt>
                <c:pt idx="4">
                  <c:v>Encaminhamento de outros órgãos (Processo SEI, Memorando, Ofício, etc.)</c:v>
                </c:pt>
                <c:pt idx="5">
                  <c:v>App SP156</c:v>
                </c:pt>
                <c:pt idx="6">
                  <c:v>Portal</c:v>
                </c:pt>
                <c:pt idx="7">
                  <c:v>Presencial</c:v>
                </c:pt>
              </c:strCache>
            </c:strRef>
          </c:cat>
          <c:val>
            <c:numRef>
              <c:f>Canais_atendimento!$I$5:$I$12</c:f>
              <c:numCache>
                <c:formatCode>0</c:formatCode>
                <c:ptCount val="8"/>
                <c:pt idx="0">
                  <c:v>10</c:v>
                </c:pt>
                <c:pt idx="1">
                  <c:v>1137</c:v>
                </c:pt>
                <c:pt idx="2">
                  <c:v>514</c:v>
                </c:pt>
                <c:pt idx="3">
                  <c:v>1184</c:v>
                </c:pt>
                <c:pt idx="4">
                  <c:v>215</c:v>
                </c:pt>
                <c:pt idx="5">
                  <c:v>72</c:v>
                </c:pt>
                <c:pt idx="6">
                  <c:v>2303</c:v>
                </c:pt>
                <c:pt idx="7">
                  <c:v>78</c:v>
                </c:pt>
              </c:numCache>
            </c:numRef>
          </c:val>
          <c:extLst>
            <c:ext xmlns:c16="http://schemas.microsoft.com/office/drawing/2014/chart" uri="{C3380CC4-5D6E-409C-BE32-E72D297353CC}">
              <c16:uniqueId val="{00000010-74E4-4EA6-80E1-F3BB3B70CE88}"/>
            </c:ext>
          </c:extLst>
        </c:ser>
        <c:dLbls>
          <c:showLegendKey val="0"/>
          <c:showVal val="0"/>
          <c:showCatName val="0"/>
          <c:showSerName val="0"/>
          <c:showPercent val="0"/>
          <c:showBubbleSize val="0"/>
        </c:dLbls>
        <c:gapWidth val="0"/>
        <c:overlap val="-48"/>
        <c:axId val="890547487"/>
        <c:axId val="704638943"/>
      </c:barChart>
      <c:catAx>
        <c:axId val="890547487"/>
        <c:scaling>
          <c:orientation val="minMax"/>
        </c:scaling>
        <c:delete val="1"/>
        <c:axPos val="l"/>
        <c:numFmt formatCode="General" sourceLinked="1"/>
        <c:majorTickMark val="out"/>
        <c:minorTickMark val="none"/>
        <c:tickLblPos val="nextTo"/>
        <c:crossAx val="704638943"/>
        <c:crosses val="autoZero"/>
        <c:auto val="1"/>
        <c:lblAlgn val="ctr"/>
        <c:lblOffset val="100"/>
        <c:noMultiLvlLbl val="0"/>
      </c:catAx>
      <c:valAx>
        <c:axId val="704638943"/>
        <c:scaling>
          <c:orientation val="minMax"/>
        </c:scaling>
        <c:delete val="0"/>
        <c:axPos val="b"/>
        <c:majorGridlines>
          <c:spPr>
            <a:ln w="9525" cap="flat" cmpd="sng" algn="ctr">
              <a:solidFill>
                <a:schemeClr val="tx1">
                  <a:lumMod val="50000"/>
                  <a:lumOff val="50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890547487"/>
        <c:crosses val="autoZero"/>
        <c:crossBetween val="between"/>
      </c:valAx>
      <c:spPr>
        <a:noFill/>
        <a:ln>
          <a:noFill/>
        </a:ln>
        <a:effectLst/>
      </c:spPr>
    </c:plotArea>
    <c:legend>
      <c:legendPos val="r"/>
      <c:layout>
        <c:manualLayout>
          <c:xMode val="edge"/>
          <c:yMode val="edge"/>
          <c:x val="0.69995578593043639"/>
          <c:y val="8.8287225290868493E-2"/>
          <c:w val="0.28546562427836458"/>
          <c:h val="0.85784322482077802"/>
        </c:manualLayout>
      </c:layout>
      <c:overlay val="0"/>
      <c:spPr>
        <a:noFill/>
        <a:ln>
          <a:noFill/>
        </a:ln>
        <a:effectLst>
          <a:softEdge rad="12700"/>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n-lt"/>
                <a:ea typeface="+mj-ea"/>
                <a:cs typeface="+mj-cs"/>
              </a:defRPr>
            </a:pPr>
            <a:r>
              <a:rPr lang="pt-BR" sz="1600" b="1" i="0" baseline="0">
                <a:solidFill>
                  <a:schemeClr val="tx1"/>
                </a:solidFill>
                <a:effectLst/>
              </a:rPr>
              <a:t>Canais de entrada % -  MAIO/2026</a:t>
            </a:r>
            <a:endParaRPr lang="pt-BR" sz="1600">
              <a:solidFill>
                <a:schemeClr val="tx1"/>
              </a:solidFill>
              <a:effectLst/>
            </a:endParaRPr>
          </a:p>
        </c:rich>
      </c:tx>
      <c:layout/>
      <c:overlay val="0"/>
      <c:spPr>
        <a:noFill/>
        <a:ln>
          <a:noFill/>
        </a:ln>
        <a:effectLst/>
      </c:spPr>
    </c:title>
    <c:autoTitleDeleted val="0"/>
    <c:plotArea>
      <c:layout>
        <c:manualLayout>
          <c:layoutTarget val="inner"/>
          <c:xMode val="edge"/>
          <c:yMode val="edge"/>
          <c:x val="8.5853736184538162E-2"/>
          <c:y val="0.12529862498530966"/>
          <c:w val="0.58737463512870003"/>
          <c:h val="0.80902973322364558"/>
        </c:manualLayout>
      </c:layout>
      <c:barChart>
        <c:barDir val="col"/>
        <c:grouping val="stacked"/>
        <c:varyColors val="1"/>
        <c:ser>
          <c:idx val="0"/>
          <c:order val="0"/>
          <c:tx>
            <c:strRef>
              <c:f>Canais_atendimento!$A$5</c:f>
              <c:strCache>
                <c:ptCount val="1"/>
                <c:pt idx="0">
                  <c:v>Carta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Canais_atendimento!$Q$5</c:f>
              <c:numCache>
                <c:formatCode>0.0</c:formatCode>
                <c:ptCount val="1"/>
                <c:pt idx="0">
                  <c:v>0.18138944313440958</c:v>
                </c:pt>
              </c:numCache>
            </c:numRef>
          </c:val>
          <c:extLst>
            <c:ext xmlns:c16="http://schemas.microsoft.com/office/drawing/2014/chart" uri="{C3380CC4-5D6E-409C-BE32-E72D297353CC}">
              <c16:uniqueId val="{00000000-2104-486F-A55E-22D8917C657B}"/>
            </c:ext>
          </c:extLst>
        </c:ser>
        <c:ser>
          <c:idx val="1"/>
          <c:order val="1"/>
          <c:tx>
            <c:strRef>
              <c:f>Canais_atendimento!$A$6</c:f>
              <c:strCache>
                <c:ptCount val="1"/>
                <c:pt idx="0">
                  <c:v>Central SP156</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Canais_atendimento!$Q$6</c:f>
              <c:numCache>
                <c:formatCode>0.0</c:formatCode>
                <c:ptCount val="1"/>
                <c:pt idx="0">
                  <c:v>20.62397968438237</c:v>
                </c:pt>
              </c:numCache>
            </c:numRef>
          </c:val>
          <c:extLst>
            <c:ext xmlns:c16="http://schemas.microsoft.com/office/drawing/2014/chart" uri="{C3380CC4-5D6E-409C-BE32-E72D297353CC}">
              <c16:uniqueId val="{00000001-2104-486F-A55E-22D8917C657B}"/>
            </c:ext>
          </c:extLst>
        </c:ser>
        <c:ser>
          <c:idx val="2"/>
          <c:order val="2"/>
          <c:tx>
            <c:strRef>
              <c:f>Canais_atendimento!$A$7</c:f>
              <c:strCache>
                <c:ptCount val="1"/>
                <c:pt idx="0">
                  <c:v>Zap Denúncia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Canais_atendimento!$Q$7</c:f>
              <c:numCache>
                <c:formatCode>0.0</c:formatCode>
                <c:ptCount val="1"/>
                <c:pt idx="0">
                  <c:v>9.3234173771086528</c:v>
                </c:pt>
              </c:numCache>
            </c:numRef>
          </c:val>
          <c:extLst>
            <c:ext xmlns:c16="http://schemas.microsoft.com/office/drawing/2014/chart" uri="{C3380CC4-5D6E-409C-BE32-E72D297353CC}">
              <c16:uniqueId val="{00000002-2104-486F-A55E-22D8917C657B}"/>
            </c:ext>
          </c:extLst>
        </c:ser>
        <c:ser>
          <c:idx val="3"/>
          <c:order val="3"/>
          <c:tx>
            <c:strRef>
              <c:f>Canais_atendimento!$A$8</c:f>
              <c:strCache>
                <c:ptCount val="1"/>
                <c:pt idx="0">
                  <c:v>E-mail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Canais_atendimento!$Q$8</c:f>
              <c:numCache>
                <c:formatCode>0.0</c:formatCode>
                <c:ptCount val="1"/>
                <c:pt idx="0">
                  <c:v>21.476510067114095</c:v>
                </c:pt>
              </c:numCache>
            </c:numRef>
          </c:val>
          <c:extLst>
            <c:ext xmlns:c16="http://schemas.microsoft.com/office/drawing/2014/chart" uri="{C3380CC4-5D6E-409C-BE32-E72D297353CC}">
              <c16:uniqueId val="{00000003-2104-486F-A55E-22D8917C657B}"/>
            </c:ext>
          </c:extLst>
        </c:ser>
        <c:ser>
          <c:idx val="4"/>
          <c:order val="4"/>
          <c:tx>
            <c:strRef>
              <c:f>Canais_atendimento!$A$9</c:f>
              <c:strCache>
                <c:ptCount val="1"/>
                <c:pt idx="0">
                  <c:v>Encaminhamento de outros órgãos (Processo SEI, Memorando, Ofício, etc.)</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Canais_atendimento!$Q$9</c:f>
              <c:numCache>
                <c:formatCode>0.0</c:formatCode>
                <c:ptCount val="1"/>
                <c:pt idx="0">
                  <c:v>3.8998730273898059</c:v>
                </c:pt>
              </c:numCache>
            </c:numRef>
          </c:val>
          <c:extLst>
            <c:ext xmlns:c16="http://schemas.microsoft.com/office/drawing/2014/chart" uri="{C3380CC4-5D6E-409C-BE32-E72D297353CC}">
              <c16:uniqueId val="{00000004-2104-486F-A55E-22D8917C657B}"/>
            </c:ext>
          </c:extLst>
        </c:ser>
        <c:ser>
          <c:idx val="5"/>
          <c:order val="5"/>
          <c:tx>
            <c:strRef>
              <c:f>Canais_atendimento!$A$10</c:f>
              <c:strCache>
                <c:ptCount val="1"/>
                <c:pt idx="0">
                  <c:v>App SP156</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Canais_atendimento!$Q$10</c:f>
              <c:numCache>
                <c:formatCode>0.0</c:formatCode>
                <c:ptCount val="1"/>
                <c:pt idx="0">
                  <c:v>1.306003990567749</c:v>
                </c:pt>
              </c:numCache>
            </c:numRef>
          </c:val>
          <c:extLst>
            <c:ext xmlns:c16="http://schemas.microsoft.com/office/drawing/2014/chart" uri="{C3380CC4-5D6E-409C-BE32-E72D297353CC}">
              <c16:uniqueId val="{00000005-2104-486F-A55E-22D8917C657B}"/>
            </c:ext>
          </c:extLst>
        </c:ser>
        <c:ser>
          <c:idx val="6"/>
          <c:order val="6"/>
          <c:tx>
            <c:strRef>
              <c:f>Canais_atendimento!$A$11</c:f>
              <c:strCache>
                <c:ptCount val="1"/>
                <c:pt idx="0">
                  <c:v>Portal</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Canais_atendimento!$Q$11</c:f>
              <c:numCache>
                <c:formatCode>0.0</c:formatCode>
                <c:ptCount val="1"/>
                <c:pt idx="0">
                  <c:v>41.773988753854525</c:v>
                </c:pt>
              </c:numCache>
            </c:numRef>
          </c:val>
          <c:extLst>
            <c:ext xmlns:c16="http://schemas.microsoft.com/office/drawing/2014/chart" uri="{C3380CC4-5D6E-409C-BE32-E72D297353CC}">
              <c16:uniqueId val="{00000006-2104-486F-A55E-22D8917C657B}"/>
            </c:ext>
          </c:extLst>
        </c:ser>
        <c:ser>
          <c:idx val="7"/>
          <c:order val="7"/>
          <c:tx>
            <c:strRef>
              <c:f>Canais_atendimento!$A$12</c:f>
              <c:strCache>
                <c:ptCount val="1"/>
                <c:pt idx="0">
                  <c:v>Presencial</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Canais_atendimento!$Q$12</c:f>
              <c:numCache>
                <c:formatCode>0.0</c:formatCode>
                <c:ptCount val="1"/>
                <c:pt idx="0">
                  <c:v>1.4148376564483947</c:v>
                </c:pt>
              </c:numCache>
            </c:numRef>
          </c:val>
          <c:extLst>
            <c:ext xmlns:c16="http://schemas.microsoft.com/office/drawing/2014/chart" uri="{C3380CC4-5D6E-409C-BE32-E72D297353CC}">
              <c16:uniqueId val="{00000007-2104-486F-A55E-22D8917C657B}"/>
            </c:ext>
          </c:extLst>
        </c:ser>
        <c:dLbls>
          <c:showLegendKey val="0"/>
          <c:showVal val="0"/>
          <c:showCatName val="0"/>
          <c:showSerName val="0"/>
          <c:showPercent val="0"/>
          <c:showBubbleSize val="0"/>
        </c:dLbls>
        <c:gapWidth val="125"/>
        <c:overlap val="100"/>
        <c:axId val="890547487"/>
        <c:axId val="704638943"/>
      </c:barChart>
      <c:catAx>
        <c:axId val="890547487"/>
        <c:scaling>
          <c:orientation val="minMax"/>
        </c:scaling>
        <c:delete val="1"/>
        <c:axPos val="b"/>
        <c:numFmt formatCode="General" sourceLinked="1"/>
        <c:majorTickMark val="out"/>
        <c:minorTickMark val="none"/>
        <c:tickLblPos val="nextTo"/>
        <c:crossAx val="704638943"/>
        <c:crosses val="autoZero"/>
        <c:auto val="1"/>
        <c:lblAlgn val="ctr"/>
        <c:lblOffset val="100"/>
        <c:noMultiLvlLbl val="0"/>
      </c:catAx>
      <c:valAx>
        <c:axId val="704638943"/>
        <c:scaling>
          <c:orientation val="minMax"/>
          <c:max val="100"/>
        </c:scaling>
        <c:delete val="0"/>
        <c:axPos val="l"/>
        <c:majorGridlines>
          <c:spPr>
            <a:ln w="9525" cap="flat" cmpd="sng" algn="ctr">
              <a:solidFill>
                <a:schemeClr val="tx1">
                  <a:lumMod val="50000"/>
                  <a:lumOff val="50000"/>
                </a:schemeClr>
              </a:solidFill>
              <a:round/>
            </a:ln>
            <a:effectLst/>
          </c:spPr>
        </c:majorGridlines>
        <c:minorGridlines>
          <c:spPr>
            <a:ln w="9525" cap="flat" cmpd="sng" algn="ctr">
              <a:solidFill>
                <a:schemeClr val="tx1">
                  <a:lumMod val="5000"/>
                  <a:lumOff val="95000"/>
                </a:schemeClr>
              </a:solidFill>
              <a:round/>
            </a:ln>
            <a:effectLst/>
          </c:spPr>
        </c:min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890547487"/>
        <c:crosses val="autoZero"/>
        <c:crossBetween val="between"/>
        <c:minorUnit val="10"/>
      </c:valAx>
      <c:spPr>
        <a:noFill/>
        <a:ln>
          <a:noFill/>
        </a:ln>
        <a:effectLst/>
      </c:spPr>
    </c:plotArea>
    <c:legend>
      <c:legendPos val="r"/>
      <c:layout>
        <c:manualLayout>
          <c:xMode val="edge"/>
          <c:yMode val="edge"/>
          <c:x val="0.66206917460057246"/>
          <c:y val="0.10022752379833118"/>
          <c:w val="0.33507877388733498"/>
          <c:h val="0.869783523328240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solidFill>
                <a:latin typeface="+mn-lt"/>
                <a:ea typeface="+mn-ea"/>
                <a:cs typeface="+mn-cs"/>
              </a:defRPr>
            </a:pPr>
            <a:r>
              <a:rPr lang="pt-BR" sz="1050" b="1" i="0" baseline="0">
                <a:solidFill>
                  <a:sysClr val="windowText" lastClr="000000"/>
                </a:solidFill>
                <a:effectLst/>
              </a:rPr>
              <a:t>FORA DA COMPETÊNCIA DA MUNICIPALIDADE - TOTAIS MAIO/2026</a:t>
            </a:r>
          </a:p>
        </c:rich>
      </c:tx>
      <c:layout>
        <c:manualLayout>
          <c:xMode val="edge"/>
          <c:yMode val="edge"/>
          <c:x val="0.11158662411557822"/>
          <c:y val="2.401269526533026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solidFill>
              <a:latin typeface="+mn-lt"/>
              <a:ea typeface="+mn-ea"/>
              <a:cs typeface="+mn-cs"/>
            </a:defRPr>
          </a:pPr>
          <a:endParaRPr lang="pt-BR"/>
        </a:p>
      </c:txPr>
    </c:title>
    <c:autoTitleDeleted val="0"/>
    <c:plotArea>
      <c:layout/>
      <c:barChart>
        <c:barDir val="col"/>
        <c:grouping val="clustered"/>
        <c:varyColors val="0"/>
        <c:ser>
          <c:idx val="0"/>
          <c:order val="0"/>
          <c:spPr>
            <a:solidFill>
              <a:srgbClr val="9A0000"/>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7F9-4A99-94D5-39FE34FA2753}"/>
              </c:ext>
            </c:extLst>
          </c:dPt>
          <c:dPt>
            <c:idx val="1"/>
            <c:invertIfNegative val="0"/>
            <c:bubble3D val="0"/>
            <c:spPr>
              <a:solidFill>
                <a:schemeClr val="accent6"/>
              </a:solidFill>
              <a:ln>
                <a:noFill/>
              </a:ln>
              <a:effectLst/>
            </c:spPr>
            <c:extLst>
              <c:ext xmlns:c16="http://schemas.microsoft.com/office/drawing/2014/chart" uri="{C3380CC4-5D6E-409C-BE32-E72D297353CC}">
                <c16:uniqueId val="{00000007-77F9-4A99-94D5-39FE34FA2753}"/>
              </c:ext>
            </c:extLst>
          </c:dPt>
          <c:dPt>
            <c:idx val="2"/>
            <c:invertIfNegative val="0"/>
            <c:bubble3D val="0"/>
            <c:spPr>
              <a:solidFill>
                <a:srgbClr val="7030A0"/>
              </a:solidFill>
              <a:ln>
                <a:noFill/>
              </a:ln>
              <a:effectLst/>
            </c:spPr>
            <c:extLst>
              <c:ext xmlns:c16="http://schemas.microsoft.com/office/drawing/2014/chart" uri="{C3380CC4-5D6E-409C-BE32-E72D297353CC}">
                <c16:uniqueId val="{00000003-77F9-4A99-94D5-39FE34FA275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'Fora da competência'!$A$33:$A$35</c:f>
              <c:strCache>
                <c:ptCount val="3"/>
                <c:pt idx="0">
                  <c:v>Competência Estadual</c:v>
                </c:pt>
                <c:pt idx="1">
                  <c:v>Outros Municípios</c:v>
                </c:pt>
                <c:pt idx="2">
                  <c:v>Outros Órgãos</c:v>
                </c:pt>
              </c:strCache>
            </c:strRef>
          </c:cat>
          <c:val>
            <c:numRef>
              <c:f>'Fora da competência'!$B$33:$B$35</c:f>
              <c:numCache>
                <c:formatCode>General</c:formatCode>
                <c:ptCount val="3"/>
                <c:pt idx="0">
                  <c:v>16</c:v>
                </c:pt>
                <c:pt idx="1">
                  <c:v>12</c:v>
                </c:pt>
                <c:pt idx="2">
                  <c:v>151</c:v>
                </c:pt>
              </c:numCache>
            </c:numRef>
          </c:val>
          <c:extLst>
            <c:ext xmlns:c16="http://schemas.microsoft.com/office/drawing/2014/chart" uri="{C3380CC4-5D6E-409C-BE32-E72D297353CC}">
              <c16:uniqueId val="{00000006-77F9-4A99-94D5-39FE34FA2753}"/>
            </c:ext>
          </c:extLst>
        </c:ser>
        <c:dLbls>
          <c:dLblPos val="outEnd"/>
          <c:showLegendKey val="0"/>
          <c:showVal val="1"/>
          <c:showCatName val="0"/>
          <c:showSerName val="0"/>
          <c:showPercent val="0"/>
          <c:showBubbleSize val="0"/>
        </c:dLbls>
        <c:gapWidth val="219"/>
        <c:overlap val="-27"/>
        <c:axId val="1304434528"/>
        <c:axId val="1304429120"/>
      </c:barChart>
      <c:catAx>
        <c:axId val="130443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29120"/>
        <c:crosses val="autoZero"/>
        <c:auto val="1"/>
        <c:lblAlgn val="ctr"/>
        <c:lblOffset val="100"/>
        <c:noMultiLvlLbl val="0"/>
      </c:catAx>
      <c:valAx>
        <c:axId val="1304429120"/>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34528"/>
        <c:crosses val="autoZero"/>
        <c:crossBetween val="between"/>
      </c:valAx>
      <c:spPr>
        <a:noFill/>
        <a:ln>
          <a:noFill/>
        </a:ln>
        <a:effectLst/>
      </c:spPr>
    </c:plotArea>
    <c:plotVisOnly val="1"/>
    <c:dispBlanksAs val="gap"/>
    <c:showDLblsOverMax val="0"/>
  </c:chart>
  <c:spPr>
    <a:solidFill>
      <a:schemeClr val="bg1"/>
    </a:solidFill>
    <a:ln w="3175" cap="flat" cmpd="sng" algn="ctr">
      <a:solidFill>
        <a:schemeClr val="tx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title pos="t" align="ctr" overlay="0">
      <cx:tx>
        <cx:rich>
          <a:bodyPr spcFirstLastPara="1" vertOverflow="ellipsis" wrap="square" lIns="0" tIns="0" rIns="0" bIns="0" anchor="ctr" anchorCtr="1"/>
          <a:lstStyle/>
          <a:p>
            <a:pPr algn="ctr">
              <a:defRPr b="1"/>
            </a:pPr>
            <a:r>
              <a:rPr lang="pt-BR" b="1"/>
              <a:t>Total Mensal - 2026</a:t>
            </a:r>
          </a:p>
        </cx:rich>
      </cx:tx>
    </cx:title>
    <cx:plotArea>
      <cx:plotAreaRegion>
        <cx:series layoutId="treemap" uniqueId="{452D6E24-24D9-414B-BC85-BAB2453DF8DC}">
          <cx:dataLabels pos="inEnd">
            <cx:txPr>
              <a:bodyPr spcFirstLastPara="1" vertOverflow="ellipsis" wrap="square" lIns="0" tIns="0" rIns="0" bIns="0" anchor="ctr" anchorCtr="1">
                <a:spAutoFit/>
              </a:bodyPr>
              <a:lstStyle/>
              <a:p>
                <a:pPr>
                  <a:defRPr b="1">
                    <a:solidFill>
                      <a:schemeClr val="tx1">
                        <a:lumMod val="75000"/>
                        <a:lumOff val="25000"/>
                      </a:schemeClr>
                    </a:solidFill>
                  </a:defRPr>
                </a:pPr>
                <a:endParaRPr lang="pt-BR" b="1">
                  <a:solidFill>
                    <a:schemeClr val="tx1">
                      <a:lumMod val="75000"/>
                      <a:lumOff val="25000"/>
                    </a:schemeClr>
                  </a:solidFill>
                </a:endParaRPr>
              </a:p>
            </cx:txPr>
            <cx:visibility seriesName="0" categoryName="1" value="0"/>
          </cx:dataLabels>
          <cx:dataId val="0"/>
          <cx:layoutPr>
            <cx:parentLabelLayout val="overlapping"/>
          </cx:layoutPr>
        </cx:series>
      </cx:plotAreaRegion>
    </cx:plotArea>
  </cx:chart>
  <cx:spPr>
    <a:ln>
      <a:solidFill>
        <a:sysClr val="windowText" lastClr="000000"/>
      </a:solid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5" Type="http://schemas.openxmlformats.org/officeDocument/2006/relationships/chart" Target="../charts/chart28.xml"/><Relationship Id="rId4"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s>
</file>

<file path=xl/drawings/_rels/drawing19.xml.rels><?xml version="1.0" encoding="UTF-8" standalone="yes"?>
<Relationships xmlns="http://schemas.openxmlformats.org/package/2006/relationships"><Relationship Id="rId3" Type="http://schemas.microsoft.com/office/2014/relationships/chartEx" Target="../charts/chartEx1.xml"/><Relationship Id="rId2" Type="http://schemas.openxmlformats.org/officeDocument/2006/relationships/chart" Target="../charts/chart36.xml"/><Relationship Id="rId1" Type="http://schemas.openxmlformats.org/officeDocument/2006/relationships/chart" Target="../charts/chart35.xml"/><Relationship Id="rId4" Type="http://schemas.openxmlformats.org/officeDocument/2006/relationships/image" Target="../media/image8.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888682" cy="14468474"/>
    <xdr:sp macro="" textlink="">
      <xdr:nvSpPr>
        <xdr:cNvPr id="2" name="CaixaDeTexto 1">
          <a:extLst>
            <a:ext uri="{FF2B5EF4-FFF2-40B4-BE49-F238E27FC236}">
              <a16:creationId xmlns:a16="http://schemas.microsoft.com/office/drawing/2014/main" id="{00000000-0008-0000-0000-000002000000}"/>
            </a:ext>
          </a:extLst>
        </xdr:cNvPr>
        <xdr:cNvSpPr txBox="1"/>
      </xdr:nvSpPr>
      <xdr:spPr>
        <a:xfrm>
          <a:off x="0" y="0"/>
          <a:ext cx="9888682" cy="1446847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sz="1100" b="1">
              <a:solidFill>
                <a:schemeClr val="tx1"/>
              </a:solidFill>
              <a:effectLst/>
              <a:latin typeface="Arial" panose="020B0604020202020204" pitchFamily="34" charset="0"/>
              <a:ea typeface="+mn-ea"/>
              <a:cs typeface="Arial" panose="020B0604020202020204" pitchFamily="34" charset="0"/>
            </a:rPr>
            <a:t>Ouvidoria Geral do Município</a:t>
          </a:r>
          <a:endParaRPr lang="pt-BR" sz="1100">
            <a:solidFill>
              <a:schemeClr val="tx1"/>
            </a:solidFill>
            <a:effectLst/>
            <a:latin typeface="Arial" panose="020B0604020202020204" pitchFamily="34" charset="0"/>
            <a:ea typeface="+mn-ea"/>
            <a:cs typeface="Arial" panose="020B0604020202020204" pitchFamily="34" charset="0"/>
          </a:endParaRPr>
        </a:p>
        <a:p>
          <a:pPr algn="ctr"/>
          <a:endParaRPr lang="pt-BR" sz="1100" b="1">
            <a:solidFill>
              <a:schemeClr val="tx1"/>
            </a:solidFill>
            <a:effectLst/>
            <a:latin typeface="Arial" panose="020B0604020202020204" pitchFamily="34" charset="0"/>
            <a:ea typeface="+mn-ea"/>
            <a:cs typeface="Arial" panose="020B0604020202020204" pitchFamily="34" charset="0"/>
          </a:endParaRPr>
        </a:p>
        <a:p>
          <a:pPr algn="ctr"/>
          <a:r>
            <a:rPr lang="pt-BR" sz="850" b="1">
              <a:solidFill>
                <a:schemeClr val="tx1"/>
              </a:solidFill>
              <a:effectLst/>
              <a:latin typeface="Arial" panose="020B0604020202020204" pitchFamily="34" charset="0"/>
              <a:ea typeface="+mn-ea"/>
              <a:cs typeface="Arial" panose="020B0604020202020204" pitchFamily="34" charset="0"/>
            </a:rPr>
            <a:t>Relatório de Maio de 2026</a:t>
          </a:r>
        </a:p>
        <a:p>
          <a:pPr algn="ctr"/>
          <a:endParaRPr lang="pt-BR" sz="900" b="1">
            <a:solidFill>
              <a:schemeClr val="tx1"/>
            </a:solidFill>
            <a:effectLst/>
            <a:latin typeface="Arial" panose="020B0604020202020204" pitchFamily="34" charset="0"/>
            <a:ea typeface="+mn-ea"/>
            <a:cs typeface="Arial" panose="020B0604020202020204" pitchFamily="34" charset="0"/>
          </a:endParaRPr>
        </a:p>
        <a:p>
          <a:pPr algn="l"/>
          <a:r>
            <a:rPr lang="pt-BR" sz="900">
              <a:solidFill>
                <a:schemeClr val="tx1"/>
              </a:solidFill>
              <a:effectLst/>
              <a:latin typeface="Arial" panose="020B0604020202020204" pitchFamily="34" charset="0"/>
              <a:ea typeface="+mn-ea"/>
              <a:cs typeface="Arial" panose="020B0604020202020204" pitchFamily="34" charset="0"/>
            </a:rPr>
            <a:t>        A Controladoria Geral do Município de São Paulo, por meio da Ouvidoria Geral do Município, em conformidade com o Decreto 58.426/2018, que institui a política de defesa do usuário dos serviços públicos, sistematiza e divulga, relatórios mensais, trimestrais e anuais. Esses relatórios consolidam dados e monitoram indicadores de satisfação, promovendo medidas para correção e prevenção de falhas na prestação dos serviços públicos.</a:t>
          </a: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b="0">
              <a:solidFill>
                <a:schemeClr val="tx1"/>
              </a:solidFill>
              <a:effectLst/>
              <a:latin typeface="Arial" panose="020B0604020202020204" pitchFamily="34" charset="0"/>
              <a:ea typeface="+mn-ea"/>
              <a:cs typeface="Arial" panose="020B0604020202020204" pitchFamily="34" charset="0"/>
            </a:rPr>
            <a:t>        No mês de maio de 2026 a Ouvidoria </a:t>
          </a:r>
          <a:r>
            <a:rPr lang="pt-BR" sz="900">
              <a:solidFill>
                <a:schemeClr val="tx1"/>
              </a:solidFill>
              <a:effectLst/>
              <a:latin typeface="Arial" panose="020B0604020202020204" pitchFamily="34" charset="0"/>
              <a:ea typeface="+mn-ea"/>
              <a:cs typeface="Arial" panose="020B0604020202020204" pitchFamily="34" charset="0"/>
            </a:rPr>
            <a:t>registrou </a:t>
          </a:r>
          <a:r>
            <a:rPr lang="pt-BR" sz="900" b="1">
              <a:solidFill>
                <a:schemeClr val="tx1"/>
              </a:solidFill>
              <a:effectLst/>
              <a:latin typeface="Arial" panose="020B0604020202020204" pitchFamily="34" charset="0"/>
              <a:ea typeface="+mn-ea"/>
              <a:cs typeface="Arial" panose="020B0604020202020204" pitchFamily="34" charset="0"/>
            </a:rPr>
            <a:t>5.513</a:t>
          </a:r>
          <a:r>
            <a:rPr lang="pt-BR" sz="900">
              <a:solidFill>
                <a:schemeClr val="tx1"/>
              </a:solidFill>
              <a:effectLst/>
              <a:latin typeface="Arial" panose="020B0604020202020204" pitchFamily="34" charset="0"/>
              <a:ea typeface="+mn-ea"/>
              <a:cs typeface="Arial" panose="020B0604020202020204" pitchFamily="34" charset="0"/>
            </a:rPr>
            <a:t> protocolos </a:t>
          </a:r>
          <a:r>
            <a:rPr lang="pt-BR" sz="900" baseline="0">
              <a:solidFill>
                <a:schemeClr val="tx1"/>
              </a:solidFill>
              <a:effectLst/>
              <a:latin typeface="Arial" panose="020B0604020202020204" pitchFamily="34" charset="0"/>
              <a:ea typeface="+mn-ea"/>
              <a:cs typeface="Arial" panose="020B0604020202020204" pitchFamily="34" charset="0"/>
            </a:rPr>
            <a:t>formalizados em </a:t>
          </a:r>
          <a:r>
            <a:rPr lang="pt-BR" sz="900">
              <a:solidFill>
                <a:schemeClr val="tx1"/>
              </a:solidFill>
              <a:effectLst/>
              <a:latin typeface="Arial" panose="020B0604020202020204" pitchFamily="34" charset="0"/>
              <a:ea typeface="+mn-ea"/>
              <a:cs typeface="Arial" panose="020B0604020202020204" pitchFamily="34" charset="0"/>
            </a:rPr>
            <a:t>atendimentos presenciais, por telefone na Central SP 156 (opção5), formulário eletrônico (Portal SP 156), e-mails e cartas.</a:t>
          </a: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b="1">
              <a:solidFill>
                <a:schemeClr val="tx1"/>
              </a:solidFill>
              <a:effectLst/>
              <a:latin typeface="Arial" panose="020B0604020202020204" pitchFamily="34" charset="0"/>
              <a:ea typeface="+mn-ea"/>
              <a:cs typeface="Arial" panose="020B0604020202020204" pitchFamily="34" charset="0"/>
            </a:rPr>
            <a:t>        </a:t>
          </a:r>
          <a:r>
            <a:rPr lang="pt-BR" sz="900">
              <a:solidFill>
                <a:schemeClr val="tx1"/>
              </a:solidFill>
              <a:effectLst/>
              <a:latin typeface="Arial" panose="020B0604020202020204" pitchFamily="34" charset="0"/>
              <a:ea typeface="+mn-ea"/>
              <a:cs typeface="Arial" panose="020B0604020202020204" pitchFamily="34" charset="0"/>
            </a:rPr>
            <a:t>Do total registrado constata-se em 02 de junho de 2026, que 55,4% foram finalizados com a orientação e resposta aos cidadãos (ãs), 40,3% estão em andamento (aguardando complemento de informações do cidadão ou com processo autuado) e 4,4% estão no prazo de</a:t>
          </a:r>
          <a:r>
            <a:rPr lang="pt-BR" sz="900" baseline="0">
              <a:solidFill>
                <a:schemeClr val="tx1"/>
              </a:solidFill>
              <a:effectLst/>
              <a:latin typeface="Arial" panose="020B0604020202020204" pitchFamily="34" charset="0"/>
              <a:ea typeface="+mn-ea"/>
              <a:cs typeface="Arial" panose="020B0604020202020204" pitchFamily="34" charset="0"/>
            </a:rPr>
            <a:t> análise</a:t>
          </a:r>
          <a:r>
            <a:rPr lang="pt-BR" sz="900">
              <a:solidFill>
                <a:schemeClr val="tx1"/>
              </a:solidFill>
              <a:effectLst/>
              <a:latin typeface="Arial" panose="020B0604020202020204" pitchFamily="34" charset="0"/>
              <a:ea typeface="+mn-ea"/>
              <a:cs typeface="Arial" panose="020B0604020202020204" pitchFamily="34" charset="0"/>
            </a:rPr>
            <a:t>. </a:t>
          </a: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pPr algn="l"/>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pPr algn="l"/>
          <a:r>
            <a:rPr lang="pt-BR" sz="900" b="1">
              <a:solidFill>
                <a:schemeClr val="tx1"/>
              </a:solidFill>
              <a:effectLst/>
              <a:latin typeface="+mn-lt"/>
              <a:ea typeface="+mn-ea"/>
              <a:cs typeface="+mn-cs"/>
            </a:rPr>
            <a:t>        </a:t>
          </a:r>
        </a:p>
        <a:p>
          <a:pPr algn="l"/>
          <a:r>
            <a:rPr lang="pt-BR" sz="900" b="1">
              <a:solidFill>
                <a:schemeClr val="tx1"/>
              </a:solidFill>
              <a:effectLst/>
              <a:latin typeface="Arial" panose="020B0604020202020204" pitchFamily="34" charset="0"/>
              <a:ea typeface="+mn-ea"/>
              <a:cs typeface="Arial" panose="020B0604020202020204" pitchFamily="34" charset="0"/>
            </a:rPr>
            <a:t>        Principais Variações nos Assuntos e Subprefeituras</a:t>
          </a: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a:solidFill>
                <a:schemeClr val="tx1"/>
              </a:solidFill>
              <a:effectLst/>
              <a:latin typeface="Arial" panose="020B0604020202020204" pitchFamily="34" charset="0"/>
              <a:ea typeface="+mn-ea"/>
              <a:cs typeface="Arial" panose="020B0604020202020204" pitchFamily="34" charset="0"/>
            </a:rPr>
            <a:t>O presente relatório inclui a estatística das 10 maiores variações no quesito assunto e unidade.         </a:t>
          </a: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r>
            <a:rPr lang="pt-BR" sz="1000">
              <a:solidFill>
                <a:schemeClr val="tx1"/>
              </a:solidFill>
              <a:effectLst/>
              <a:latin typeface="Arial" panose="020B0604020202020204" pitchFamily="34" charset="0"/>
              <a:ea typeface="+mn-ea"/>
              <a:cs typeface="Arial" panose="020B0604020202020204" pitchFamily="34" charset="0"/>
            </a:rPr>
            <a:t>                                                    </a:t>
          </a:r>
        </a:p>
        <a:p>
          <a:pPr eaLnBrk="1" fontAlgn="auto" latinLnBrk="0" hangingPunct="1"/>
          <a:r>
            <a:rPr lang="pt-BR" sz="900" b="1">
              <a:solidFill>
                <a:schemeClr val="tx1"/>
              </a:solidFill>
              <a:effectLst/>
              <a:latin typeface="Arial" panose="020B0604020202020204" pitchFamily="34" charset="0"/>
              <a:ea typeface="+mn-ea"/>
              <a:cs typeface="Arial" panose="020B0604020202020204" pitchFamily="34" charset="0"/>
            </a:rPr>
            <a:t>        </a:t>
          </a:r>
          <a:r>
            <a:rPr lang="pt-BR" sz="900" b="1" baseline="0">
              <a:solidFill>
                <a:schemeClr val="tx1"/>
              </a:solidFill>
              <a:effectLst/>
              <a:latin typeface="Arial" panose="020B0604020202020204" pitchFamily="34" charset="0"/>
              <a:ea typeface="+mn-ea"/>
              <a:cs typeface="Arial" panose="020B0604020202020204" pitchFamily="34" charset="0"/>
            </a:rPr>
            <a:t> </a:t>
          </a:r>
          <a:r>
            <a:rPr lang="pt-BR" sz="900">
              <a:solidFill>
                <a:schemeClr val="tx1"/>
              </a:solidFill>
              <a:effectLst/>
              <a:latin typeface="Arial" panose="020B0604020202020204" pitchFamily="34" charset="0"/>
              <a:ea typeface="+mn-ea"/>
              <a:cs typeface="Arial" panose="020B0604020202020204" pitchFamily="34" charset="0"/>
            </a:rPr>
            <a:t>A maior variação de aumento em maio/26 entre os dez assuntos mais demandados, foi </a:t>
          </a:r>
          <a:r>
            <a:rPr lang="pt-BR" sz="900" b="1">
              <a:solidFill>
                <a:schemeClr val="tx1"/>
              </a:solidFill>
              <a:effectLst/>
              <a:latin typeface="Arial" panose="020B0604020202020204" pitchFamily="34" charset="0"/>
              <a:ea typeface="+mn-ea"/>
              <a:cs typeface="Arial" panose="020B0604020202020204" pitchFamily="34" charset="0"/>
            </a:rPr>
            <a:t>"Processo Administrativo" </a:t>
          </a:r>
          <a:r>
            <a:rPr lang="pt-BR" sz="900" b="0">
              <a:solidFill>
                <a:schemeClr val="tx1"/>
              </a:solidFill>
              <a:effectLst/>
              <a:latin typeface="Arial" panose="020B0604020202020204" pitchFamily="34" charset="0"/>
              <a:ea typeface="+mn-ea"/>
              <a:cs typeface="Arial" panose="020B0604020202020204" pitchFamily="34" charset="0"/>
            </a:rPr>
            <a:t>com aumento 43,17%.</a:t>
          </a:r>
          <a:r>
            <a:rPr lang="pt-BR" sz="900" b="0" baseline="0">
              <a:solidFill>
                <a:schemeClr val="tx1"/>
              </a:solidFill>
              <a:effectLst/>
              <a:latin typeface="Arial" panose="020B0604020202020204" pitchFamily="34" charset="0"/>
              <a:ea typeface="+mn-ea"/>
              <a:cs typeface="Arial" panose="020B0604020202020204" pitchFamily="34" charset="0"/>
            </a:rPr>
            <a:t> Para efeito desse relatório, entende-se por “Processo Administrativo” as solicitações e consultas referentes a processos administrativos da administração municipal, sejam físicos ou eletrônicos, bem como pesquisas sobre a existência de processos vinculados ao documento do interessado.</a:t>
          </a:r>
        </a:p>
        <a:p>
          <a:pPr eaLnBrk="1" fontAlgn="auto" latinLnBrk="0" hangingPunct="1"/>
          <a:endParaRPr lang="pt-BR" sz="900" b="0" baseline="0">
            <a:solidFill>
              <a:srgbClr val="FF0000"/>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pt-BR" sz="900" b="0" baseline="0">
              <a:solidFill>
                <a:schemeClr val="tx1"/>
              </a:solidFill>
              <a:effectLst/>
              <a:latin typeface="Arial" panose="020B0604020202020204" pitchFamily="34" charset="0"/>
              <a:ea typeface="+mn-ea"/>
              <a:cs typeface="Arial" panose="020B0604020202020204" pitchFamily="34" charset="0"/>
            </a:rPr>
            <a:t>        A maior variação de diminuição em maio/26 entre os dez assuntos mais demandados, foi </a:t>
          </a:r>
          <a:r>
            <a:rPr lang="pt-BR" sz="900" b="1" baseline="0">
              <a:solidFill>
                <a:schemeClr val="tx1"/>
              </a:solidFill>
              <a:effectLst/>
              <a:latin typeface="Arial" panose="020B0604020202020204" pitchFamily="34" charset="0"/>
              <a:ea typeface="+mn-ea"/>
              <a:cs typeface="Arial" panose="020B0604020202020204" pitchFamily="34" charset="0"/>
            </a:rPr>
            <a:t>"</a:t>
          </a:r>
          <a:r>
            <a:rPr lang="pt-BR" sz="900" b="1">
              <a:solidFill>
                <a:schemeClr val="tx1"/>
              </a:solidFill>
              <a:effectLst/>
              <a:latin typeface="Arial" panose="020B0604020202020204" pitchFamily="34" charset="0"/>
              <a:ea typeface="+mn-ea"/>
              <a:cs typeface="Arial" panose="020B0604020202020204" pitchFamily="34" charset="0"/>
            </a:rPr>
            <a:t>Capinação e roçada de áreas verdes"</a:t>
          </a:r>
          <a:r>
            <a:rPr lang="pt-BR" sz="900" b="1" baseline="0">
              <a:solidFill>
                <a:schemeClr val="tx1"/>
              </a:solidFill>
              <a:effectLst/>
              <a:latin typeface="Arial" panose="020B0604020202020204" pitchFamily="34" charset="0"/>
              <a:ea typeface="+mn-ea"/>
              <a:cs typeface="Arial" panose="020B0604020202020204" pitchFamily="34" charset="0"/>
            </a:rPr>
            <a:t> </a:t>
          </a:r>
          <a:r>
            <a:rPr lang="pt-BR" sz="900" b="0" baseline="0">
              <a:solidFill>
                <a:schemeClr val="tx1"/>
              </a:solidFill>
              <a:effectLst/>
              <a:latin typeface="Arial" panose="020B0604020202020204" pitchFamily="34" charset="0"/>
              <a:ea typeface="+mn-ea"/>
              <a:cs typeface="Arial" panose="020B0604020202020204" pitchFamily="34" charset="0"/>
            </a:rPr>
            <a:t>com diminuição de 58,82%. Para efeito deste relatório, entende-se por “Capinação e roçada de áreas verdes” as manifestações relacionadas à solicitação de corte e manutenção de mato, grama e vegetação rasteira em áreas públicas, como sarjetas, calçadas, pontos de ônibus, canteiros, praças, escadarias, vielas, túneis, pontes, viadutos e demais vias da rede viária, visando à limpeza, conservação e segurança dos espaços públicos.</a:t>
          </a:r>
        </a:p>
        <a:p>
          <a:pPr eaLnBrk="1" fontAlgn="auto" latinLnBrk="0" hangingPunct="1"/>
          <a:endParaRPr lang="pt-BR" sz="900" b="0" baseline="0">
            <a:solidFill>
              <a:schemeClr val="tx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pt-BR" sz="900" b="1" baseline="0">
              <a:solidFill>
                <a:schemeClr val="tx1"/>
              </a:solidFill>
              <a:effectLst/>
              <a:latin typeface="+mn-lt"/>
              <a:ea typeface="+mn-ea"/>
              <a:cs typeface="+mn-cs"/>
            </a:rPr>
            <a:t>        </a:t>
          </a:r>
          <a:r>
            <a:rPr lang="pt-BR" sz="900">
              <a:solidFill>
                <a:schemeClr val="tx1"/>
              </a:solidFill>
              <a:effectLst/>
              <a:latin typeface="Arial" panose="020B0604020202020204" pitchFamily="34" charset="0"/>
              <a:ea typeface="+mn-ea"/>
              <a:cs typeface="Arial" panose="020B0604020202020204" pitchFamily="34" charset="0"/>
            </a:rPr>
            <a:t>Os gráficos abaixo demonstram as 10 Subprefeituras mais solicitadas de maio de 2026 e os 10 assuntos mais demandados entre</a:t>
          </a:r>
          <a:r>
            <a:rPr lang="pt-BR" sz="900" baseline="0">
              <a:solidFill>
                <a:schemeClr val="tx1"/>
              </a:solidFill>
              <a:effectLst/>
              <a:latin typeface="Arial" panose="020B0604020202020204" pitchFamily="34" charset="0"/>
              <a:ea typeface="+mn-ea"/>
              <a:cs typeface="Arial" panose="020B0604020202020204" pitchFamily="34" charset="0"/>
            </a:rPr>
            <a:t> </a:t>
          </a:r>
          <a:r>
            <a:rPr lang="pt-BR" sz="900">
              <a:solidFill>
                <a:schemeClr val="tx1"/>
              </a:solidFill>
              <a:effectLst/>
              <a:latin typeface="Arial" panose="020B0604020202020204" pitchFamily="34" charset="0"/>
              <a:ea typeface="+mn-ea"/>
              <a:cs typeface="Arial" panose="020B0604020202020204" pitchFamily="34" charset="0"/>
            </a:rPr>
            <a:t>essas Subprefeituras. </a:t>
          </a:r>
          <a:r>
            <a:rPr lang="pt-BR" sz="1100">
              <a:solidFill>
                <a:schemeClr val="tx1"/>
              </a:solidFill>
              <a:effectLst/>
              <a:latin typeface="+mn-lt"/>
              <a:ea typeface="+mn-ea"/>
              <a:cs typeface="+mn-cs"/>
            </a:rPr>
            <a:t>	</a:t>
          </a: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b="1">
              <a:solidFill>
                <a:srgbClr val="FF0000"/>
              </a:solidFill>
              <a:effectLst/>
              <a:latin typeface="Arial" panose="020B0604020202020204" pitchFamily="34" charset="0"/>
              <a:ea typeface="+mn-ea"/>
              <a:cs typeface="Arial" panose="020B0604020202020204" pitchFamily="34" charset="0"/>
            </a:rPr>
            <a:t>        </a:t>
          </a:r>
          <a:r>
            <a:rPr lang="pt-BR" sz="900" b="1">
              <a:solidFill>
                <a:sysClr val="windowText" lastClr="000000"/>
              </a:solidFill>
              <a:effectLst/>
              <a:latin typeface="Arial" panose="020B0604020202020204" pitchFamily="34" charset="0"/>
              <a:ea typeface="+mn-ea"/>
              <a:cs typeface="Arial" panose="020B0604020202020204" pitchFamily="34" charset="0"/>
            </a:rPr>
            <a:t>Denúncias</a:t>
          </a:r>
          <a:endParaRPr lang="pt-BR" sz="900">
            <a:solidFill>
              <a:sysClr val="windowText" lastClr="000000"/>
            </a:solidFill>
            <a:effectLst/>
            <a:latin typeface="Arial" panose="020B0604020202020204" pitchFamily="34" charset="0"/>
            <a:ea typeface="+mn-ea"/>
            <a:cs typeface="Arial" panose="020B0604020202020204" pitchFamily="34" charset="0"/>
          </a:endParaRPr>
        </a:p>
        <a:p>
          <a:endParaRPr lang="pt-BR" sz="900">
            <a:solidFill>
              <a:sysClr val="windowText" lastClr="000000"/>
            </a:solidFill>
            <a:effectLst/>
            <a:latin typeface="Arial" panose="020B0604020202020204" pitchFamily="34" charset="0"/>
            <a:ea typeface="+mn-ea"/>
            <a:cs typeface="Arial" panose="020B0604020202020204" pitchFamily="34" charset="0"/>
          </a:endParaRPr>
        </a:p>
        <a:p>
          <a:r>
            <a:rPr lang="pt-BR" sz="900">
              <a:solidFill>
                <a:srgbClr val="FF0000"/>
              </a:solidFill>
              <a:effectLst/>
              <a:latin typeface="Arial" panose="020B0604020202020204" pitchFamily="34" charset="0"/>
              <a:ea typeface="+mn-ea"/>
              <a:cs typeface="Arial" panose="020B0604020202020204" pitchFamily="34" charset="0"/>
            </a:rPr>
            <a:t>        </a:t>
          </a:r>
          <a:r>
            <a:rPr lang="pt-BR" sz="900">
              <a:solidFill>
                <a:sysClr val="windowText" lastClr="000000"/>
              </a:solidFill>
              <a:effectLst/>
              <a:latin typeface="Arial" panose="020B0604020202020204" pitchFamily="34" charset="0"/>
              <a:ea typeface="+mn-ea"/>
              <a:cs typeface="Arial" panose="020B0604020202020204" pitchFamily="34" charset="0"/>
            </a:rPr>
            <a:t>A Ouvidoria Geral recebe as denúncias classificadas em seis naturezas: a) conduta inadequada de servidor público, b) desconformidade legal, c) contratação e/ou gestão de serviço público, d) assédio moral, e) assédio sexual e f) zelo com verbas, materiais e bens públicos. O (a) cidadão (ã) muitas vezes registra sua manifestação utilizando a expressão “denúncia” quando, na verdade, trata-se de um descumprimento daprestação do serviço. Assim, foram registradas, em maio/26, via canais de atendimento da Ouvidoria do Município de São Paulo </a:t>
          </a:r>
          <a:r>
            <a:rPr lang="pt-BR" sz="900" b="1">
              <a:solidFill>
                <a:sysClr val="windowText" lastClr="000000"/>
              </a:solidFill>
              <a:effectLst/>
              <a:latin typeface="Arial" panose="020B0604020202020204" pitchFamily="34" charset="0"/>
              <a:ea typeface="+mn-ea"/>
              <a:cs typeface="Arial" panose="020B0604020202020204" pitchFamily="34" charset="0"/>
            </a:rPr>
            <a:t>508 </a:t>
          </a:r>
          <a:r>
            <a:rPr lang="pt-BR" sz="900">
              <a:solidFill>
                <a:sysClr val="windowText" lastClr="000000"/>
              </a:solidFill>
              <a:effectLst/>
              <a:latin typeface="Arial" panose="020B0604020202020204" pitchFamily="34" charset="0"/>
              <a:ea typeface="+mn-ea"/>
              <a:cs typeface="Arial" panose="020B0604020202020204" pitchFamily="34" charset="0"/>
            </a:rPr>
            <a:t>manifestações, sendo encaminhadas </a:t>
          </a:r>
          <a:r>
            <a:rPr lang="pt-BR" sz="900" b="1">
              <a:solidFill>
                <a:sysClr val="windowText" lastClr="000000"/>
              </a:solidFill>
              <a:effectLst/>
              <a:latin typeface="Arial" panose="020B0604020202020204" pitchFamily="34" charset="0"/>
              <a:ea typeface="+mn-ea"/>
              <a:cs typeface="Arial" panose="020B0604020202020204" pitchFamily="34" charset="0"/>
            </a:rPr>
            <a:t>138</a:t>
          </a:r>
          <a:r>
            <a:rPr lang="pt-BR" sz="900" b="1" baseline="0">
              <a:solidFill>
                <a:sysClr val="windowText" lastClr="000000"/>
              </a:solidFill>
              <a:effectLst/>
              <a:latin typeface="Arial" panose="020B0604020202020204" pitchFamily="34" charset="0"/>
              <a:ea typeface="+mn-ea"/>
              <a:cs typeface="Arial" panose="020B0604020202020204" pitchFamily="34" charset="0"/>
            </a:rPr>
            <a:t> </a:t>
          </a:r>
          <a:r>
            <a:rPr lang="pt-BR" sz="900">
              <a:solidFill>
                <a:sysClr val="windowText" lastClr="000000"/>
              </a:solidFill>
              <a:effectLst/>
              <a:latin typeface="Arial" panose="020B0604020202020204" pitchFamily="34" charset="0"/>
              <a:ea typeface="+mn-ea"/>
              <a:cs typeface="Arial" panose="020B0604020202020204" pitchFamily="34" charset="0"/>
            </a:rPr>
            <a:t>como denúncia, as quais podem ser apuradas pela Corregedoria da Controladoria Geral do Município.</a:t>
          </a:r>
        </a:p>
        <a:p>
          <a:endParaRPr lang="pt-BR" sz="900" b="1">
            <a:solidFill>
              <a:sysClr val="windowText" lastClr="000000"/>
            </a:solidFill>
            <a:effectLst/>
            <a:latin typeface="Arial" panose="020B0604020202020204" pitchFamily="34" charset="0"/>
            <a:ea typeface="+mn-ea"/>
            <a:cs typeface="Arial" panose="020B0604020202020204" pitchFamily="34" charset="0"/>
          </a:endParaRPr>
        </a:p>
        <a:p>
          <a:r>
            <a:rPr lang="pt-BR" sz="900" b="1">
              <a:solidFill>
                <a:sysClr val="windowText" lastClr="000000"/>
              </a:solidFill>
              <a:effectLst/>
              <a:latin typeface="Arial" panose="020B0604020202020204" pitchFamily="34" charset="0"/>
              <a:ea typeface="+mn-ea"/>
              <a:cs typeface="Arial" panose="020B0604020202020204" pitchFamily="34" charset="0"/>
            </a:rPr>
            <a:t>        Pedidos de informação e-Sic</a:t>
          </a:r>
          <a:endParaRPr lang="pt-BR" sz="900">
            <a:solidFill>
              <a:sysClr val="windowText" lastClr="000000"/>
            </a:solidFill>
            <a:effectLst/>
            <a:latin typeface="Arial" panose="020B0604020202020204" pitchFamily="34" charset="0"/>
            <a:ea typeface="+mn-ea"/>
            <a:cs typeface="Arial" panose="020B0604020202020204" pitchFamily="34" charset="0"/>
          </a:endParaRPr>
        </a:p>
        <a:p>
          <a:endParaRPr lang="pt-BR" sz="900">
            <a:solidFill>
              <a:sysClr val="windowText" lastClr="000000"/>
            </a:solidFill>
            <a:effectLst/>
            <a:latin typeface="Arial" panose="020B0604020202020204" pitchFamily="34" charset="0"/>
            <a:ea typeface="+mn-ea"/>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        No mês de maio/26 entraram </a:t>
          </a:r>
          <a:r>
            <a:rPr lang="pt-BR" sz="900" b="1">
              <a:solidFill>
                <a:sysClr val="windowText" lastClr="000000"/>
              </a:solidFill>
              <a:effectLst/>
              <a:latin typeface="Arial" panose="020B0604020202020204" pitchFamily="34" charset="0"/>
              <a:ea typeface="+mn-ea"/>
              <a:cs typeface="Arial" panose="020B0604020202020204" pitchFamily="34" charset="0"/>
            </a:rPr>
            <a:t>1205 </a:t>
          </a:r>
          <a:r>
            <a:rPr lang="pt-BR" sz="900">
              <a:solidFill>
                <a:sysClr val="windowText" lastClr="000000"/>
              </a:solidFill>
              <a:effectLst/>
              <a:latin typeface="Arial" panose="020B0604020202020204" pitchFamily="34" charset="0"/>
              <a:ea typeface="+mn-ea"/>
              <a:cs typeface="Arial" panose="020B0604020202020204" pitchFamily="34" charset="0"/>
            </a:rPr>
            <a:t>pedidos de acesso à informação. Em comparação com o mês anterior houve um</a:t>
          </a:r>
          <a:r>
            <a:rPr lang="pt-BR" sz="900" baseline="0">
              <a:solidFill>
                <a:sysClr val="windowText" lastClr="000000"/>
              </a:solidFill>
              <a:effectLst/>
              <a:latin typeface="Arial" panose="020B0604020202020204" pitchFamily="34" charset="0"/>
              <a:ea typeface="+mn-ea"/>
              <a:cs typeface="Arial" panose="020B0604020202020204" pitchFamily="34" charset="0"/>
            </a:rPr>
            <a:t> aumento</a:t>
          </a:r>
          <a:r>
            <a:rPr lang="pt-BR" sz="900">
              <a:solidFill>
                <a:sysClr val="windowText" lastClr="000000"/>
              </a:solidFill>
              <a:effectLst/>
              <a:latin typeface="Arial" panose="020B0604020202020204" pitchFamily="34" charset="0"/>
              <a:ea typeface="+mn-ea"/>
              <a:cs typeface="Arial" panose="020B0604020202020204" pitchFamily="34" charset="0"/>
            </a:rPr>
            <a:t> de </a:t>
          </a:r>
          <a:r>
            <a:rPr lang="pt-BR" sz="900" b="1">
              <a:solidFill>
                <a:sysClr val="windowText" lastClr="000000"/>
              </a:solidFill>
              <a:effectLst/>
              <a:latin typeface="Arial" panose="020B0604020202020204" pitchFamily="34" charset="0"/>
              <a:ea typeface="+mn-ea"/>
              <a:cs typeface="Arial" panose="020B0604020202020204" pitchFamily="34" charset="0"/>
            </a:rPr>
            <a:t>31,55%</a:t>
          </a:r>
          <a:r>
            <a:rPr lang="pt-BR" sz="900" baseline="0">
              <a:solidFill>
                <a:sysClr val="windowText" lastClr="000000"/>
              </a:solidFill>
              <a:effectLst/>
              <a:latin typeface="Arial" panose="020B0604020202020204" pitchFamily="34" charset="0"/>
              <a:ea typeface="+mn-ea"/>
              <a:cs typeface="Arial" panose="020B0604020202020204" pitchFamily="34" charset="0"/>
            </a:rPr>
            <a:t> </a:t>
          </a:r>
          <a:r>
            <a:rPr lang="pt-BR" sz="900">
              <a:solidFill>
                <a:sysClr val="windowText" lastClr="000000"/>
              </a:solidFill>
              <a:effectLst/>
              <a:latin typeface="Arial" panose="020B0604020202020204" pitchFamily="34" charset="0"/>
              <a:ea typeface="+mn-ea"/>
              <a:cs typeface="Arial" panose="020B0604020202020204" pitchFamily="34" charset="0"/>
            </a:rPr>
            <a:t>considerando que em</a:t>
          </a:r>
          <a:r>
            <a:rPr lang="pt-BR" sz="900" baseline="0">
              <a:solidFill>
                <a:sysClr val="windowText" lastClr="000000"/>
              </a:solidFill>
              <a:effectLst/>
              <a:latin typeface="Arial" panose="020B0604020202020204" pitchFamily="34" charset="0"/>
              <a:ea typeface="+mn-ea"/>
              <a:cs typeface="Arial" panose="020B0604020202020204" pitchFamily="34" charset="0"/>
            </a:rPr>
            <a:t> abril de 2026</a:t>
          </a:r>
          <a:r>
            <a:rPr lang="pt-BR" sz="900">
              <a:solidFill>
                <a:sysClr val="windowText" lastClr="000000"/>
              </a:solidFill>
              <a:effectLst/>
              <a:latin typeface="Arial" panose="020B0604020202020204" pitchFamily="34" charset="0"/>
              <a:ea typeface="+mn-ea"/>
              <a:cs typeface="Arial" panose="020B0604020202020204" pitchFamily="34" charset="0"/>
            </a:rPr>
            <a:t> foram registrados 916</a:t>
          </a:r>
          <a:r>
            <a:rPr lang="pt-BR" sz="900" b="1">
              <a:solidFill>
                <a:sysClr val="windowText" lastClr="000000"/>
              </a:solidFill>
              <a:effectLst/>
              <a:latin typeface="Arial" panose="020B0604020202020204" pitchFamily="34" charset="0"/>
              <a:ea typeface="+mn-ea"/>
              <a:cs typeface="Arial" panose="020B0604020202020204" pitchFamily="34" charset="0"/>
            </a:rPr>
            <a:t> </a:t>
          </a:r>
          <a:r>
            <a:rPr lang="pt-BR" sz="900">
              <a:solidFill>
                <a:sysClr val="windowText" lastClr="000000"/>
              </a:solidFill>
              <a:effectLst/>
              <a:latin typeface="Arial" panose="020B0604020202020204" pitchFamily="34" charset="0"/>
              <a:ea typeface="+mn-ea"/>
              <a:cs typeface="Arial" panose="020B0604020202020204" pitchFamily="34" charset="0"/>
            </a:rPr>
            <a:t>pedidos de informação.</a:t>
          </a:r>
          <a:endParaRPr lang="pt-BR" sz="900">
            <a:solidFill>
              <a:sysClr val="windowText" lastClr="000000"/>
            </a:solidFill>
            <a:latin typeface="Arial" panose="020B0604020202020204" pitchFamily="34" charset="0"/>
            <a:cs typeface="Arial" panose="020B0604020202020204" pitchFamily="34" charset="0"/>
          </a:endParaRPr>
        </a:p>
        <a:p>
          <a:endParaRPr lang="pt-BR" sz="850">
            <a:solidFill>
              <a:sysClr val="windowText" lastClr="000000"/>
            </a:solidFill>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xdr:txBody>
    </xdr:sp>
    <xdr:clientData/>
  </xdr:oneCellAnchor>
  <xdr:twoCellAnchor>
    <xdr:from>
      <xdr:col>0</xdr:col>
      <xdr:colOff>0</xdr:colOff>
      <xdr:row>76</xdr:row>
      <xdr:rowOff>9526</xdr:rowOff>
    </xdr:from>
    <xdr:to>
      <xdr:col>16</xdr:col>
      <xdr:colOff>142875</xdr:colOff>
      <xdr:row>87</xdr:row>
      <xdr:rowOff>78798</xdr:rowOff>
    </xdr:to>
    <xdr:sp macro="" textlink="">
      <xdr:nvSpPr>
        <xdr:cNvPr id="3" name="Retângulo 2">
          <a:extLst>
            <a:ext uri="{FF2B5EF4-FFF2-40B4-BE49-F238E27FC236}">
              <a16:creationId xmlns:a16="http://schemas.microsoft.com/office/drawing/2014/main" id="{2F0B19B4-6FD8-3A13-018D-CF70B4C67E5E}"/>
            </a:ext>
          </a:extLst>
        </xdr:cNvPr>
        <xdr:cNvSpPr/>
      </xdr:nvSpPr>
      <xdr:spPr>
        <a:xfrm>
          <a:off x="0" y="14487526"/>
          <a:ext cx="9896475" cy="2164772"/>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rtl="0" fontAlgn="base"/>
          <a:r>
            <a:rPr lang="pt-BR" sz="900" b="1" i="0">
              <a:solidFill>
                <a:sysClr val="windowText" lastClr="000000"/>
              </a:solidFill>
              <a:effectLst/>
              <a:latin typeface="Arial" panose="020B0604020202020204" pitchFamily="34" charset="0"/>
              <a:ea typeface="+mn-ea"/>
              <a:cs typeface="Arial" panose="020B0604020202020204" pitchFamily="34" charset="0"/>
            </a:rPr>
            <a:t>Dados Estatísticos </a:t>
          </a:r>
          <a:br>
            <a:rPr lang="pt-BR" sz="900" b="1" i="0">
              <a:solidFill>
                <a:sysClr val="windowText" lastClr="000000"/>
              </a:solidFill>
              <a:effectLst/>
              <a:latin typeface="Arial" panose="020B0604020202020204" pitchFamily="34" charset="0"/>
              <a:ea typeface="+mn-ea"/>
              <a:cs typeface="Arial" panose="020B0604020202020204" pitchFamily="34" charset="0"/>
            </a:rPr>
          </a:br>
          <a:endParaRPr lang="pt-BR" sz="900" b="0" i="0">
            <a:solidFill>
              <a:srgbClr val="FF0000"/>
            </a:solidFill>
            <a:effectLst/>
            <a:latin typeface="Arial" panose="020B0604020202020204" pitchFamily="34" charset="0"/>
            <a:ea typeface="+mn-ea"/>
            <a:cs typeface="Arial" panose="020B0604020202020204" pitchFamily="34" charset="0"/>
          </a:endParaRPr>
        </a:p>
        <a:p>
          <a:pPr algn="l" rtl="0" fontAlgn="base"/>
          <a:r>
            <a:rPr lang="pt-BR" sz="900" b="0" i="0">
              <a:solidFill>
                <a:sysClr val="windowText" lastClr="000000"/>
              </a:solidFill>
              <a:effectLst/>
              <a:latin typeface="Arial" panose="020B0604020202020204" pitchFamily="34" charset="0"/>
              <a:ea typeface="+mn-ea"/>
              <a:cs typeface="Arial" panose="020B0604020202020204" pitchFamily="34" charset="0"/>
            </a:rPr>
            <a:t>       Este relatório foi elaborado com base nas informações extraídas do Sistema SIGRC (Sistema Integrado de Gestão de Relacionamento com o Cidadão), sob a gestão da Secretaria Municipal de Inovação e Tecnologia (SMIT). Os dados incluem manifestações categorizadas como reclamação, solicitação, elogio, sugestão e denúncias, além de pedidos de informações provenientes do e-SIC (Sistema Eletrônico do Serviço de Informações ao Cidadão), extraídos de um banco de dados disponibilizado pela empresa responsável pelo sistema, a PRODAM.  </a:t>
          </a:r>
          <a:br>
            <a:rPr lang="pt-BR" sz="900" b="0" i="0">
              <a:solidFill>
                <a:sysClr val="windowText" lastClr="000000"/>
              </a:solidFill>
              <a:effectLst/>
              <a:latin typeface="Arial" panose="020B0604020202020204" pitchFamily="34" charset="0"/>
              <a:ea typeface="+mn-ea"/>
              <a:cs typeface="Arial" panose="020B0604020202020204" pitchFamily="34" charset="0"/>
            </a:rPr>
          </a:br>
          <a:endParaRPr lang="pt-BR" sz="900" b="0" i="0">
            <a:solidFill>
              <a:sysClr val="windowText" lastClr="000000"/>
            </a:solidFill>
            <a:effectLst/>
            <a:latin typeface="Arial" panose="020B0604020202020204" pitchFamily="34" charset="0"/>
            <a:ea typeface="+mn-ea"/>
            <a:cs typeface="Arial" panose="020B0604020202020204" pitchFamily="34" charset="0"/>
          </a:endParaRPr>
        </a:p>
        <a:p>
          <a:pPr algn="l" rtl="0" fontAlgn="base"/>
          <a:r>
            <a:rPr lang="pt-BR" sz="900" b="0" i="0">
              <a:solidFill>
                <a:sysClr val="windowText" lastClr="000000"/>
              </a:solidFill>
              <a:effectLst/>
              <a:latin typeface="Arial" panose="020B0604020202020204" pitchFamily="34" charset="0"/>
              <a:ea typeface="+mn-ea"/>
              <a:cs typeface="Arial" panose="020B0604020202020204" pitchFamily="34" charset="0"/>
            </a:rPr>
            <a:t>       A equipe da Divisão de Relatórios e Estatística coleta, consolida e trata os dados, com foco nos serviços prestados pela Administração Municipal. A manifestação categorizada como denúncia foi incluída no total de registros (nas abas 'protocolos' e 'canais</a:t>
          </a:r>
          <a:r>
            <a:rPr lang="pt-BR" sz="900" b="0" i="0" baseline="0">
              <a:solidFill>
                <a:sysClr val="windowText" lastClr="000000"/>
              </a:solidFill>
              <a:effectLst/>
              <a:latin typeface="Arial" panose="020B0604020202020204" pitchFamily="34" charset="0"/>
              <a:ea typeface="+mn-ea"/>
              <a:cs typeface="Arial" panose="020B0604020202020204" pitchFamily="34" charset="0"/>
            </a:rPr>
            <a:t> </a:t>
          </a:r>
          <a:r>
            <a:rPr lang="pt-BR" sz="900" b="0" i="0">
              <a:solidFill>
                <a:sysClr val="windowText" lastClr="000000"/>
              </a:solidFill>
              <a:effectLst/>
              <a:latin typeface="Arial" panose="020B0604020202020204" pitchFamily="34" charset="0"/>
              <a:ea typeface="+mn-ea"/>
              <a:cs typeface="Arial" panose="020B0604020202020204" pitchFamily="34" charset="0"/>
            </a:rPr>
            <a:t>atendimento' dos arquivos nas extensões XLS e ODS); contudo, o processamento é realizado por órgãos de apuração, como as Corregedorias ou a PGM/PROCED, razão pela qual as demais estatísticas contemplam apenas os serviços oferecidos pela municipalidade. </a:t>
          </a:r>
          <a:br>
            <a:rPr lang="pt-BR" sz="900" b="0" i="0">
              <a:solidFill>
                <a:sysClr val="windowText" lastClr="000000"/>
              </a:solidFill>
              <a:effectLst/>
              <a:latin typeface="Arial" panose="020B0604020202020204" pitchFamily="34" charset="0"/>
              <a:ea typeface="+mn-ea"/>
              <a:cs typeface="Arial" panose="020B0604020202020204" pitchFamily="34" charset="0"/>
            </a:rPr>
          </a:br>
          <a:endParaRPr lang="pt-BR" sz="900" b="0" i="0">
            <a:solidFill>
              <a:sysClr val="windowText" lastClr="000000"/>
            </a:solidFill>
            <a:effectLst/>
            <a:latin typeface="Arial" panose="020B0604020202020204" pitchFamily="34" charset="0"/>
            <a:ea typeface="+mn-ea"/>
            <a:cs typeface="Arial" panose="020B0604020202020204" pitchFamily="34" charset="0"/>
          </a:endParaRPr>
        </a:p>
        <a:p>
          <a:pPr algn="l" rtl="0" fontAlgn="base"/>
          <a:r>
            <a:rPr lang="pt-BR" sz="900" b="0" i="0">
              <a:solidFill>
                <a:sysClr val="windowText" lastClr="000000"/>
              </a:solidFill>
              <a:effectLst/>
              <a:latin typeface="Arial" panose="020B0604020202020204" pitchFamily="34" charset="0"/>
              <a:ea typeface="+mn-ea"/>
              <a:cs typeface="Arial" panose="020B0604020202020204" pitchFamily="34" charset="0"/>
            </a:rPr>
            <a:t>       Desde o dia 25 de outubro de 2024, foi disponibilizado no portal SP156 o formulário</a:t>
          </a:r>
          <a:r>
            <a:rPr lang="pt-BR" sz="900" b="1" i="0">
              <a:solidFill>
                <a:sysClr val="windowText" lastClr="000000"/>
              </a:solidFill>
              <a:effectLst/>
              <a:latin typeface="Arial" panose="020B0604020202020204" pitchFamily="34" charset="0"/>
              <a:ea typeface="+mn-ea"/>
              <a:cs typeface="Arial" panose="020B0604020202020204" pitchFamily="34" charset="0"/>
            </a:rPr>
            <a:t> "Informações, Reclamações, Denúncias, Elogios e Sugestões sobre a obra de implantação do BRT Aricanduva e do novo Centro de Operações da SPTrans (COP)", </a:t>
          </a:r>
          <a:r>
            <a:rPr lang="pt-BR" sz="900" b="0" i="0">
              <a:solidFill>
                <a:sysClr val="windowText" lastClr="000000"/>
              </a:solidFill>
              <a:effectLst/>
              <a:latin typeface="Arial" panose="020B0604020202020204" pitchFamily="34" charset="0"/>
              <a:ea typeface="+mn-ea"/>
              <a:cs typeface="Arial" panose="020B0604020202020204" pitchFamily="34" charset="0"/>
            </a:rPr>
            <a:t>disponível para consulta através do link: </a:t>
          </a:r>
          <a:r>
            <a:rPr lang="pt-BR" sz="900" b="0" i="0" u="sng" strike="noStrike">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xtLst>
                  <a:ext uri="{A12FA001-AC4F-418D-AE19-62706E023703}">
                    <ahyp:hlinkClr xmlns:ahyp="http://schemas.microsoft.com/office/drawing/2018/hyperlinkcolor" xmlns="" val="tx"/>
                  </a:ext>
                </a:extLst>
              </a:hlinkClick>
            </a:rPr>
            <a:t>https://sp156.prefeitura.sp.gov.br/portal/servicos/informacao?servico=4711</a:t>
          </a:r>
          <a:r>
            <a:rPr lang="pt-BR" sz="900" b="0" i="0">
              <a:solidFill>
                <a:sysClr val="windowText" lastClr="000000"/>
              </a:solidFill>
              <a:effectLst/>
              <a:latin typeface="Arial" panose="020B0604020202020204" pitchFamily="34" charset="0"/>
              <a:ea typeface="+mn-ea"/>
              <a:cs typeface="Arial" panose="020B0604020202020204" pitchFamily="34" charset="0"/>
            </a:rPr>
            <a:t>. Esse formulário foi classificado como uma nova categoria de manifestação, chamada "manifestações sobre o BRT Aricanduva", a partir do relatório de outubro de 2024, visando organizar e acompanhar as demandas relacionadas a essa obra. </a:t>
          </a:r>
        </a:p>
        <a:p>
          <a:pPr algn="l"/>
          <a:endParaRPr lang="pt-BR" sz="1100" kern="1200">
            <a:solidFill>
              <a:sysClr val="windowText" lastClr="000000"/>
            </a:solidFill>
          </a:endParaRPr>
        </a:p>
      </xdr:txBody>
    </xdr:sp>
    <xdr:clientData/>
  </xdr:twoCellAnchor>
  <xdr:twoCellAnchor editAs="oneCell">
    <xdr:from>
      <xdr:col>0</xdr:col>
      <xdr:colOff>123825</xdr:colOff>
      <xdr:row>27</xdr:row>
      <xdr:rowOff>34587</xdr:rowOff>
    </xdr:from>
    <xdr:to>
      <xdr:col>7</xdr:col>
      <xdr:colOff>152400</xdr:colOff>
      <xdr:row>42</xdr:row>
      <xdr:rowOff>22034</xdr:rowOff>
    </xdr:to>
    <xdr:pic>
      <xdr:nvPicPr>
        <xdr:cNvPr id="10" name="Imagem 9"/>
        <xdr:cNvPicPr>
          <a:picLocks noChangeAspect="1"/>
        </xdr:cNvPicPr>
      </xdr:nvPicPr>
      <xdr:blipFill>
        <a:blip xmlns:r="http://schemas.openxmlformats.org/officeDocument/2006/relationships" r:embed="rId1"/>
        <a:stretch>
          <a:fillRect/>
        </a:stretch>
      </xdr:blipFill>
      <xdr:spPr>
        <a:xfrm>
          <a:off x="123825" y="5178087"/>
          <a:ext cx="4295775" cy="2844947"/>
        </a:xfrm>
        <a:prstGeom prst="rect">
          <a:avLst/>
        </a:prstGeom>
      </xdr:spPr>
    </xdr:pic>
    <xdr:clientData/>
  </xdr:twoCellAnchor>
  <xdr:twoCellAnchor editAs="oneCell">
    <xdr:from>
      <xdr:col>7</xdr:col>
      <xdr:colOff>276225</xdr:colOff>
      <xdr:row>27</xdr:row>
      <xdr:rowOff>34801</xdr:rowOff>
    </xdr:from>
    <xdr:to>
      <xdr:col>15</xdr:col>
      <xdr:colOff>589531</xdr:colOff>
      <xdr:row>42</xdr:row>
      <xdr:rowOff>16658</xdr:rowOff>
    </xdr:to>
    <xdr:pic>
      <xdr:nvPicPr>
        <xdr:cNvPr id="11" name="Imagem 10"/>
        <xdr:cNvPicPr>
          <a:picLocks noChangeAspect="1"/>
        </xdr:cNvPicPr>
      </xdr:nvPicPr>
      <xdr:blipFill>
        <a:blip xmlns:r="http://schemas.openxmlformats.org/officeDocument/2006/relationships" r:embed="rId2"/>
        <a:stretch>
          <a:fillRect/>
        </a:stretch>
      </xdr:blipFill>
      <xdr:spPr>
        <a:xfrm>
          <a:off x="4543425" y="5178301"/>
          <a:ext cx="5190106" cy="2839357"/>
        </a:xfrm>
        <a:prstGeom prst="rect">
          <a:avLst/>
        </a:prstGeom>
      </xdr:spPr>
    </xdr:pic>
    <xdr:clientData/>
  </xdr:twoCellAnchor>
  <xdr:twoCellAnchor editAs="oneCell">
    <xdr:from>
      <xdr:col>0</xdr:col>
      <xdr:colOff>76199</xdr:colOff>
      <xdr:row>50</xdr:row>
      <xdr:rowOff>95250</xdr:rowOff>
    </xdr:from>
    <xdr:to>
      <xdr:col>7</xdr:col>
      <xdr:colOff>161924</xdr:colOff>
      <xdr:row>65</xdr:row>
      <xdr:rowOff>142734</xdr:rowOff>
    </xdr:to>
    <xdr:pic>
      <xdr:nvPicPr>
        <xdr:cNvPr id="5" name="Imagem 4"/>
        <xdr:cNvPicPr>
          <a:picLocks noChangeAspect="1"/>
        </xdr:cNvPicPr>
      </xdr:nvPicPr>
      <xdr:blipFill>
        <a:blip xmlns:r="http://schemas.openxmlformats.org/officeDocument/2006/relationships" r:embed="rId3"/>
        <a:stretch>
          <a:fillRect/>
        </a:stretch>
      </xdr:blipFill>
      <xdr:spPr>
        <a:xfrm>
          <a:off x="76199" y="9620250"/>
          <a:ext cx="4352925" cy="2904984"/>
        </a:xfrm>
        <a:prstGeom prst="rect">
          <a:avLst/>
        </a:prstGeom>
      </xdr:spPr>
    </xdr:pic>
    <xdr:clientData/>
  </xdr:twoCellAnchor>
  <xdr:twoCellAnchor editAs="oneCell">
    <xdr:from>
      <xdr:col>4</xdr:col>
      <xdr:colOff>419101</xdr:colOff>
      <xdr:row>9</xdr:row>
      <xdr:rowOff>168858</xdr:rowOff>
    </xdr:from>
    <xdr:to>
      <xdr:col>11</xdr:col>
      <xdr:colOff>419100</xdr:colOff>
      <xdr:row>24</xdr:row>
      <xdr:rowOff>17259</xdr:rowOff>
    </xdr:to>
    <xdr:pic>
      <xdr:nvPicPr>
        <xdr:cNvPr id="15" name="Imagem 14"/>
        <xdr:cNvPicPr>
          <a:picLocks noChangeAspect="1"/>
        </xdr:cNvPicPr>
      </xdr:nvPicPr>
      <xdr:blipFill>
        <a:blip xmlns:r="http://schemas.openxmlformats.org/officeDocument/2006/relationships" r:embed="rId4"/>
        <a:stretch>
          <a:fillRect/>
        </a:stretch>
      </xdr:blipFill>
      <xdr:spPr>
        <a:xfrm>
          <a:off x="2857501" y="1883358"/>
          <a:ext cx="4267199" cy="2705901"/>
        </a:xfrm>
        <a:prstGeom prst="rect">
          <a:avLst/>
        </a:prstGeom>
      </xdr:spPr>
    </xdr:pic>
    <xdr:clientData/>
  </xdr:twoCellAnchor>
  <xdr:twoCellAnchor editAs="oneCell">
    <xdr:from>
      <xdr:col>7</xdr:col>
      <xdr:colOff>257175</xdr:colOff>
      <xdr:row>50</xdr:row>
      <xdr:rowOff>95251</xdr:rowOff>
    </xdr:from>
    <xdr:to>
      <xdr:col>15</xdr:col>
      <xdr:colOff>470976</xdr:colOff>
      <xdr:row>65</xdr:row>
      <xdr:rowOff>133351</xdr:rowOff>
    </xdr:to>
    <xdr:pic>
      <xdr:nvPicPr>
        <xdr:cNvPr id="18" name="Imagem 17"/>
        <xdr:cNvPicPr>
          <a:picLocks noChangeAspect="1"/>
        </xdr:cNvPicPr>
      </xdr:nvPicPr>
      <xdr:blipFill>
        <a:blip xmlns:r="http://schemas.openxmlformats.org/officeDocument/2006/relationships" r:embed="rId5"/>
        <a:stretch>
          <a:fillRect/>
        </a:stretch>
      </xdr:blipFill>
      <xdr:spPr>
        <a:xfrm>
          <a:off x="4524375" y="9620251"/>
          <a:ext cx="5090601" cy="2895600"/>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0.24225</cdr:x>
      <cdr:y>0.02329</cdr:y>
    </cdr:from>
    <cdr:to>
      <cdr:x>0.82953</cdr:x>
      <cdr:y>0.10517</cdr:y>
    </cdr:to>
    <cdr:sp macro="" textlink="">
      <cdr:nvSpPr>
        <cdr:cNvPr id="2" name="CaixaDeTexto 25">
          <a:extLst xmlns:a="http://schemas.openxmlformats.org/drawingml/2006/main">
            <a:ext uri="{FF2B5EF4-FFF2-40B4-BE49-F238E27FC236}">
              <a16:creationId xmlns:a16="http://schemas.microsoft.com/office/drawing/2014/main" id="{00000000-0008-0000-0900-000004000000}"/>
            </a:ext>
          </a:extLst>
        </cdr:cNvPr>
        <cdr:cNvSpPr txBox="1"/>
      </cdr:nvSpPr>
      <cdr:spPr>
        <a:xfrm xmlns:a="http://schemas.openxmlformats.org/drawingml/2006/main">
          <a:off x="1627716" y="93134"/>
          <a:ext cx="3945978" cy="327519"/>
        </a:xfrm>
        <a:prstGeom xmlns:a="http://schemas.openxmlformats.org/drawingml/2006/main" prst="rect">
          <a:avLst/>
        </a:prstGeom>
        <a:noFill xmlns:a="http://schemas.openxmlformats.org/drawingml/2006/main"/>
        <a:ln xmlns:a="http://schemas.openxmlformats.org/drawingml/2006/main" cap="flat">
          <a:noFill/>
        </a:ln>
      </cdr:spPr>
      <cdr:txBody>
        <a:bodyPr xmlns:a="http://schemas.openxmlformats.org/drawingml/2006/main" vert="horz" wrap="none" lIns="91440" tIns="45720" rIns="91440" bIns="45720" anchor="t" anchorCtr="0" compatLnSpc="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chemeClr val="tx1">
                  <a:lumMod val="65000"/>
                  <a:lumOff val="35000"/>
                </a:schemeClr>
              </a:solidFill>
              <a:uFillTx/>
              <a:latin typeface="Calibri"/>
            </a:rPr>
            <a:t>10 órgãos mais demandados - Média/2026</a:t>
          </a:r>
        </a:p>
      </cdr:txBody>
    </cdr:sp>
  </cdr:relSizeAnchor>
</c:userShapes>
</file>

<file path=xl/drawings/drawing11.xml><?xml version="1.0" encoding="utf-8"?>
<xdr:wsDr xmlns:xdr="http://schemas.openxmlformats.org/drawingml/2006/spreadsheetDrawing" xmlns:a="http://schemas.openxmlformats.org/drawingml/2006/main">
  <xdr:oneCellAnchor>
    <xdr:from>
      <xdr:col>2</xdr:col>
      <xdr:colOff>152403</xdr:colOff>
      <xdr:row>2</xdr:row>
      <xdr:rowOff>19046</xdr:rowOff>
    </xdr:from>
    <xdr:ext cx="5244037" cy="3499912"/>
    <xdr:grpSp>
      <xdr:nvGrpSpPr>
        <xdr:cNvPr id="2" name="Gráfico 3">
          <a:extLst>
            <a:ext uri="{FF2B5EF4-FFF2-40B4-BE49-F238E27FC236}">
              <a16:creationId xmlns:a16="http://schemas.microsoft.com/office/drawing/2014/main" id="{00000000-0008-0000-0C00-000002000000}"/>
            </a:ext>
          </a:extLst>
        </xdr:cNvPr>
        <xdr:cNvGrpSpPr/>
      </xdr:nvGrpSpPr>
      <xdr:grpSpPr>
        <a:xfrm>
          <a:off x="4576236" y="400046"/>
          <a:ext cx="5244037" cy="3499912"/>
          <a:chOff x="4543428" y="400046"/>
          <a:chExt cx="5244037" cy="3499912"/>
        </a:xfrm>
      </xdr:grpSpPr>
      <xdr:graphicFrame macro="">
        <xdr:nvGraphicFramePr>
          <xdr:cNvPr id="3" name="Gráfico 2">
            <a:extLst>
              <a:ext uri="{FF2B5EF4-FFF2-40B4-BE49-F238E27FC236}">
                <a16:creationId xmlns:a16="http://schemas.microsoft.com/office/drawing/2014/main" id="{00000000-0008-0000-0C00-000003000000}"/>
              </a:ext>
            </a:extLst>
          </xdr:cNvPr>
          <xdr:cNvGraphicFramePr/>
        </xdr:nvGraphicFramePr>
        <xdr:xfrm>
          <a:off x="4552818" y="441030"/>
          <a:ext cx="5234647" cy="345892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2">
            <a:extLst>
              <a:ext uri="{FF2B5EF4-FFF2-40B4-BE49-F238E27FC236}">
                <a16:creationId xmlns:a16="http://schemas.microsoft.com/office/drawing/2014/main" id="{00000000-0008-0000-0C00-000004000000}"/>
              </a:ext>
            </a:extLst>
          </xdr:cNvPr>
          <xdr:cNvSpPr txBox="1"/>
        </xdr:nvSpPr>
        <xdr:spPr>
          <a:xfrm>
            <a:off x="4543428" y="400046"/>
            <a:ext cx="4822216" cy="475533"/>
          </a:xfrm>
          <a:prstGeom prst="rect">
            <a:avLst/>
          </a:prstGeom>
          <a:noFill/>
          <a:ln cap="flat">
            <a:noFill/>
          </a:ln>
        </xdr:spPr>
        <xdr:txBody>
          <a:bodyPr vert="horz" wrap="none" lIns="91440" tIns="45720" rIns="91440" bIns="45720" anchor="t" anchorCtr="0"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200" b="1" i="0" u="none" strike="noStrike" kern="0" cap="none" spc="0" baseline="0">
                <a:solidFill>
                  <a:srgbClr val="000000"/>
                </a:solidFill>
                <a:uFillTx/>
                <a:latin typeface="Calibri"/>
              </a:rPr>
              <a:t>10 unidades mais demandadas do mês de Maio em</a:t>
            </a:r>
            <a:endParaRPr lang="pt-BR" sz="1200" b="0" i="0" u="none" strike="noStrike" kern="0" cap="none" spc="0" baseline="0">
              <a:solidFill>
                <a:srgbClr val="000000"/>
              </a:solidFill>
              <a:uFillTx/>
              <a:latin typeface="Calibri"/>
            </a:endParaRPr>
          </a:p>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200" b="1" i="0" u="none" strike="noStrike" kern="0" cap="none" spc="0" baseline="0">
                <a:solidFill>
                  <a:srgbClr val="000000"/>
                </a:solidFill>
                <a:uFillTx/>
                <a:latin typeface="Calibri"/>
              </a:rPr>
              <a:t>  comparação com o total de entrada do mês de Maio/26</a:t>
            </a:r>
            <a:endParaRPr lang="pt-BR" sz="1200" b="0" i="0" u="none" strike="noStrike" kern="0" cap="none" spc="0" baseline="0">
              <a:solidFill>
                <a:srgbClr val="000000"/>
              </a:solidFill>
              <a:uFillTx/>
              <a:latin typeface="Calibri"/>
            </a:endParaRPr>
          </a:p>
          <a:p>
            <a:pPr marL="0" marR="0" lvl="0" indent="0" defTabSz="914400" rtl="0" fontAlgn="auto" hangingPunct="1">
              <a:lnSpc>
                <a:spcPts val="12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grpSp>
    <xdr:clientData/>
  </xdr:oneCellAnchor>
  <xdr:oneCellAnchor>
    <xdr:from>
      <xdr:col>11</xdr:col>
      <xdr:colOff>19046</xdr:colOff>
      <xdr:row>2</xdr:row>
      <xdr:rowOff>76196</xdr:rowOff>
    </xdr:from>
    <xdr:ext cx="4824941" cy="3433233"/>
    <xdr:graphicFrame macro="">
      <xdr:nvGraphicFramePr>
        <xdr:cNvPr id="5" name="Gráfico 1">
          <a:extLst>
            <a:ext uri="{FF2B5EF4-FFF2-40B4-BE49-F238E27FC236}">
              <a16:creationId xmlns:a16="http://schemas.microsoft.com/office/drawing/2014/main" id="{00000000-0008-0000-0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16</xdr:col>
      <xdr:colOff>76196</xdr:colOff>
      <xdr:row>0</xdr:row>
      <xdr:rowOff>0</xdr:rowOff>
    </xdr:from>
    <xdr:ext cx="6791321" cy="4133846"/>
    <xdr:grpSp>
      <xdr:nvGrpSpPr>
        <xdr:cNvPr id="2" name="Gráfico 7">
          <a:extLst>
            <a:ext uri="{FF2B5EF4-FFF2-40B4-BE49-F238E27FC236}">
              <a16:creationId xmlns:a16="http://schemas.microsoft.com/office/drawing/2014/main" id="{00000000-0008-0000-0D00-000002000000}"/>
            </a:ext>
          </a:extLst>
        </xdr:cNvPr>
        <xdr:cNvGrpSpPr/>
      </xdr:nvGrpSpPr>
      <xdr:grpSpPr>
        <a:xfrm>
          <a:off x="9601196" y="0"/>
          <a:ext cx="6791321" cy="4133846"/>
          <a:chOff x="8839196" y="0"/>
          <a:chExt cx="6791321" cy="4133846"/>
        </a:xfrm>
      </xdr:grpSpPr>
      <xdr:graphicFrame macro="">
        <xdr:nvGraphicFramePr>
          <xdr:cNvPr id="3" name="Gráfico 2">
            <a:extLst>
              <a:ext uri="{FF2B5EF4-FFF2-40B4-BE49-F238E27FC236}">
                <a16:creationId xmlns:a16="http://schemas.microsoft.com/office/drawing/2014/main" id="{00000000-0008-0000-0D00-000003000000}"/>
              </a:ext>
            </a:extLst>
          </xdr:cNvPr>
          <xdr:cNvGraphicFramePr/>
        </xdr:nvGraphicFramePr>
        <xdr:xfrm>
          <a:off x="8839196" y="0"/>
          <a:ext cx="6791321" cy="413384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19">
            <a:extLst>
              <a:ext uri="{FF2B5EF4-FFF2-40B4-BE49-F238E27FC236}">
                <a16:creationId xmlns:a16="http://schemas.microsoft.com/office/drawing/2014/main" id="{00000000-0008-0000-0D00-000004000000}"/>
              </a:ext>
            </a:extLst>
          </xdr:cNvPr>
          <xdr:cNvSpPr txBox="1"/>
        </xdr:nvSpPr>
        <xdr:spPr>
          <a:xfrm>
            <a:off x="15297146" y="123828"/>
            <a:ext cx="295278" cy="323853"/>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a:t>
            </a:r>
          </a:p>
        </xdr:txBody>
      </xdr:sp>
      <xdr:sp macro="" textlink="">
        <xdr:nvSpPr>
          <xdr:cNvPr id="5" name="CaixaDeTexto 20">
            <a:extLst>
              <a:ext uri="{FF2B5EF4-FFF2-40B4-BE49-F238E27FC236}">
                <a16:creationId xmlns:a16="http://schemas.microsoft.com/office/drawing/2014/main" id="{00000000-0008-0000-0D00-000005000000}"/>
              </a:ext>
            </a:extLst>
          </xdr:cNvPr>
          <xdr:cNvSpPr/>
        </xdr:nvSpPr>
        <xdr:spPr>
          <a:xfrm>
            <a:off x="8839196" y="266364"/>
            <a:ext cx="914400" cy="983519"/>
          </a:xfrm>
          <a:prstGeom prst="rect">
            <a:avLst/>
          </a:prstGeom>
          <a:noFill/>
          <a:ln cap="flat">
            <a:noFill/>
            <a:prstDash val="solid"/>
          </a:ln>
        </xdr:spPr>
        <xdr:txBody>
          <a:bodyPr lIns="0" tIns="0" rIns="0" bIns="0"/>
          <a:lstStyle/>
          <a:p>
            <a:endParaRPr lang="pt-BR"/>
          </a:p>
        </xdr:txBody>
      </xdr:sp>
      <xdr:sp macro="" textlink="">
        <xdr:nvSpPr>
          <xdr:cNvPr id="6" name="CaixaDeTexto 21">
            <a:extLst>
              <a:ext uri="{FF2B5EF4-FFF2-40B4-BE49-F238E27FC236}">
                <a16:creationId xmlns:a16="http://schemas.microsoft.com/office/drawing/2014/main" id="{00000000-0008-0000-0D00-000006000000}"/>
              </a:ext>
            </a:extLst>
          </xdr:cNvPr>
          <xdr:cNvSpPr txBox="1"/>
        </xdr:nvSpPr>
        <xdr:spPr>
          <a:xfrm>
            <a:off x="8848725" y="180978"/>
            <a:ext cx="914400" cy="276221"/>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900" b="1" i="0" u="none" strike="noStrike" kern="0" cap="none" spc="0" baseline="0">
                <a:solidFill>
                  <a:srgbClr val="000000"/>
                </a:solidFill>
                <a:uFillTx/>
                <a:latin typeface="Calibri"/>
              </a:rPr>
              <a:t>Quantidade</a:t>
            </a:r>
          </a:p>
        </xdr:txBody>
      </xdr:sp>
    </xdr:grpSp>
    <xdr:clientData/>
  </xdr:oneCellAnchor>
</xdr:wsDr>
</file>

<file path=xl/drawings/drawing13.xml><?xml version="1.0" encoding="utf-8"?>
<xdr:wsDr xmlns:xdr="http://schemas.openxmlformats.org/drawingml/2006/spreadsheetDrawing" xmlns:a="http://schemas.openxmlformats.org/drawingml/2006/main">
  <xdr:oneCellAnchor>
    <xdr:from>
      <xdr:col>10</xdr:col>
      <xdr:colOff>506939</xdr:colOff>
      <xdr:row>17</xdr:row>
      <xdr:rowOff>84668</xdr:rowOff>
    </xdr:from>
    <xdr:ext cx="5348819" cy="3153833"/>
    <xdr:grpSp>
      <xdr:nvGrpSpPr>
        <xdr:cNvPr id="2" name="Gráfico 2">
          <a:extLst>
            <a:ext uri="{FF2B5EF4-FFF2-40B4-BE49-F238E27FC236}">
              <a16:creationId xmlns:a16="http://schemas.microsoft.com/office/drawing/2014/main" id="{00000000-0008-0000-0E00-000002000000}"/>
            </a:ext>
          </a:extLst>
        </xdr:cNvPr>
        <xdr:cNvGrpSpPr/>
      </xdr:nvGrpSpPr>
      <xdr:grpSpPr>
        <a:xfrm>
          <a:off x="6497106" y="3841751"/>
          <a:ext cx="5348819" cy="3153833"/>
          <a:chOff x="9363071" y="0"/>
          <a:chExt cx="5348819" cy="3679829"/>
        </a:xfrm>
      </xdr:grpSpPr>
      <xdr:graphicFrame macro="">
        <xdr:nvGraphicFramePr>
          <xdr:cNvPr id="3" name="Gráfico 2">
            <a:extLst>
              <a:ext uri="{FF2B5EF4-FFF2-40B4-BE49-F238E27FC236}">
                <a16:creationId xmlns:a16="http://schemas.microsoft.com/office/drawing/2014/main" id="{00000000-0008-0000-0E00-000003000000}"/>
              </a:ext>
            </a:extLst>
          </xdr:cNvPr>
          <xdr:cNvGraphicFramePr/>
        </xdr:nvGraphicFramePr>
        <xdr:xfrm>
          <a:off x="9363071" y="0"/>
          <a:ext cx="5348819" cy="3679829"/>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2">
            <a:extLst>
              <a:ext uri="{FF2B5EF4-FFF2-40B4-BE49-F238E27FC236}">
                <a16:creationId xmlns:a16="http://schemas.microsoft.com/office/drawing/2014/main" id="{00000000-0008-0000-0E00-000004000000}"/>
              </a:ext>
            </a:extLst>
          </xdr:cNvPr>
          <xdr:cNvSpPr txBox="1"/>
        </xdr:nvSpPr>
        <xdr:spPr>
          <a:xfrm>
            <a:off x="9784848" y="86017"/>
            <a:ext cx="4574617" cy="259737"/>
          </a:xfrm>
          <a:prstGeom prst="rect">
            <a:avLst/>
          </a:prstGeom>
          <a:noFill/>
          <a:ln cap="flat">
            <a:noFill/>
          </a:ln>
        </xdr:spPr>
        <xdr:txBody>
          <a:bodyPr vert="horz" wrap="none" lIns="91440" tIns="45720" rIns="91440" bIns="45720" anchor="t" anchorCtr="0"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Média das 10 subprefeituras mais demandadas em 2026</a:t>
            </a:r>
            <a:endParaRPr lang="pt-BR" sz="1100" b="0" i="0" u="none" strike="noStrike" kern="0" cap="none" spc="0" baseline="0">
              <a:solidFill>
                <a:srgbClr val="000000"/>
              </a:solidFill>
              <a:uFillTx/>
              <a:latin typeface="Calibri"/>
            </a:endParaRPr>
          </a:p>
        </xdr:txBody>
      </xdr:sp>
    </xdr:grpSp>
    <xdr:clientData/>
  </xdr:oneCellAnchor>
  <xdr:twoCellAnchor editAs="oneCell">
    <xdr:from>
      <xdr:col>0</xdr:col>
      <xdr:colOff>84666</xdr:colOff>
      <xdr:row>17</xdr:row>
      <xdr:rowOff>74085</xdr:rowOff>
    </xdr:from>
    <xdr:to>
      <xdr:col>10</xdr:col>
      <xdr:colOff>381000</xdr:colOff>
      <xdr:row>33</xdr:row>
      <xdr:rowOff>179917</xdr:rowOff>
    </xdr:to>
    <xdr:graphicFrame macro="">
      <xdr:nvGraphicFramePr>
        <xdr:cNvPr id="7" name="Gráfico 6">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2</xdr:col>
      <xdr:colOff>476246</xdr:colOff>
      <xdr:row>2</xdr:row>
      <xdr:rowOff>95246</xdr:rowOff>
    </xdr:from>
    <xdr:ext cx="5105404" cy="3433233"/>
    <xdr:graphicFrame macro="">
      <xdr:nvGraphicFramePr>
        <xdr:cNvPr id="5" name="Gráfico 1">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17</xdr:col>
      <xdr:colOff>9528</xdr:colOff>
      <xdr:row>0</xdr:row>
      <xdr:rowOff>0</xdr:rowOff>
    </xdr:from>
    <xdr:ext cx="4657722" cy="2235195"/>
    <xdr:graphicFrame macro="">
      <xdr:nvGraphicFramePr>
        <xdr:cNvPr id="2" name="Gráfico 2">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17</xdr:col>
      <xdr:colOff>60325</xdr:colOff>
      <xdr:row>8</xdr:row>
      <xdr:rowOff>328083</xdr:rowOff>
    </xdr:from>
    <xdr:ext cx="4582579" cy="2022479"/>
    <xdr:graphicFrame macro="">
      <xdr:nvGraphicFramePr>
        <xdr:cNvPr id="3" name="Gráfico 3">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17</xdr:col>
      <xdr:colOff>63500</xdr:colOff>
      <xdr:row>18</xdr:row>
      <xdr:rowOff>158750</xdr:rowOff>
    </xdr:from>
    <xdr:ext cx="4561417" cy="2561167"/>
    <xdr:graphicFrame macro="">
      <xdr:nvGraphicFramePr>
        <xdr:cNvPr id="4" name="Gráfico 7">
          <a:extLst>
            <a:ext uri="{FF2B5EF4-FFF2-40B4-BE49-F238E27FC236}">
              <a16:creationId xmlns:a16="http://schemas.microsoft.com/office/drawing/2014/main" id="{00000000-0008-0000-1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18</xdr:col>
      <xdr:colOff>88904</xdr:colOff>
      <xdr:row>32</xdr:row>
      <xdr:rowOff>96308</xdr:rowOff>
    </xdr:from>
    <xdr:ext cx="5763680" cy="5671608"/>
    <xdr:graphicFrame macro="">
      <xdr:nvGraphicFramePr>
        <xdr:cNvPr id="5" name="Gráfico 2">
          <a:extLst>
            <a:ext uri="{FF2B5EF4-FFF2-40B4-BE49-F238E27FC236}">
              <a16:creationId xmlns:a16="http://schemas.microsoft.com/office/drawing/2014/main" id="{00000000-0008-0000-1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twoCellAnchor>
    <xdr:from>
      <xdr:col>7</xdr:col>
      <xdr:colOff>114300</xdr:colOff>
      <xdr:row>15</xdr:row>
      <xdr:rowOff>85725</xdr:rowOff>
    </xdr:from>
    <xdr:to>
      <xdr:col>17</xdr:col>
      <xdr:colOff>10583</xdr:colOff>
      <xdr:row>31</xdr:row>
      <xdr:rowOff>137584</xdr:rowOff>
    </xdr:to>
    <xdr:graphicFrame macro="">
      <xdr:nvGraphicFramePr>
        <xdr:cNvPr id="6" name="Gráfico 1">
          <a:extLst>
            <a:ext uri="{FF2B5EF4-FFF2-40B4-BE49-F238E27FC236}">
              <a16:creationId xmlns:a16="http://schemas.microsoft.com/office/drawing/2014/main" id="{00000000-0008-0000-1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0.00731</cdr:x>
      <cdr:y>0</cdr:y>
    </cdr:from>
    <cdr:to>
      <cdr:x>0.99909</cdr:x>
      <cdr:y>0.21927</cdr:y>
    </cdr:to>
    <cdr:sp macro="" textlink="">
      <cdr:nvSpPr>
        <cdr:cNvPr id="2" name="CaixaDeTexto 1"/>
        <cdr:cNvSpPr txBox="1"/>
      </cdr:nvSpPr>
      <cdr:spPr>
        <a:xfrm xmlns:a="http://schemas.openxmlformats.org/drawingml/2006/main">
          <a:off x="33867" y="0"/>
          <a:ext cx="4593167" cy="60219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rtl="0">
            <a:lnSpc>
              <a:spcPts val="1300"/>
            </a:lnSpc>
          </a:pPr>
          <a:r>
            <a:rPr lang="en-US" sz="1200" b="1" i="0" baseline="0">
              <a:effectLst/>
              <a:latin typeface="+mn-lt"/>
              <a:ea typeface="+mn-ea"/>
              <a:cs typeface="+mn-cs"/>
            </a:rPr>
            <a:t>Protocolos inicialmente registrados como denúncias</a:t>
          </a:r>
          <a:endParaRPr lang="pt-BR" sz="1200">
            <a:effectLst/>
          </a:endParaRPr>
        </a:p>
        <a:p xmlns:a="http://schemas.openxmlformats.org/drawingml/2006/main">
          <a:pPr algn="ctr" rtl="0">
            <a:lnSpc>
              <a:spcPts val="1300"/>
            </a:lnSpc>
          </a:pPr>
          <a:r>
            <a:rPr lang="en-US" sz="1200" b="1" i="0" baseline="0">
              <a:effectLst/>
              <a:latin typeface="+mn-lt"/>
              <a:ea typeface="+mn-ea"/>
              <a:cs typeface="+mn-cs"/>
            </a:rPr>
            <a:t>% deferidas, indeferidas, canceladas e reclassificadas - </a:t>
          </a:r>
          <a:r>
            <a:rPr lang="pt-BR" sz="1200" b="1" i="0" baseline="0">
              <a:effectLst/>
              <a:latin typeface="+mn-lt"/>
              <a:ea typeface="+mn-ea"/>
              <a:cs typeface="+mn-cs"/>
            </a:rPr>
            <a:t>2026</a:t>
          </a:r>
          <a:endParaRPr lang="pt-BR" sz="1200">
            <a:effectLst/>
          </a:endParaRPr>
        </a:p>
        <a:p xmlns:a="http://schemas.openxmlformats.org/drawingml/2006/main">
          <a:pPr>
            <a:lnSpc>
              <a:spcPts val="1200"/>
            </a:lnSpc>
          </a:pPr>
          <a:endParaRPr lang="pt-BR" sz="1100"/>
        </a:p>
      </cdr:txBody>
    </cdr:sp>
  </cdr:relSizeAnchor>
</c:userShapes>
</file>

<file path=xl/drawings/drawing17.xml><?xml version="1.0" encoding="utf-8"?>
<xdr:wsDr xmlns:xdr="http://schemas.openxmlformats.org/drawingml/2006/spreadsheetDrawing" xmlns:a="http://schemas.openxmlformats.org/drawingml/2006/main">
  <xdr:twoCellAnchor>
    <xdr:from>
      <xdr:col>4</xdr:col>
      <xdr:colOff>402167</xdr:colOff>
      <xdr:row>1</xdr:row>
      <xdr:rowOff>190499</xdr:rowOff>
    </xdr:from>
    <xdr:to>
      <xdr:col>10</xdr:col>
      <xdr:colOff>306916</xdr:colOff>
      <xdr:row>66</xdr:row>
      <xdr:rowOff>53824</xdr:rowOff>
    </xdr:to>
    <xdr:graphicFrame macro="">
      <xdr:nvGraphicFramePr>
        <xdr:cNvPr id="2" name="Gráfico 1">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393090</xdr:colOff>
      <xdr:row>67</xdr:row>
      <xdr:rowOff>96454</xdr:rowOff>
    </xdr:from>
    <xdr:to>
      <xdr:col>5</xdr:col>
      <xdr:colOff>3354916</xdr:colOff>
      <xdr:row>83</xdr:row>
      <xdr:rowOff>49887</xdr:rowOff>
    </xdr:to>
    <xdr:graphicFrame macro="">
      <xdr:nvGraphicFramePr>
        <xdr:cNvPr id="3" name="Gráfico 2">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3549953</xdr:colOff>
      <xdr:row>67</xdr:row>
      <xdr:rowOff>131236</xdr:rowOff>
    </xdr:from>
    <xdr:to>
      <xdr:col>10</xdr:col>
      <xdr:colOff>349252</xdr:colOff>
      <xdr:row>83</xdr:row>
      <xdr:rowOff>84669</xdr:rowOff>
    </xdr:to>
    <xdr:graphicFrame macro="">
      <xdr:nvGraphicFramePr>
        <xdr:cNvPr id="4" name="Gráfico 3">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3</xdr:col>
      <xdr:colOff>123821</xdr:colOff>
      <xdr:row>2</xdr:row>
      <xdr:rowOff>123828</xdr:rowOff>
    </xdr:from>
    <xdr:ext cx="4457700" cy="2981328"/>
    <xdr:grpSp>
      <xdr:nvGrpSpPr>
        <xdr:cNvPr id="2" name="Gráfico 1">
          <a:extLst>
            <a:ext uri="{FF2B5EF4-FFF2-40B4-BE49-F238E27FC236}">
              <a16:creationId xmlns:a16="http://schemas.microsoft.com/office/drawing/2014/main" id="{00000000-0008-0000-1200-000004000000}"/>
            </a:ext>
          </a:extLst>
        </xdr:cNvPr>
        <xdr:cNvGrpSpPr/>
      </xdr:nvGrpSpPr>
      <xdr:grpSpPr>
        <a:xfrm>
          <a:off x="3100384" y="504828"/>
          <a:ext cx="4457700" cy="2981328"/>
          <a:chOff x="2895596" y="504828"/>
          <a:chExt cx="4457700" cy="2981328"/>
        </a:xfrm>
      </xdr:grpSpPr>
      <xdr:graphicFrame macro="">
        <xdr:nvGraphicFramePr>
          <xdr:cNvPr id="3" name="Gráfico 2">
            <a:extLst>
              <a:ext uri="{FF2B5EF4-FFF2-40B4-BE49-F238E27FC236}">
                <a16:creationId xmlns:a16="http://schemas.microsoft.com/office/drawing/2014/main" id="{00000000-0008-0000-1200-000005000000}"/>
              </a:ext>
            </a:extLst>
          </xdr:cNvPr>
          <xdr:cNvGraphicFramePr/>
        </xdr:nvGraphicFramePr>
        <xdr:xfrm>
          <a:off x="2895596" y="504828"/>
          <a:ext cx="4457700" cy="298132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2">
            <a:extLst>
              <a:ext uri="{FF2B5EF4-FFF2-40B4-BE49-F238E27FC236}">
                <a16:creationId xmlns:a16="http://schemas.microsoft.com/office/drawing/2014/main" id="{00000000-0008-0000-1200-000006000000}"/>
              </a:ext>
            </a:extLst>
          </xdr:cNvPr>
          <xdr:cNvSpPr txBox="1"/>
        </xdr:nvSpPr>
        <xdr:spPr>
          <a:xfrm>
            <a:off x="5814303" y="759973"/>
            <a:ext cx="580351" cy="222436"/>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000" b="1" i="0" u="none" strike="noStrike" kern="0" cap="none" spc="0" baseline="0">
                <a:solidFill>
                  <a:srgbClr val="000000"/>
                </a:solidFill>
                <a:uFillTx/>
                <a:latin typeface="Calibri"/>
              </a:rPr>
              <a:t>Variação</a:t>
            </a:r>
          </a:p>
        </xdr:txBody>
      </xdr:sp>
    </xdr:grpSp>
    <xdr:clientData/>
  </xdr:oneCellAnchor>
  <xdr:oneCellAnchor>
    <xdr:from>
      <xdr:col>18</xdr:col>
      <xdr:colOff>466728</xdr:colOff>
      <xdr:row>0</xdr:row>
      <xdr:rowOff>57146</xdr:rowOff>
    </xdr:from>
    <xdr:ext cx="5448296" cy="3629025"/>
    <xdr:graphicFrame macro="">
      <xdr:nvGraphicFramePr>
        <xdr:cNvPr id="5" name="Gráfico 8">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10</xdr:col>
      <xdr:colOff>104775</xdr:colOff>
      <xdr:row>0</xdr:row>
      <xdr:rowOff>57153</xdr:rowOff>
    </xdr:from>
    <xdr:ext cx="4829175" cy="3686175"/>
    <xdr:graphicFrame macro="">
      <xdr:nvGraphicFramePr>
        <xdr:cNvPr id="6" name="Gráfico 7">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19.xml><?xml version="1.0" encoding="utf-8"?>
<xdr:wsDr xmlns:xdr="http://schemas.openxmlformats.org/drawingml/2006/spreadsheetDrawing" xmlns:a="http://schemas.openxmlformats.org/drawingml/2006/main">
  <xdr:twoCellAnchor>
    <xdr:from>
      <xdr:col>0</xdr:col>
      <xdr:colOff>95250</xdr:colOff>
      <xdr:row>27</xdr:row>
      <xdr:rowOff>126999</xdr:rowOff>
    </xdr:from>
    <xdr:to>
      <xdr:col>6</xdr:col>
      <xdr:colOff>504825</xdr:colOff>
      <xdr:row>39</xdr:row>
      <xdr:rowOff>136524</xdr:rowOff>
    </xdr:to>
    <xdr:graphicFrame macro="">
      <xdr:nvGraphicFramePr>
        <xdr:cNvPr id="2" name="Gráfico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282573</xdr:colOff>
      <xdr:row>27</xdr:row>
      <xdr:rowOff>169333</xdr:rowOff>
    </xdr:from>
    <xdr:to>
      <xdr:col>15</xdr:col>
      <xdr:colOff>192615</xdr:colOff>
      <xdr:row>39</xdr:row>
      <xdr:rowOff>178859</xdr:rowOff>
    </xdr:to>
    <xdr:graphicFrame macro="">
      <xdr:nvGraphicFramePr>
        <xdr:cNvPr id="3" name="Gráfico 2">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0</xdr:colOff>
      <xdr:row>0</xdr:row>
      <xdr:rowOff>66675</xdr:rowOff>
    </xdr:from>
    <xdr:ext cx="9958917" cy="2409826"/>
    <xdr:sp macro="" textlink="">
      <xdr:nvSpPr>
        <xdr:cNvPr id="5" name="CaixaDeTexto 3">
          <a:extLst>
            <a:ext uri="{FF2B5EF4-FFF2-40B4-BE49-F238E27FC236}">
              <a16:creationId xmlns:a16="http://schemas.microsoft.com/office/drawing/2014/main" id="{00000000-0008-0000-1800-000004000000}"/>
            </a:ext>
          </a:extLst>
        </xdr:cNvPr>
        <xdr:cNvSpPr txBox="1"/>
      </xdr:nvSpPr>
      <xdr:spPr>
        <a:xfrm>
          <a:off x="0" y="66675"/>
          <a:ext cx="9958917" cy="2409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rtl="0" fontAlgn="base"/>
          <a:r>
            <a:rPr lang="pt-BR" sz="1200" b="1" i="0">
              <a:solidFill>
                <a:schemeClr val="tx1"/>
              </a:solidFill>
              <a:effectLst/>
              <a:latin typeface="Times New Roman" panose="02020603050405020304" pitchFamily="18" charset="0"/>
              <a:ea typeface="+mn-ea"/>
              <a:cs typeface="Times New Roman" panose="02020603050405020304" pitchFamily="18" charset="0"/>
            </a:rPr>
            <a:t>Ouvidoria Geral do Município</a:t>
          </a:r>
        </a:p>
        <a:p>
          <a:pPr algn="ctr" rtl="0" fontAlgn="base"/>
          <a:endParaRPr lang="pt-BR" sz="1200">
            <a:effectLst/>
            <a:latin typeface="Times New Roman" panose="02020603050405020304" pitchFamily="18" charset="0"/>
            <a:cs typeface="Times New Roman" panose="02020603050405020304" pitchFamily="18" charset="0"/>
          </a:endParaRPr>
        </a:p>
        <a:p>
          <a:pPr marL="0" marR="0" lvl="0" indent="0" algn="ctr" defTabSz="914400" rtl="0" eaLnBrk="1" fontAlgn="base" latinLnBrk="0" hangingPunct="1">
            <a:lnSpc>
              <a:spcPct val="100000"/>
            </a:lnSpc>
            <a:spcBef>
              <a:spcPts val="0"/>
            </a:spcBef>
            <a:spcAft>
              <a:spcPts val="0"/>
            </a:spcAft>
            <a:buClrTx/>
            <a:buSzTx/>
            <a:buFontTx/>
            <a:buNone/>
            <a:tabLst/>
            <a:defRPr/>
          </a:pPr>
          <a:r>
            <a:rPr lang="pt-BR" sz="1100" b="1">
              <a:solidFill>
                <a:schemeClr val="tx1"/>
              </a:solidFill>
              <a:effectLst/>
              <a:latin typeface="Times New Roman" panose="02020603050405020304" pitchFamily="18" charset="0"/>
              <a:ea typeface="+mn-ea"/>
              <a:cs typeface="Times New Roman" panose="02020603050405020304" pitchFamily="18" charset="0"/>
            </a:rPr>
            <a:t>Solicitar que o acesso ao processo seja público  Maio </a:t>
          </a:r>
          <a:r>
            <a:rPr lang="pt-BR" sz="1200" b="1" i="0">
              <a:solidFill>
                <a:schemeClr val="tx1"/>
              </a:solidFill>
              <a:effectLst/>
              <a:latin typeface="Times New Roman" panose="02020603050405020304" pitchFamily="18" charset="0"/>
              <a:ea typeface="+mn-ea"/>
              <a:cs typeface="Times New Roman" panose="02020603050405020304" pitchFamily="18" charset="0"/>
            </a:rPr>
            <a:t>de 2026</a:t>
          </a:r>
          <a:endParaRPr lang="pt-BR" sz="1200">
            <a:effectLst/>
            <a:latin typeface="Times New Roman" panose="02020603050405020304" pitchFamily="18" charset="0"/>
            <a:cs typeface="Times New Roman" panose="02020603050405020304" pitchFamily="18" charset="0"/>
          </a:endParaRPr>
        </a:p>
        <a:p>
          <a:pPr algn="ctr"/>
          <a:endParaRPr lang="pt-BR" sz="1100" b="1">
            <a:solidFill>
              <a:schemeClr val="tx1"/>
            </a:solidFill>
            <a:effectLst/>
            <a:latin typeface="Times New Roman" panose="02020603050405020304" pitchFamily="18" charset="0"/>
            <a:ea typeface="+mn-ea"/>
            <a:cs typeface="Times New Roman" panose="02020603050405020304" pitchFamily="18" charset="0"/>
          </a:endParaRPr>
        </a:p>
        <a:p>
          <a:r>
            <a:rPr lang="pt-BR" sz="1200">
              <a:solidFill>
                <a:schemeClr val="tx1"/>
              </a:solidFill>
              <a:effectLst/>
              <a:latin typeface="Times New Roman" panose="02020603050405020304" pitchFamily="18" charset="0"/>
              <a:ea typeface="+mn-ea"/>
              <a:cs typeface="Times New Roman" panose="02020603050405020304" pitchFamily="18" charset="0"/>
            </a:rPr>
            <a:t>É a solicitação para tornar públicos os encaminhamentos de um processo registrado na Ouvidoria Geral do Município (OGM). </a:t>
          </a:r>
        </a:p>
        <a:p>
          <a:r>
            <a:rPr lang="pt-BR" sz="1200">
              <a:solidFill>
                <a:schemeClr val="tx1"/>
              </a:solidFill>
              <a:effectLst/>
              <a:latin typeface="Times New Roman" panose="02020603050405020304" pitchFamily="18" charset="0"/>
              <a:ea typeface="+mn-ea"/>
              <a:cs typeface="Times New Roman" panose="02020603050405020304" pitchFamily="18" charset="0"/>
            </a:rPr>
            <a:t> </a:t>
          </a:r>
        </a:p>
        <a:p>
          <a:r>
            <a:rPr lang="pt-BR" sz="1200">
              <a:solidFill>
                <a:schemeClr val="tx1"/>
              </a:solidFill>
              <a:effectLst/>
              <a:latin typeface="Times New Roman" panose="02020603050405020304" pitchFamily="18" charset="0"/>
              <a:ea typeface="+mn-ea"/>
              <a:cs typeface="Times New Roman" panose="02020603050405020304" pitchFamily="18" charset="0"/>
            </a:rPr>
            <a:t>As manifestações registradas pelo atendimento da Ouvidoria Geral do Município (OGM) são encaminhadas aos órgãos de forma restrita.  A (o) cidadã (o) pode solicitar que o processo conste no sistema em caráter público, desde que não seja uma denúncia, não tenha sido registrado de maneira anônima, e não tenha uma restrição legal como sigilo fiscal, sigilo bancário entre outros. A Ouvidoria Geral do Município (OGM) irá analisar de acordo com o fundamento da autodeterminação informativa, previsto no Art. 2º, inciso II da lei de Proteção de Dados Pessoais, garantindo ao cidadão o direito de controlar, proteger seus dados pessoais e também preservar documentos com informações pessoais e/ou sensíveis de terceiros.  </a:t>
          </a:r>
        </a:p>
        <a:p>
          <a:endParaRPr lang="pt-BR" sz="1200">
            <a:solidFill>
              <a:schemeClr val="tx1"/>
            </a:solidFill>
            <a:effectLst/>
            <a:latin typeface="Times New Roman" panose="02020603050405020304" pitchFamily="18" charset="0"/>
            <a:ea typeface="+mn-ea"/>
            <a:cs typeface="Times New Roman" panose="02020603050405020304" pitchFamily="18" charset="0"/>
          </a:endParaRPr>
        </a:p>
        <a:p>
          <a:r>
            <a:rPr lang="pt-BR" sz="1200">
              <a:solidFill>
                <a:schemeClr val="tx1"/>
              </a:solidFill>
              <a:effectLst/>
              <a:latin typeface="Times New Roman" panose="02020603050405020304" pitchFamily="18" charset="0"/>
              <a:ea typeface="+mn-ea"/>
              <a:cs typeface="Times New Roman" panose="02020603050405020304" pitchFamily="18" charset="0"/>
            </a:rPr>
            <a:t>Para mais informações:</a:t>
          </a:r>
          <a:r>
            <a:rPr lang="pt-BR" sz="1200" u="sng">
              <a:solidFill>
                <a:schemeClr val="tx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 https://sp156.prefeitura.sp.gov.br/portal/servicos/informacao?servico=4063</a:t>
          </a:r>
          <a:endParaRPr lang="pt-BR" sz="1200">
            <a:solidFill>
              <a:schemeClr val="tx1"/>
            </a:solidFill>
            <a:effectLst/>
            <a:latin typeface="Times New Roman" panose="02020603050405020304" pitchFamily="18" charset="0"/>
            <a:ea typeface="+mn-ea"/>
            <a:cs typeface="Times New Roman" panose="02020603050405020304" pitchFamily="18" charset="0"/>
          </a:endParaRPr>
        </a:p>
        <a:p>
          <a:pPr algn="ctr"/>
          <a:endParaRPr lang="pt-BR" sz="1100" b="1">
            <a:solidFill>
              <a:schemeClr val="tx1"/>
            </a:solidFill>
            <a:effectLst/>
            <a:latin typeface="+mn-lt"/>
            <a:ea typeface="+mn-ea"/>
            <a:cs typeface="+mn-cs"/>
          </a:endParaRPr>
        </a:p>
        <a:p>
          <a:endParaRPr lang="pt-BR" sz="1100"/>
        </a:p>
      </xdr:txBody>
    </xdr:sp>
    <xdr:clientData/>
  </xdr:oneCellAnchor>
  <xdr:twoCellAnchor>
    <xdr:from>
      <xdr:col>3</xdr:col>
      <xdr:colOff>190500</xdr:colOff>
      <xdr:row>13</xdr:row>
      <xdr:rowOff>63501</xdr:rowOff>
    </xdr:from>
    <xdr:to>
      <xdr:col>15</xdr:col>
      <xdr:colOff>105834</xdr:colOff>
      <xdr:row>26</xdr:row>
      <xdr:rowOff>169333</xdr:rowOff>
    </xdr:to>
    <mc:AlternateContent xmlns:mc="http://schemas.openxmlformats.org/markup-compatibility/2006">
      <mc:Choice xmlns:cx1="http://schemas.microsoft.com/office/drawing/2015/9/8/chartex" Requires="cx1">
        <xdr:graphicFrame macro="">
          <xdr:nvGraphicFramePr>
            <xdr:cNvPr id="7" name="Gráfico 6"/>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pt-BR" sz="1100"/>
                <a:t>Este gráfico não está disponível na sua versão de Excel.
Editar esta forma ou salvar esta pasta de trabalho em um formato de arquivo diferente quebrará o gráfico permanentemente.</a:t>
              </a:r>
            </a:p>
          </xdr:txBody>
        </xdr:sp>
      </mc:Fallback>
    </mc:AlternateContent>
    <xdr:clientData/>
  </xdr:twoCellAnchor>
  <xdr:twoCellAnchor editAs="oneCell">
    <xdr:from>
      <xdr:col>3</xdr:col>
      <xdr:colOff>148166</xdr:colOff>
      <xdr:row>12</xdr:row>
      <xdr:rowOff>190501</xdr:rowOff>
    </xdr:from>
    <xdr:to>
      <xdr:col>15</xdr:col>
      <xdr:colOff>196674</xdr:colOff>
      <xdr:row>27</xdr:row>
      <xdr:rowOff>33523</xdr:rowOff>
    </xdr:to>
    <xdr:pic>
      <xdr:nvPicPr>
        <xdr:cNvPr id="8" name="Imagem 7"/>
        <xdr:cNvPicPr>
          <a:picLocks noChangeAspect="1"/>
        </xdr:cNvPicPr>
      </xdr:nvPicPr>
      <xdr:blipFill>
        <a:blip xmlns:r="http://schemas.openxmlformats.org/officeDocument/2006/relationships" r:embed="rId4"/>
        <a:stretch>
          <a:fillRect/>
        </a:stretch>
      </xdr:blipFill>
      <xdr:spPr>
        <a:xfrm>
          <a:off x="2296583" y="2476501"/>
          <a:ext cx="7742591" cy="28592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469824</xdr:colOff>
      <xdr:row>2</xdr:row>
      <xdr:rowOff>42334</xdr:rowOff>
    </xdr:from>
    <xdr:ext cx="3149675" cy="2822574"/>
    <xdr:grpSp>
      <xdr:nvGrpSpPr>
        <xdr:cNvPr id="2" name="Gráfico 1">
          <a:extLst>
            <a:ext uri="{FF2B5EF4-FFF2-40B4-BE49-F238E27FC236}">
              <a16:creationId xmlns:a16="http://schemas.microsoft.com/office/drawing/2014/main" id="{00000000-0008-0000-0100-000002000000}"/>
            </a:ext>
          </a:extLst>
        </xdr:cNvPr>
        <xdr:cNvGrpSpPr/>
      </xdr:nvGrpSpPr>
      <xdr:grpSpPr>
        <a:xfrm>
          <a:off x="6332991" y="423334"/>
          <a:ext cx="3149675" cy="2822574"/>
          <a:chOff x="7178335" y="76196"/>
          <a:chExt cx="3670639" cy="3095628"/>
        </a:xfrm>
      </xdr:grpSpPr>
      <xdr:grpSp>
        <xdr:nvGrpSpPr>
          <xdr:cNvPr id="3" name="Gráfico 3">
            <a:extLst>
              <a:ext uri="{FF2B5EF4-FFF2-40B4-BE49-F238E27FC236}">
                <a16:creationId xmlns:a16="http://schemas.microsoft.com/office/drawing/2014/main" id="{00000000-0008-0000-0100-000003000000}"/>
              </a:ext>
            </a:extLst>
          </xdr:cNvPr>
          <xdr:cNvGrpSpPr/>
        </xdr:nvGrpSpPr>
        <xdr:grpSpPr>
          <a:xfrm>
            <a:off x="7178335" y="76196"/>
            <a:ext cx="3670639" cy="3095628"/>
            <a:chOff x="7178335" y="76196"/>
            <a:chExt cx="3670639" cy="3095628"/>
          </a:xfrm>
        </xdr:grpSpPr>
        <xdr:graphicFrame macro="">
          <xdr:nvGraphicFramePr>
            <xdr:cNvPr id="4" name="Gráfico 3">
              <a:extLst>
                <a:ext uri="{FF2B5EF4-FFF2-40B4-BE49-F238E27FC236}">
                  <a16:creationId xmlns:a16="http://schemas.microsoft.com/office/drawing/2014/main" id="{00000000-0008-0000-0100-000004000000}"/>
                </a:ext>
              </a:extLst>
            </xdr:cNvPr>
            <xdr:cNvGraphicFramePr/>
          </xdr:nvGraphicFramePr>
          <xdr:xfrm>
            <a:off x="7178335" y="76196"/>
            <a:ext cx="3670639" cy="309562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CaixaDeTexto 4">
              <a:extLst>
                <a:ext uri="{FF2B5EF4-FFF2-40B4-BE49-F238E27FC236}">
                  <a16:creationId xmlns:a16="http://schemas.microsoft.com/office/drawing/2014/main" id="{00000000-0008-0000-0100-000005000000}"/>
                </a:ext>
              </a:extLst>
            </xdr:cNvPr>
            <xdr:cNvSpPr txBox="1"/>
          </xdr:nvSpPr>
          <xdr:spPr>
            <a:xfrm>
              <a:off x="7264517" y="355793"/>
              <a:ext cx="689603" cy="958656"/>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sp macro="" textlink="">
          <xdr:nvSpPr>
            <xdr:cNvPr id="6" name="CaixaDeTexto 5">
              <a:extLst>
                <a:ext uri="{FF2B5EF4-FFF2-40B4-BE49-F238E27FC236}">
                  <a16:creationId xmlns:a16="http://schemas.microsoft.com/office/drawing/2014/main" id="{00000000-0008-0000-0100-000006000000}"/>
                </a:ext>
              </a:extLst>
            </xdr:cNvPr>
            <xdr:cNvSpPr txBox="1"/>
          </xdr:nvSpPr>
          <xdr:spPr>
            <a:xfrm>
              <a:off x="8662626" y="1144682"/>
              <a:ext cx="685086" cy="958656"/>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sp macro="" textlink="">
          <xdr:nvSpPr>
            <xdr:cNvPr id="7" name="CaixaDeTexto 6">
              <a:extLst>
                <a:ext uri="{FF2B5EF4-FFF2-40B4-BE49-F238E27FC236}">
                  <a16:creationId xmlns:a16="http://schemas.microsoft.com/office/drawing/2014/main" id="{00000000-0008-0000-0100-000007000000}"/>
                </a:ext>
              </a:extLst>
            </xdr:cNvPr>
            <xdr:cNvSpPr txBox="1"/>
          </xdr:nvSpPr>
          <xdr:spPr>
            <a:xfrm>
              <a:off x="7415384" y="255931"/>
              <a:ext cx="208309" cy="289599"/>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a:t>
              </a:r>
            </a:p>
          </xdr:txBody>
        </xdr:sp>
      </xdr:grpSp>
      <xdr:sp macro="" textlink="">
        <xdr:nvSpPr>
          <xdr:cNvPr id="8" name="CaixaDeTexto 19">
            <a:extLst>
              <a:ext uri="{FF2B5EF4-FFF2-40B4-BE49-F238E27FC236}">
                <a16:creationId xmlns:a16="http://schemas.microsoft.com/office/drawing/2014/main" id="{00000000-0008-0000-0100-000008000000}"/>
              </a:ext>
            </a:extLst>
          </xdr:cNvPr>
          <xdr:cNvSpPr txBox="1"/>
        </xdr:nvSpPr>
        <xdr:spPr>
          <a:xfrm>
            <a:off x="7258050" y="2924171"/>
            <a:ext cx="981078" cy="209553"/>
          </a:xfrm>
          <a:prstGeom prst="rect">
            <a:avLst/>
          </a:prstGeom>
          <a:solidFill>
            <a:sysClr val="window" lastClr="FFFFFF"/>
          </a:solid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800" b="1" i="0" u="none" strike="noStrike" kern="0" cap="none" spc="0" baseline="0">
                <a:solidFill>
                  <a:srgbClr val="000000"/>
                </a:solidFill>
                <a:uFillTx/>
                <a:latin typeface="Calibri"/>
              </a:rPr>
              <a:t>*Escala Logaritimica</a:t>
            </a:r>
          </a:p>
        </xdr:txBody>
      </xdr:sp>
    </xdr:grpSp>
    <xdr:clientData/>
  </xdr:oneCellAnchor>
  <xdr:oneCellAnchor>
    <xdr:from>
      <xdr:col>12</xdr:col>
      <xdr:colOff>105833</xdr:colOff>
      <xdr:row>2</xdr:row>
      <xdr:rowOff>42333</xdr:rowOff>
    </xdr:from>
    <xdr:ext cx="3746500" cy="2804583"/>
    <xdr:graphicFrame macro="">
      <xdr:nvGraphicFramePr>
        <xdr:cNvPr id="9" name="Gráfico 2">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3</xdr:col>
      <xdr:colOff>76197</xdr:colOff>
      <xdr:row>2</xdr:row>
      <xdr:rowOff>38103</xdr:rowOff>
    </xdr:from>
    <xdr:ext cx="3754970" cy="2752728"/>
    <xdr:graphicFrame macro="">
      <xdr:nvGraphicFramePr>
        <xdr:cNvPr id="10" name="Gráfico 7">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3.xml><?xml version="1.0" encoding="utf-8"?>
<xdr:wsDr xmlns:xdr="http://schemas.openxmlformats.org/drawingml/2006/spreadsheetDrawing" xmlns:a="http://schemas.openxmlformats.org/drawingml/2006/main">
  <xdr:twoCellAnchor>
    <xdr:from>
      <xdr:col>0</xdr:col>
      <xdr:colOff>152402</xdr:colOff>
      <xdr:row>42</xdr:row>
      <xdr:rowOff>10581</xdr:rowOff>
    </xdr:from>
    <xdr:to>
      <xdr:col>18</xdr:col>
      <xdr:colOff>42333</xdr:colOff>
      <xdr:row>57</xdr:row>
      <xdr:rowOff>21167</xdr:rowOff>
    </xdr:to>
    <xdr:sp macro="" textlink="">
      <xdr:nvSpPr>
        <xdr:cNvPr id="5" name="CaixaDeTexto 4">
          <a:extLst>
            <a:ext uri="{FF2B5EF4-FFF2-40B4-BE49-F238E27FC236}">
              <a16:creationId xmlns:a16="http://schemas.microsoft.com/office/drawing/2014/main" id="{00000000-0008-0000-0200-000005000000}"/>
            </a:ext>
          </a:extLst>
        </xdr:cNvPr>
        <xdr:cNvSpPr txBox="1"/>
      </xdr:nvSpPr>
      <xdr:spPr>
        <a:xfrm>
          <a:off x="152402" y="8202081"/>
          <a:ext cx="11478681" cy="286808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endParaRPr lang="pt-BR" sz="1100" b="1" i="0">
            <a:solidFill>
              <a:schemeClr val="dk1"/>
            </a:solidFill>
            <a:effectLst/>
            <a:latin typeface="+mn-lt"/>
            <a:ea typeface="+mn-ea"/>
            <a:cs typeface="+mn-cs"/>
          </a:endParaRPr>
        </a:p>
        <a:p>
          <a:pPr algn="ctr" eaLnBrk="1" fontAlgn="auto" latinLnBrk="0" hangingPunct="1"/>
          <a:r>
            <a:rPr lang="pt-BR" sz="1100" b="1" i="0">
              <a:solidFill>
                <a:schemeClr val="dk1"/>
              </a:solidFill>
              <a:effectLst/>
              <a:latin typeface="+mn-lt"/>
              <a:ea typeface="+mn-ea"/>
              <a:cs typeface="+mn-cs"/>
            </a:rPr>
            <a:t>SECRETARIA MUNICIPAL DE SAÚDE</a:t>
          </a:r>
          <a:endParaRPr lang="pt-BR">
            <a:effectLst/>
          </a:endParaRPr>
        </a:p>
        <a:p>
          <a:pPr algn="ctr" eaLnBrk="1" fontAlgn="auto" latinLnBrk="0" hangingPunct="1"/>
          <a:endParaRPr lang="pt-BR" sz="1100" b="1" i="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1100" b="1">
              <a:solidFill>
                <a:schemeClr val="dk1"/>
              </a:solidFill>
              <a:effectLst/>
              <a:latin typeface="+mn-lt"/>
              <a:ea typeface="+mn-ea"/>
              <a:cs typeface="+mn-cs"/>
            </a:rPr>
            <a:t>Elogio</a:t>
          </a:r>
          <a:r>
            <a:rPr lang="pt-BR" sz="1100" b="1">
              <a:solidFill>
                <a:sysClr val="windowText" lastClr="000000"/>
              </a:solidFill>
            </a:rPr>
            <a:t> do munícipe: </a:t>
          </a:r>
        </a:p>
        <a:p>
          <a:pPr marL="0" marR="0" lvl="0" indent="0" algn="ctr" defTabSz="914400" eaLnBrk="1" fontAlgn="auto" latinLnBrk="0" hangingPunct="1">
            <a:lnSpc>
              <a:spcPct val="100000"/>
            </a:lnSpc>
            <a:spcBef>
              <a:spcPts val="0"/>
            </a:spcBef>
            <a:spcAft>
              <a:spcPts val="0"/>
            </a:spcAft>
            <a:buClrTx/>
            <a:buSzTx/>
            <a:buFontTx/>
            <a:buNone/>
            <a:tabLst/>
            <a:defRPr/>
          </a:pPr>
          <a:endParaRPr lang="pt-BR" sz="1100" b="1" i="1">
            <a:solidFill>
              <a:sysClr val="windowText" lastClr="000000"/>
            </a:solidFill>
          </a:endParaRPr>
        </a:p>
        <a:p>
          <a:r>
            <a:rPr lang="pt-BR" i="1"/>
            <a:t>"Gostaria de registrar formalmente meu agradecimento à equipe do Hospital Municipal da Brasilândia pelo excelente atendimento prestado durante minhas consultas e exames nos dias 28 e 29 de abril de 2026.</a:t>
          </a:r>
        </a:p>
        <a:p>
          <a:r>
            <a:rPr lang="pt-BR" i="1"/>
            <a:t>Destaco o profissionalismo, a dedicação e o carinho com que fui tratado(a) por todos, em especial pela Dra. Bruna Rosa Silva (CRM-SP 260.701), pelo Dr. Davi Oliveira Machado Costa (CRM-SP 255.973), pelo Dr. Gustavo K. Goday (CRM 109.303) e sua assistente, pela equipe da recepção, pelo enfermeiro Clodoaldo e pelo  segurança Marcos Vinícius, da Albatroz. O atendimento humanizado fez toda a diferença.</a:t>
          </a:r>
        </a:p>
        <a:p>
          <a:r>
            <a:rPr lang="pt-BR" i="1"/>
            <a:t>Parabenizo a instituição por contar com profissionais tão bem treinados e comprometidos."</a:t>
          </a:r>
          <a:endParaRPr lang="pt-BR" sz="1100" b="0" i="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pt-BR" sz="1100" i="1">
            <a:solidFill>
              <a:schemeClr val="dk1"/>
            </a:solidFill>
            <a:effectLst/>
            <a:latin typeface="+mn-lt"/>
            <a:ea typeface="+mn-ea"/>
            <a:cs typeface="+mn-cs"/>
          </a:endParaRPr>
        </a:p>
        <a:p>
          <a:pPr algn="ctr"/>
          <a:r>
            <a:rPr lang="pt-BR" sz="1100" b="0" i="0">
              <a:solidFill>
                <a:schemeClr val="dk1"/>
              </a:solidFill>
              <a:effectLst/>
              <a:latin typeface="+mn-lt"/>
              <a:ea typeface="+mn-ea"/>
              <a:cs typeface="+mn-cs"/>
            </a:rPr>
            <a:t> </a:t>
          </a:r>
          <a:r>
            <a:rPr lang="pt-BR" sz="1100" b="1" i="0">
              <a:solidFill>
                <a:sysClr val="windowText" lastClr="000000"/>
              </a:solidFill>
              <a:effectLst/>
              <a:latin typeface="+mn-lt"/>
              <a:ea typeface="+mn-ea"/>
              <a:cs typeface="+mn-cs"/>
            </a:rPr>
            <a:t>Resposta do Órgão:</a:t>
          </a:r>
        </a:p>
        <a:p>
          <a:pPr algn="ctr"/>
          <a:endParaRPr lang="pt-BR" sz="1100" b="1" i="0">
            <a:solidFill>
              <a:sysClr val="windowText" lastClr="000000"/>
            </a:solidFill>
            <a:effectLst/>
            <a:latin typeface="+mn-lt"/>
            <a:ea typeface="+mn-ea"/>
            <a:cs typeface="+mn-cs"/>
          </a:endParaRPr>
        </a:p>
        <a:p>
          <a:pPr algn="ctr"/>
          <a:r>
            <a:rPr lang="pt-BR" sz="1100" b="0" i="0">
              <a:solidFill>
                <a:sysClr val="windowText" lastClr="000000"/>
              </a:solidFill>
              <a:effectLst/>
              <a:latin typeface="+mn-lt"/>
              <a:ea typeface="+mn-ea"/>
              <a:cs typeface="+mn-cs"/>
            </a:rPr>
            <a:t>Aguardando resposta do órgão.</a:t>
          </a:r>
        </a:p>
        <a:p>
          <a:pPr algn="ctr"/>
          <a:endParaRPr lang="pt-BR" sz="1100" b="1" i="0">
            <a:solidFill>
              <a:sysClr val="windowText" lastClr="000000"/>
            </a:solidFill>
            <a:effectLst/>
            <a:latin typeface="+mn-lt"/>
            <a:ea typeface="+mn-ea"/>
            <a:cs typeface="+mn-cs"/>
          </a:endParaRPr>
        </a:p>
        <a:p>
          <a:pPr algn="ctr"/>
          <a:endParaRPr lang="pt-BR" sz="1100" b="0" i="0">
            <a:solidFill>
              <a:sysClr val="windowText" lastClr="000000"/>
            </a:solidFill>
            <a:effectLst/>
            <a:latin typeface="+mn-lt"/>
            <a:ea typeface="+mn-ea"/>
            <a:cs typeface="+mn-cs"/>
          </a:endParaRPr>
        </a:p>
        <a:p>
          <a:pPr algn="ctr"/>
          <a:endParaRPr lang="pt-BR" sz="1100" b="1" i="0">
            <a:solidFill>
              <a:sysClr val="windowText" lastClr="000000"/>
            </a:solidFill>
            <a:effectLst/>
            <a:latin typeface="+mn-lt"/>
            <a:ea typeface="+mn-ea"/>
            <a:cs typeface="+mn-cs"/>
          </a:endParaRPr>
        </a:p>
        <a:p>
          <a:pPr algn="l"/>
          <a:endParaRPr lang="pt-BR" sz="1100" b="0" i="0">
            <a:solidFill>
              <a:sysClr val="windowText" lastClr="000000"/>
            </a:solidFill>
            <a:effectLst/>
            <a:latin typeface="+mn-lt"/>
            <a:ea typeface="+mn-ea"/>
            <a:cs typeface="+mn-cs"/>
          </a:endParaRPr>
        </a:p>
        <a:p>
          <a:pPr algn="l"/>
          <a:r>
            <a:rPr lang="pt-BR" sz="1100" b="0" i="0">
              <a:solidFill>
                <a:sysClr val="windowText" lastClr="000000"/>
              </a:solidFill>
              <a:effectLst/>
              <a:latin typeface="+mn-lt"/>
              <a:ea typeface="+mn-ea"/>
              <a:cs typeface="+mn-cs"/>
            </a:rPr>
            <a:t>.</a:t>
          </a:r>
          <a:r>
            <a:rPr lang="pt-BR" sz="1100" b="1" i="0">
              <a:solidFill>
                <a:sysClr val="windowText" lastClr="000000"/>
              </a:solidFill>
              <a:effectLst/>
              <a:latin typeface="+mn-lt"/>
              <a:ea typeface="+mn-ea"/>
              <a:cs typeface="+mn-cs"/>
            </a:rPr>
            <a:t/>
          </a:r>
          <a:br>
            <a:rPr lang="pt-BR" sz="1100" b="1" i="0">
              <a:solidFill>
                <a:sysClr val="windowText" lastClr="000000"/>
              </a:solidFill>
              <a:effectLst/>
              <a:latin typeface="+mn-lt"/>
              <a:ea typeface="+mn-ea"/>
              <a:cs typeface="+mn-cs"/>
            </a:rPr>
          </a:br>
          <a:endParaRPr lang="pt-BR" sz="1100" b="1" i="0">
            <a:solidFill>
              <a:sysClr val="windowText" lastClr="000000"/>
            </a:solidFill>
            <a:effectLst/>
            <a:latin typeface="+mn-lt"/>
            <a:ea typeface="+mn-ea"/>
            <a:cs typeface="+mn-cs"/>
          </a:endParaRPr>
        </a:p>
        <a:p>
          <a:r>
            <a:rPr lang="pt-BR" sz="1100" b="0" i="0">
              <a:solidFill>
                <a:schemeClr val="dk1"/>
              </a:solidFill>
              <a:effectLst/>
              <a:latin typeface="+mn-lt"/>
              <a:ea typeface="+mn-ea"/>
              <a:cs typeface="+mn-cs"/>
            </a:rPr>
            <a:t>     </a:t>
          </a:r>
        </a:p>
        <a:p>
          <a:endParaRPr lang="pt-BR" sz="1100" b="0" i="0">
            <a:solidFill>
              <a:schemeClr val="dk1"/>
            </a:solidFill>
            <a:effectLst/>
            <a:latin typeface="+mn-lt"/>
            <a:ea typeface="+mn-ea"/>
            <a:cs typeface="+mn-cs"/>
          </a:endParaRPr>
        </a:p>
        <a:p>
          <a:endParaRPr lang="pt-BR" sz="1100" b="0" i="0">
            <a:solidFill>
              <a:schemeClr val="dk1"/>
            </a:solidFill>
            <a:effectLst/>
            <a:latin typeface="+mn-lt"/>
            <a:ea typeface="+mn-ea"/>
            <a:cs typeface="+mn-cs"/>
          </a:endParaRPr>
        </a:p>
        <a:p>
          <a:pPr algn="ctr"/>
          <a:endParaRPr lang="pt-BR" sz="1100" b="0" i="0">
            <a:solidFill>
              <a:schemeClr val="dk1"/>
            </a:solidFill>
            <a:effectLst/>
            <a:latin typeface="+mn-lt"/>
            <a:ea typeface="+mn-ea"/>
            <a:cs typeface="+mn-cs"/>
          </a:endParaRPr>
        </a:p>
        <a:p>
          <a:pPr algn="ctr"/>
          <a:endParaRPr lang="pt-BR" sz="1100" b="1" i="0">
            <a:solidFill>
              <a:sysClr val="windowText" lastClr="000000"/>
            </a:solidFill>
            <a:effectLst/>
            <a:latin typeface="+mn-lt"/>
            <a:ea typeface="+mn-ea"/>
            <a:cs typeface="+mn-cs"/>
          </a:endParaRPr>
        </a:p>
        <a:p>
          <a:pPr algn="ctr"/>
          <a:endParaRPr lang="pt-BR" sz="1100" b="1" i="0">
            <a:solidFill>
              <a:sysClr val="windowText" lastClr="000000"/>
            </a:solidFill>
            <a:effectLst/>
            <a:latin typeface="+mn-lt"/>
            <a:ea typeface="+mn-ea"/>
            <a:cs typeface="+mn-cs"/>
          </a:endParaRPr>
        </a:p>
        <a:p>
          <a:pPr algn="ctr"/>
          <a:endParaRPr lang="pt-BR" sz="1100" b="1" i="0">
            <a:solidFill>
              <a:sysClr val="windowText" lastClr="000000"/>
            </a:solidFill>
            <a:effectLst/>
            <a:latin typeface="+mn-lt"/>
            <a:ea typeface="+mn-ea"/>
            <a:cs typeface="+mn-cs"/>
          </a:endParaRPr>
        </a:p>
        <a:p>
          <a:pPr algn="l"/>
          <a:endParaRPr lang="pt-BR" sz="1100" b="0" i="0">
            <a:solidFill>
              <a:sysClr val="windowText" lastClr="000000"/>
            </a:solidFill>
            <a:effectLst/>
            <a:latin typeface="+mn-lt"/>
            <a:ea typeface="+mn-ea"/>
            <a:cs typeface="+mn-cs"/>
          </a:endParaRPr>
        </a:p>
        <a:p>
          <a:pPr algn="l"/>
          <a:endParaRPr lang="pt-BR" sz="1100" b="0" i="0">
            <a:solidFill>
              <a:sysClr val="windowText" lastClr="000000"/>
            </a:solidFill>
            <a:effectLst/>
            <a:latin typeface="+mn-lt"/>
            <a:ea typeface="+mn-ea"/>
            <a:cs typeface="+mn-cs"/>
          </a:endParaRPr>
        </a:p>
        <a:p>
          <a:pPr algn="l"/>
          <a:endParaRPr lang="pt-BR" sz="1100" b="0" i="0">
            <a:solidFill>
              <a:sysClr val="windowText" lastClr="000000"/>
            </a:solidFill>
            <a:effectLst/>
            <a:latin typeface="+mn-lt"/>
            <a:ea typeface="+mn-ea"/>
            <a:cs typeface="+mn-cs"/>
          </a:endParaRPr>
        </a:p>
        <a:p>
          <a:pPr algn="l"/>
          <a:endParaRPr lang="pt-BR" b="0">
            <a:solidFill>
              <a:sysClr val="windowText" lastClr="000000"/>
            </a:solidFill>
            <a:effectLst/>
          </a:endParaRPr>
        </a:p>
        <a:p>
          <a:pPr algn="l"/>
          <a:endParaRPr lang="pt-BR" sz="1100" b="0" i="0">
            <a:solidFill>
              <a:sysClr val="windowText" lastClr="000000"/>
            </a:solidFill>
            <a:effectLst/>
            <a:latin typeface="+mn-lt"/>
            <a:ea typeface="+mn-ea"/>
            <a:cs typeface="+mn-cs"/>
          </a:endParaRPr>
        </a:p>
      </xdr:txBody>
    </xdr:sp>
    <xdr:clientData/>
  </xdr:twoCellAnchor>
  <xdr:oneCellAnchor>
    <xdr:from>
      <xdr:col>0</xdr:col>
      <xdr:colOff>152398</xdr:colOff>
      <xdr:row>40</xdr:row>
      <xdr:rowOff>9525</xdr:rowOff>
    </xdr:from>
    <xdr:ext cx="11478685" cy="378860"/>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152398" y="7820025"/>
          <a:ext cx="11478685" cy="378860"/>
        </a:xfrm>
        <a:prstGeom prst="rect">
          <a:avLst/>
        </a:prstGeom>
        <a:solidFill>
          <a:sysClr val="window" lastClr="FFFFFF"/>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sz="1800" b="1">
              <a:solidFill>
                <a:sysClr val="windowText" lastClr="000000"/>
              </a:solidFill>
            </a:rPr>
            <a:t>Melhores elogios</a:t>
          </a:r>
          <a:r>
            <a:rPr lang="pt-BR" sz="1800" b="1" baseline="0">
              <a:solidFill>
                <a:sysClr val="windowText" lastClr="000000"/>
              </a:solidFill>
            </a:rPr>
            <a:t> e melhor sugestão de Maio de 2026</a:t>
          </a:r>
          <a:endParaRPr lang="pt-BR" sz="1800" b="1">
            <a:solidFill>
              <a:sysClr val="windowText" lastClr="000000"/>
            </a:solidFill>
          </a:endParaRPr>
        </a:p>
      </xdr:txBody>
    </xdr:sp>
    <xdr:clientData/>
  </xdr:oneCellAnchor>
  <xdr:twoCellAnchor>
    <xdr:from>
      <xdr:col>0</xdr:col>
      <xdr:colOff>180974</xdr:colOff>
      <xdr:row>3</xdr:row>
      <xdr:rowOff>67733</xdr:rowOff>
    </xdr:from>
    <xdr:to>
      <xdr:col>7</xdr:col>
      <xdr:colOff>603249</xdr:colOff>
      <xdr:row>20</xdr:row>
      <xdr:rowOff>10583</xdr:rowOff>
    </xdr:to>
    <xdr:graphicFrame macro="">
      <xdr:nvGraphicFramePr>
        <xdr:cNvPr id="4" name="Gráfico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190501</xdr:colOff>
      <xdr:row>20</xdr:row>
      <xdr:rowOff>127001</xdr:rowOff>
    </xdr:from>
    <xdr:to>
      <xdr:col>7</xdr:col>
      <xdr:colOff>592666</xdr:colOff>
      <xdr:row>38</xdr:row>
      <xdr:rowOff>74083</xdr:rowOff>
    </xdr:to>
    <xdr:graphicFrame macro="">
      <xdr:nvGraphicFramePr>
        <xdr:cNvPr id="12" name="Gráfico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148166</xdr:colOff>
      <xdr:row>75</xdr:row>
      <xdr:rowOff>179913</xdr:rowOff>
    </xdr:from>
    <xdr:to>
      <xdr:col>18</xdr:col>
      <xdr:colOff>42333</xdr:colOff>
      <xdr:row>90</xdr:row>
      <xdr:rowOff>1</xdr:rowOff>
    </xdr:to>
    <xdr:sp macro="" textlink="">
      <xdr:nvSpPr>
        <xdr:cNvPr id="13" name="CaixaDeTexto 12">
          <a:extLst>
            <a:ext uri="{FF2B5EF4-FFF2-40B4-BE49-F238E27FC236}">
              <a16:creationId xmlns:a16="http://schemas.microsoft.com/office/drawing/2014/main" id="{00000000-0008-0000-0200-000005000000}"/>
            </a:ext>
          </a:extLst>
        </xdr:cNvPr>
        <xdr:cNvSpPr txBox="1"/>
      </xdr:nvSpPr>
      <xdr:spPr>
        <a:xfrm>
          <a:off x="148166" y="14657913"/>
          <a:ext cx="11482917" cy="26775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endParaRPr lang="pt-BR" sz="1100" b="1" i="0">
            <a:solidFill>
              <a:schemeClr val="dk1"/>
            </a:solidFill>
            <a:effectLst/>
            <a:latin typeface="+mn-lt"/>
            <a:ea typeface="+mn-ea"/>
            <a:cs typeface="+mn-cs"/>
          </a:endParaRPr>
        </a:p>
        <a:p>
          <a:pPr algn="ctr" eaLnBrk="1" fontAlgn="auto" latinLnBrk="0" hangingPunct="1"/>
          <a:r>
            <a:rPr lang="pt-BR" sz="1100" b="1" i="0">
              <a:solidFill>
                <a:schemeClr val="dk1"/>
              </a:solidFill>
              <a:effectLst/>
              <a:latin typeface="+mn-lt"/>
              <a:ea typeface="+mn-ea"/>
              <a:cs typeface="+mn-cs"/>
            </a:rPr>
            <a:t>SECRETARIA MUNICIPAL DAS SUBPREFEITURAS</a:t>
          </a:r>
        </a:p>
        <a:p>
          <a:pPr algn="ctr" eaLnBrk="1" fontAlgn="auto" latinLnBrk="0" hangingPunct="1"/>
          <a:endParaRPr lang="pt-BR" sz="1100" b="1">
            <a:solidFill>
              <a:sysClr val="windowText" lastClr="000000"/>
            </a:solidFill>
          </a:endParaRPr>
        </a:p>
        <a:p>
          <a:pPr algn="ctr"/>
          <a:r>
            <a:rPr lang="pt-BR" sz="1100" b="1">
              <a:solidFill>
                <a:schemeClr val="dk1"/>
              </a:solidFill>
              <a:effectLst/>
              <a:latin typeface="+mn-lt"/>
              <a:ea typeface="+mn-ea"/>
              <a:cs typeface="+mn-cs"/>
            </a:rPr>
            <a:t>Sugestão</a:t>
          </a:r>
          <a:r>
            <a:rPr lang="pt-BR" sz="1100" b="1">
              <a:solidFill>
                <a:sysClr val="windowText" lastClr="000000"/>
              </a:solidFill>
            </a:rPr>
            <a:t> do munícipe:</a:t>
          </a:r>
          <a:endParaRPr lang="pt-BR" sz="1100" i="1">
            <a:solidFill>
              <a:schemeClr val="dk1"/>
            </a:solidFill>
            <a:effectLst/>
            <a:latin typeface="+mn-lt"/>
            <a:ea typeface="+mn-ea"/>
            <a:cs typeface="+mn-cs"/>
          </a:endParaRPr>
        </a:p>
        <a:p>
          <a:pPr algn="ctr"/>
          <a:endParaRPr lang="pt-BR" sz="1100" b="1" i="1">
            <a:solidFill>
              <a:schemeClr val="dk1"/>
            </a:solidFill>
            <a:effectLst/>
            <a:latin typeface="+mn-lt"/>
            <a:ea typeface="+mn-ea"/>
            <a:cs typeface="+mn-cs"/>
          </a:endParaRPr>
        </a:p>
        <a:p>
          <a:r>
            <a:rPr lang="pt-BR"/>
            <a:t>Trata-se de estudo acadêmico desenvolvido na FATEC-SP, que propõe a ampliação do uso da técnica de reciclagem a frio com RAP espumado na reabilitação de pavimentos asfálticos do município.</a:t>
          </a:r>
        </a:p>
        <a:p>
          <a:r>
            <a:rPr lang="pt-BR"/>
            <a:t>O estudo indica que a técnica apresenta resultados satisfatórios para recuperação de vias, com potencial de redução de custos  entre 15% e 30% em comparação aos métodos convencionais, além de benefícios ambientais decorrentes do reaproveitamento de materiais existentes no pavimento.</a:t>
          </a:r>
        </a:p>
        <a:p>
          <a:r>
            <a:rPr lang="pt-BR"/>
            <a:t>A proposta também recomenda o aperfeiçoamento do planejamento das intervenções por meio da utilização de indicadores técnicos para avaliação das condições das vias e definição de prioridades, contribuindo para maior eficiência na aplicação dos recursos públicos e para o aumento da vida útil dos pavimentos.</a:t>
          </a:r>
        </a:p>
        <a:p>
          <a:endParaRPr lang="pt-BR" sz="1100" i="1">
            <a:solidFill>
              <a:schemeClr val="dk1"/>
            </a:solidFill>
            <a:effectLst/>
            <a:latin typeface="+mn-lt"/>
            <a:ea typeface="+mn-ea"/>
            <a:cs typeface="+mn-cs"/>
          </a:endParaRPr>
        </a:p>
        <a:p>
          <a:pPr algn="ctr"/>
          <a:r>
            <a:rPr lang="pt-BR" sz="1100" b="1" i="0">
              <a:solidFill>
                <a:schemeClr val="dk1"/>
              </a:solidFill>
              <a:effectLst/>
              <a:latin typeface="+mn-lt"/>
              <a:ea typeface="+mn-ea"/>
              <a:cs typeface="+mn-cs"/>
            </a:rPr>
            <a:t>Resposta do Órgão:</a:t>
          </a:r>
        </a:p>
        <a:p>
          <a:pPr algn="ctr"/>
          <a:endParaRPr lang="pt-BR">
            <a:effectLst/>
          </a:endParaRPr>
        </a:p>
        <a:p>
          <a:pPr marL="0" marR="0" indent="0" algn="ctr" defTabSz="914400" eaLnBrk="1" fontAlgn="auto" latinLnBrk="0" hangingPunct="1">
            <a:lnSpc>
              <a:spcPct val="100000"/>
            </a:lnSpc>
            <a:spcBef>
              <a:spcPts val="0"/>
            </a:spcBef>
            <a:spcAft>
              <a:spcPts val="0"/>
            </a:spcAft>
            <a:buClrTx/>
            <a:buSzTx/>
            <a:buFontTx/>
            <a:buNone/>
            <a:tabLst/>
            <a:defRPr/>
          </a:pPr>
          <a:r>
            <a:rPr lang="pt-BR" sz="1100" b="0" i="0">
              <a:solidFill>
                <a:schemeClr val="dk1"/>
              </a:solidFill>
              <a:effectLst/>
              <a:latin typeface="+mn-lt"/>
              <a:ea typeface="+mn-ea"/>
              <a:cs typeface="+mn-cs"/>
            </a:rPr>
            <a:t>Aguardando resposta do órgão.</a:t>
          </a:r>
          <a:endParaRPr lang="pt-BR">
            <a:effectLst/>
          </a:endParaRPr>
        </a:p>
        <a:p>
          <a:pPr algn="ctr"/>
          <a:endParaRPr lang="pt-BR" sz="1100" b="0" i="0">
            <a:solidFill>
              <a:schemeClr val="dk1"/>
            </a:solidFill>
            <a:effectLst/>
            <a:latin typeface="+mn-lt"/>
            <a:ea typeface="+mn-ea"/>
            <a:cs typeface="+mn-cs"/>
          </a:endParaRPr>
        </a:p>
        <a:p>
          <a:pPr algn="ctr"/>
          <a:endParaRPr lang="pt-BR" sz="1100">
            <a:solidFill>
              <a:schemeClr val="dk1"/>
            </a:solidFill>
            <a:effectLst/>
            <a:latin typeface="+mn-lt"/>
            <a:ea typeface="+mn-ea"/>
            <a:cs typeface="+mn-cs"/>
          </a:endParaRPr>
        </a:p>
      </xdr:txBody>
    </xdr:sp>
    <xdr:clientData/>
  </xdr:twoCellAnchor>
  <xdr:twoCellAnchor>
    <xdr:from>
      <xdr:col>0</xdr:col>
      <xdr:colOff>148167</xdr:colOff>
      <xdr:row>57</xdr:row>
      <xdr:rowOff>21167</xdr:rowOff>
    </xdr:from>
    <xdr:to>
      <xdr:col>18</xdr:col>
      <xdr:colOff>38098</xdr:colOff>
      <xdr:row>76</xdr:row>
      <xdr:rowOff>10583</xdr:rowOff>
    </xdr:to>
    <xdr:sp macro="" textlink="">
      <xdr:nvSpPr>
        <xdr:cNvPr id="14" name="CaixaDeTexto 13">
          <a:extLst>
            <a:ext uri="{FF2B5EF4-FFF2-40B4-BE49-F238E27FC236}">
              <a16:creationId xmlns:a16="http://schemas.microsoft.com/office/drawing/2014/main" id="{00000000-0008-0000-0200-000005000000}"/>
            </a:ext>
          </a:extLst>
        </xdr:cNvPr>
        <xdr:cNvSpPr txBox="1"/>
      </xdr:nvSpPr>
      <xdr:spPr>
        <a:xfrm>
          <a:off x="148167" y="11070167"/>
          <a:ext cx="11478681" cy="360891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endParaRPr lang="pt-BR" sz="1100" b="1" i="0">
            <a:solidFill>
              <a:schemeClr val="dk1"/>
            </a:solidFill>
            <a:effectLst/>
            <a:latin typeface="+mn-lt"/>
            <a:ea typeface="+mn-ea"/>
            <a:cs typeface="+mn-cs"/>
          </a:endParaRPr>
        </a:p>
        <a:p>
          <a:pPr algn="ctr" eaLnBrk="1" fontAlgn="auto" latinLnBrk="0" hangingPunct="1"/>
          <a:r>
            <a:rPr lang="pt-BR" sz="1100" b="1" smtClean="0">
              <a:solidFill>
                <a:schemeClr val="dk1"/>
              </a:solidFill>
              <a:latin typeface="+mn-lt"/>
              <a:ea typeface="+mn-ea"/>
              <a:cs typeface="+mn-cs"/>
            </a:rPr>
            <a:t>SECRETARIA MUNICIPAL DE ESPORTES E LAZER</a:t>
          </a:r>
        </a:p>
        <a:p>
          <a:pPr algn="ctr" eaLnBrk="1" fontAlgn="auto" latinLnBrk="0" hangingPunct="1"/>
          <a:endParaRPr lang="pt-BR" sz="1100" b="1" i="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1100" b="1">
              <a:solidFill>
                <a:schemeClr val="dk1"/>
              </a:solidFill>
              <a:effectLst/>
              <a:latin typeface="+mn-lt"/>
              <a:ea typeface="+mn-ea"/>
              <a:cs typeface="+mn-cs"/>
            </a:rPr>
            <a:t>Elogio</a:t>
          </a:r>
          <a:r>
            <a:rPr lang="pt-BR" sz="1100" b="1">
              <a:solidFill>
                <a:sysClr val="windowText" lastClr="000000"/>
              </a:solidFill>
            </a:rPr>
            <a:t> do munícipe: </a:t>
          </a:r>
        </a:p>
        <a:p>
          <a:pPr marL="0" marR="0" lvl="0" indent="0" algn="ctr" defTabSz="914400" eaLnBrk="1" fontAlgn="auto" latinLnBrk="0" hangingPunct="1">
            <a:lnSpc>
              <a:spcPct val="100000"/>
            </a:lnSpc>
            <a:spcBef>
              <a:spcPts val="0"/>
            </a:spcBef>
            <a:spcAft>
              <a:spcPts val="0"/>
            </a:spcAft>
            <a:buClrTx/>
            <a:buSzTx/>
            <a:buFontTx/>
            <a:buNone/>
            <a:tabLst/>
            <a:defRPr/>
          </a:pPr>
          <a:endParaRPr lang="pt-BR" sz="1100" b="1">
            <a:solidFill>
              <a:sysClr val="windowText" lastClr="000000"/>
            </a:solidFill>
          </a:endParaRPr>
        </a:p>
        <a:p>
          <a:pPr algn="l"/>
          <a:r>
            <a:rPr lang="pt-BR" i="1"/>
            <a:t>"Centro esportivo com atividades e lazer para todas as idades, atendimento exemplar, humanizado e atencioso.</a:t>
          </a:r>
        </a:p>
        <a:p>
          <a:pPr algn="l"/>
          <a:r>
            <a:rPr lang="pt-BR" i="1"/>
            <a:t>Ao me informar mais sobre os próximos programas para atender novos públicos, recebi com muito entusiasmo a possibilidade de que sejam desenvolvidas turmas em horários diferenciados, após as 18 horas, para treinos de polo aquático, natação para adultos, voleibol e basquetebol.</a:t>
          </a:r>
        </a:p>
        <a:p>
          <a:pPr algn="l"/>
          <a:r>
            <a:rPr lang="pt-BR" i="1"/>
            <a:t>Acredito que um novo programa voltado ao treinamento de jovens promessas seria um passo importante. Em uma visita minha ao CE  Jardim Celeste, presenciei elogios de professores que dão aula no Pinheiros e no São Paulo.</a:t>
          </a:r>
        </a:p>
        <a:p>
          <a:pPr algn="l"/>
          <a:r>
            <a:rPr lang="pt-BR" i="1"/>
            <a:t>Aguardo um retorno e a atenção merecida a este CE (com investimento, o retorno na descoberta de jovens talentos é certo).</a:t>
          </a:r>
        </a:p>
        <a:p>
          <a:pPr algn="l"/>
          <a:r>
            <a:rPr lang="pt-BR" i="1"/>
            <a:t>Gostei muito. Minha família utiliza este espaço para trabalhar corpo e mente.</a:t>
          </a:r>
        </a:p>
        <a:p>
          <a:pPr algn="l"/>
          <a:r>
            <a:rPr lang="pt-BR" i="1"/>
            <a:t>Obrigado aos funcionários!"</a:t>
          </a:r>
        </a:p>
        <a:p>
          <a:pPr marL="0" marR="0" lvl="0" indent="0" algn="l" defTabSz="914400" eaLnBrk="1" fontAlgn="auto" latinLnBrk="0" hangingPunct="1">
            <a:lnSpc>
              <a:spcPct val="100000"/>
            </a:lnSpc>
            <a:spcBef>
              <a:spcPts val="0"/>
            </a:spcBef>
            <a:spcAft>
              <a:spcPts val="0"/>
            </a:spcAft>
            <a:buClrTx/>
            <a:buSzTx/>
            <a:buFontTx/>
            <a:buNone/>
            <a:tabLst/>
            <a:defRPr/>
          </a:pPr>
          <a:endParaRPr lang="pt-BR" sz="1100" i="1">
            <a:solidFill>
              <a:schemeClr val="dk1"/>
            </a:solidFill>
            <a:effectLst/>
            <a:latin typeface="+mn-lt"/>
            <a:ea typeface="+mn-ea"/>
            <a:cs typeface="+mn-cs"/>
          </a:endParaRPr>
        </a:p>
        <a:p>
          <a:pPr algn="ctr"/>
          <a:r>
            <a:rPr lang="pt-BR" sz="1100" b="0" i="0">
              <a:solidFill>
                <a:schemeClr val="dk1"/>
              </a:solidFill>
              <a:effectLst/>
              <a:latin typeface="+mn-lt"/>
              <a:ea typeface="+mn-ea"/>
              <a:cs typeface="+mn-cs"/>
            </a:rPr>
            <a:t> </a:t>
          </a:r>
          <a:r>
            <a:rPr lang="pt-BR" sz="1100" b="1" i="0">
              <a:solidFill>
                <a:sysClr val="windowText" lastClr="000000"/>
              </a:solidFill>
              <a:effectLst/>
              <a:latin typeface="+mn-lt"/>
              <a:ea typeface="+mn-ea"/>
              <a:cs typeface="+mn-cs"/>
            </a:rPr>
            <a:t>Resposta do Órgão:</a:t>
          </a:r>
        </a:p>
        <a:p>
          <a:pPr algn="ctr"/>
          <a:endParaRPr lang="pt-BR" sz="1100" b="1" i="0">
            <a:solidFill>
              <a:sysClr val="windowText" lastClr="000000"/>
            </a:solidFill>
            <a:effectLst/>
            <a:latin typeface="+mn-lt"/>
            <a:ea typeface="+mn-ea"/>
            <a:cs typeface="+mn-cs"/>
          </a:endParaRPr>
        </a:p>
        <a:p>
          <a:r>
            <a:rPr lang="pt-BR" sz="1100" b="0" i="0">
              <a:solidFill>
                <a:schemeClr val="dk1"/>
              </a:solidFill>
              <a:effectLst/>
              <a:latin typeface="+mn-lt"/>
              <a:ea typeface="+mn-ea"/>
              <a:cs typeface="+mn-cs"/>
            </a:rPr>
            <a:t>Nossa maior premissa é o atendimento pleno à municipalidade, com o objetivo de sempre exercer a função de servidor público com responsabilidade, ética e propiciar o atendimento satisfatório ao munícipe que procura os Centros Esportivos desta Secretaria, com qualidade e gestão pública eficiente.</a:t>
          </a:r>
        </a:p>
        <a:p>
          <a:r>
            <a:rPr lang="pt-BR" sz="1100" b="0" i="0">
              <a:solidFill>
                <a:schemeClr val="dk1"/>
              </a:solidFill>
              <a:effectLst/>
              <a:latin typeface="+mn-lt"/>
              <a:ea typeface="+mn-ea"/>
              <a:cs typeface="+mn-cs"/>
            </a:rPr>
            <a:t> </a:t>
          </a:r>
        </a:p>
        <a:p>
          <a:r>
            <a:rPr lang="pt-BR" sz="1100" b="0" i="0">
              <a:solidFill>
                <a:schemeClr val="dk1"/>
              </a:solidFill>
              <a:effectLst/>
              <a:latin typeface="+mn-lt"/>
              <a:ea typeface="+mn-ea"/>
              <a:cs typeface="+mn-cs"/>
            </a:rPr>
            <a:t>Elogio enviado à Coordenação / Gestão do Centro Esportivo Jardim Celeste, para retransmissão à toda equipe.</a:t>
          </a:r>
        </a:p>
        <a:p>
          <a:pPr algn="ctr"/>
          <a:endParaRPr lang="pt-BR" sz="1100" b="0" i="0">
            <a:solidFill>
              <a:sysClr val="windowText" lastClr="000000"/>
            </a:solidFill>
            <a:effectLst/>
            <a:latin typeface="+mn-lt"/>
            <a:ea typeface="+mn-ea"/>
            <a:cs typeface="+mn-cs"/>
          </a:endParaRPr>
        </a:p>
        <a:p>
          <a:pPr algn="ctr"/>
          <a:endParaRPr lang="pt-BR" sz="1100" b="1" i="0">
            <a:solidFill>
              <a:sysClr val="windowText" lastClr="000000"/>
            </a:solidFill>
            <a:effectLst/>
            <a:latin typeface="+mn-lt"/>
            <a:ea typeface="+mn-ea"/>
            <a:cs typeface="+mn-cs"/>
          </a:endParaRPr>
        </a:p>
        <a:p>
          <a:pPr algn="l"/>
          <a:endParaRPr lang="pt-BR" sz="1100" b="0" i="0">
            <a:solidFill>
              <a:sysClr val="windowText" lastClr="000000"/>
            </a:solidFill>
            <a:effectLst/>
            <a:latin typeface="+mn-lt"/>
            <a:ea typeface="+mn-ea"/>
            <a:cs typeface="+mn-cs"/>
          </a:endParaRPr>
        </a:p>
        <a:p>
          <a:pPr algn="l"/>
          <a:r>
            <a:rPr lang="pt-BR" sz="1100" b="0" i="0">
              <a:solidFill>
                <a:sysClr val="windowText" lastClr="000000"/>
              </a:solidFill>
              <a:effectLst/>
              <a:latin typeface="+mn-lt"/>
              <a:ea typeface="+mn-ea"/>
              <a:cs typeface="+mn-cs"/>
            </a:rPr>
            <a:t>.</a:t>
          </a:r>
          <a:r>
            <a:rPr lang="pt-BR" sz="1100" b="1" i="0">
              <a:solidFill>
                <a:sysClr val="windowText" lastClr="000000"/>
              </a:solidFill>
              <a:effectLst/>
              <a:latin typeface="+mn-lt"/>
              <a:ea typeface="+mn-ea"/>
              <a:cs typeface="+mn-cs"/>
            </a:rPr>
            <a:t/>
          </a:r>
          <a:br>
            <a:rPr lang="pt-BR" sz="1100" b="1" i="0">
              <a:solidFill>
                <a:sysClr val="windowText" lastClr="000000"/>
              </a:solidFill>
              <a:effectLst/>
              <a:latin typeface="+mn-lt"/>
              <a:ea typeface="+mn-ea"/>
              <a:cs typeface="+mn-cs"/>
            </a:rPr>
          </a:br>
          <a:endParaRPr lang="pt-BR" sz="1100" b="1" i="0">
            <a:solidFill>
              <a:sysClr val="windowText" lastClr="000000"/>
            </a:solidFill>
            <a:effectLst/>
            <a:latin typeface="+mn-lt"/>
            <a:ea typeface="+mn-ea"/>
            <a:cs typeface="+mn-cs"/>
          </a:endParaRPr>
        </a:p>
        <a:p>
          <a:r>
            <a:rPr lang="pt-BR" sz="1100" b="0" i="0">
              <a:solidFill>
                <a:schemeClr val="dk1"/>
              </a:solidFill>
              <a:effectLst/>
              <a:latin typeface="+mn-lt"/>
              <a:ea typeface="+mn-ea"/>
              <a:cs typeface="+mn-cs"/>
            </a:rPr>
            <a:t>     </a:t>
          </a:r>
        </a:p>
        <a:p>
          <a:endParaRPr lang="pt-BR" sz="1100" b="0" i="0">
            <a:solidFill>
              <a:schemeClr val="dk1"/>
            </a:solidFill>
            <a:effectLst/>
            <a:latin typeface="+mn-lt"/>
            <a:ea typeface="+mn-ea"/>
            <a:cs typeface="+mn-cs"/>
          </a:endParaRPr>
        </a:p>
        <a:p>
          <a:endParaRPr lang="pt-BR" sz="1100" b="0" i="0">
            <a:solidFill>
              <a:schemeClr val="dk1"/>
            </a:solidFill>
            <a:effectLst/>
            <a:latin typeface="+mn-lt"/>
            <a:ea typeface="+mn-ea"/>
            <a:cs typeface="+mn-cs"/>
          </a:endParaRPr>
        </a:p>
        <a:p>
          <a:pPr algn="ctr"/>
          <a:endParaRPr lang="pt-BR" sz="1100" b="0" i="0">
            <a:solidFill>
              <a:schemeClr val="dk1"/>
            </a:solidFill>
            <a:effectLst/>
            <a:latin typeface="+mn-lt"/>
            <a:ea typeface="+mn-ea"/>
            <a:cs typeface="+mn-cs"/>
          </a:endParaRPr>
        </a:p>
        <a:p>
          <a:pPr algn="ctr"/>
          <a:endParaRPr lang="pt-BR" sz="1100" b="1" i="0">
            <a:solidFill>
              <a:sysClr val="windowText" lastClr="000000"/>
            </a:solidFill>
            <a:effectLst/>
            <a:latin typeface="+mn-lt"/>
            <a:ea typeface="+mn-ea"/>
            <a:cs typeface="+mn-cs"/>
          </a:endParaRPr>
        </a:p>
        <a:p>
          <a:pPr algn="ctr"/>
          <a:endParaRPr lang="pt-BR" sz="1100" b="1" i="0">
            <a:solidFill>
              <a:sysClr val="windowText" lastClr="000000"/>
            </a:solidFill>
            <a:effectLst/>
            <a:latin typeface="+mn-lt"/>
            <a:ea typeface="+mn-ea"/>
            <a:cs typeface="+mn-cs"/>
          </a:endParaRPr>
        </a:p>
        <a:p>
          <a:pPr algn="ctr"/>
          <a:endParaRPr lang="pt-BR" sz="1100" b="1" i="0">
            <a:solidFill>
              <a:sysClr val="windowText" lastClr="000000"/>
            </a:solidFill>
            <a:effectLst/>
            <a:latin typeface="+mn-lt"/>
            <a:ea typeface="+mn-ea"/>
            <a:cs typeface="+mn-cs"/>
          </a:endParaRPr>
        </a:p>
        <a:p>
          <a:pPr algn="l"/>
          <a:endParaRPr lang="pt-BR" sz="1100" b="0" i="0">
            <a:solidFill>
              <a:sysClr val="windowText" lastClr="000000"/>
            </a:solidFill>
            <a:effectLst/>
            <a:latin typeface="+mn-lt"/>
            <a:ea typeface="+mn-ea"/>
            <a:cs typeface="+mn-cs"/>
          </a:endParaRPr>
        </a:p>
        <a:p>
          <a:pPr algn="l"/>
          <a:endParaRPr lang="pt-BR" sz="1100" b="0" i="0">
            <a:solidFill>
              <a:sysClr val="windowText" lastClr="000000"/>
            </a:solidFill>
            <a:effectLst/>
            <a:latin typeface="+mn-lt"/>
            <a:ea typeface="+mn-ea"/>
            <a:cs typeface="+mn-cs"/>
          </a:endParaRPr>
        </a:p>
        <a:p>
          <a:pPr algn="l"/>
          <a:endParaRPr lang="pt-BR" sz="1100" b="0" i="0">
            <a:solidFill>
              <a:sysClr val="windowText" lastClr="000000"/>
            </a:solidFill>
            <a:effectLst/>
            <a:latin typeface="+mn-lt"/>
            <a:ea typeface="+mn-ea"/>
            <a:cs typeface="+mn-cs"/>
          </a:endParaRPr>
        </a:p>
        <a:p>
          <a:pPr algn="l"/>
          <a:endParaRPr lang="pt-BR" b="0">
            <a:solidFill>
              <a:sysClr val="windowText" lastClr="000000"/>
            </a:solidFill>
            <a:effectLst/>
          </a:endParaRPr>
        </a:p>
        <a:p>
          <a:pPr algn="l"/>
          <a:endParaRPr lang="pt-BR" sz="1100" b="0" i="0">
            <a:solidFill>
              <a:sysClr val="windowText" lastClr="000000"/>
            </a:solidFill>
            <a:effectLst/>
            <a:latin typeface="+mn-lt"/>
            <a:ea typeface="+mn-ea"/>
            <a:cs typeface="+mn-cs"/>
          </a:endParaRPr>
        </a:p>
      </xdr:txBody>
    </xdr:sp>
    <xdr:clientData/>
  </xdr:twoCellAnchor>
  <xdr:twoCellAnchor editAs="oneCell">
    <xdr:from>
      <xdr:col>8</xdr:col>
      <xdr:colOff>169334</xdr:colOff>
      <xdr:row>20</xdr:row>
      <xdr:rowOff>105835</xdr:rowOff>
    </xdr:from>
    <xdr:to>
      <xdr:col>18</xdr:col>
      <xdr:colOff>94169</xdr:colOff>
      <xdr:row>38</xdr:row>
      <xdr:rowOff>74085</xdr:rowOff>
    </xdr:to>
    <xdr:pic>
      <xdr:nvPicPr>
        <xdr:cNvPr id="11" name="Imagem 10"/>
        <xdr:cNvPicPr>
          <a:picLocks noChangeAspect="1"/>
        </xdr:cNvPicPr>
      </xdr:nvPicPr>
      <xdr:blipFill>
        <a:blip xmlns:r="http://schemas.openxmlformats.org/officeDocument/2006/relationships" r:embed="rId3"/>
        <a:stretch>
          <a:fillRect/>
        </a:stretch>
      </xdr:blipFill>
      <xdr:spPr>
        <a:xfrm>
          <a:off x="5598584" y="4106335"/>
          <a:ext cx="6084335" cy="3397250"/>
        </a:xfrm>
        <a:prstGeom prst="rect">
          <a:avLst/>
        </a:prstGeom>
      </xdr:spPr>
    </xdr:pic>
    <xdr:clientData/>
  </xdr:twoCellAnchor>
  <xdr:twoCellAnchor editAs="oneCell">
    <xdr:from>
      <xdr:col>8</xdr:col>
      <xdr:colOff>179915</xdr:colOff>
      <xdr:row>3</xdr:row>
      <xdr:rowOff>42333</xdr:rowOff>
    </xdr:from>
    <xdr:to>
      <xdr:col>18</xdr:col>
      <xdr:colOff>100606</xdr:colOff>
      <xdr:row>19</xdr:row>
      <xdr:rowOff>188432</xdr:rowOff>
    </xdr:to>
    <xdr:pic>
      <xdr:nvPicPr>
        <xdr:cNvPr id="16" name="Imagem 15"/>
        <xdr:cNvPicPr>
          <a:picLocks noChangeAspect="1"/>
        </xdr:cNvPicPr>
      </xdr:nvPicPr>
      <xdr:blipFill>
        <a:blip xmlns:r="http://schemas.openxmlformats.org/officeDocument/2006/relationships" r:embed="rId4"/>
        <a:stretch>
          <a:fillRect/>
        </a:stretch>
      </xdr:blipFill>
      <xdr:spPr>
        <a:xfrm>
          <a:off x="5609165" y="613833"/>
          <a:ext cx="6080191" cy="33845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424923</xdr:colOff>
      <xdr:row>13</xdr:row>
      <xdr:rowOff>83378</xdr:rowOff>
    </xdr:from>
    <xdr:ext cx="5343525" cy="4267203"/>
    <xdr:graphicFrame macro="">
      <xdr:nvGraphicFramePr>
        <xdr:cNvPr id="2" name="Gráfico 3">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0</xdr:col>
      <xdr:colOff>88636</xdr:colOff>
      <xdr:row>13</xdr:row>
      <xdr:rowOff>87312</xdr:rowOff>
    </xdr:from>
    <xdr:to>
      <xdr:col>2</xdr:col>
      <xdr:colOff>374385</xdr:colOff>
      <xdr:row>35</xdr:row>
      <xdr:rowOff>150812</xdr:rowOff>
    </xdr:to>
    <xdr:graphicFrame macro="">
      <xdr:nvGraphicFramePr>
        <xdr:cNvPr id="3" name="Gráfico 2">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428626</xdr:colOff>
      <xdr:row>13</xdr:row>
      <xdr:rowOff>83343</xdr:rowOff>
    </xdr:from>
    <xdr:to>
      <xdr:col>20</xdr:col>
      <xdr:colOff>250030</xdr:colOff>
      <xdr:row>35</xdr:row>
      <xdr:rowOff>146843</xdr:rowOff>
    </xdr:to>
    <xdr:graphicFrame macro="">
      <xdr:nvGraphicFramePr>
        <xdr:cNvPr id="4" name="Gráfico 3">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0.21868</cdr:x>
      <cdr:y>0.9375</cdr:y>
    </cdr:from>
    <cdr:to>
      <cdr:x>0.54442</cdr:x>
      <cdr:y>1</cdr:y>
    </cdr:to>
    <cdr:sp macro="" textlink="">
      <cdr:nvSpPr>
        <cdr:cNvPr id="3" name="CaixaDeTexto 2"/>
        <cdr:cNvSpPr txBox="1"/>
      </cdr:nvSpPr>
      <cdr:spPr>
        <a:xfrm xmlns:a="http://schemas.openxmlformats.org/drawingml/2006/main">
          <a:off x="1143000" y="3988593"/>
          <a:ext cx="1702594" cy="26590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pt-BR" sz="1000"/>
            <a:t>% Canais</a:t>
          </a:r>
          <a:r>
            <a:rPr lang="pt-BR" sz="1000" baseline="0"/>
            <a:t> de entrada Mai/26</a:t>
          </a:r>
          <a:endParaRPr lang="pt-BR" sz="1000"/>
        </a:p>
      </cdr:txBody>
    </cdr:sp>
  </cdr:relSizeAnchor>
</c:userShapes>
</file>

<file path=xl/drawings/drawing6.xml><?xml version="1.0" encoding="utf-8"?>
<xdr:wsDr xmlns:xdr="http://schemas.openxmlformats.org/drawingml/2006/spreadsheetDrawing" xmlns:a="http://schemas.openxmlformats.org/drawingml/2006/main">
  <xdr:twoCellAnchor>
    <xdr:from>
      <xdr:col>9</xdr:col>
      <xdr:colOff>31750</xdr:colOff>
      <xdr:row>11</xdr:row>
      <xdr:rowOff>10583</xdr:rowOff>
    </xdr:from>
    <xdr:to>
      <xdr:col>14</xdr:col>
      <xdr:colOff>74083</xdr:colOff>
      <xdr:row>25</xdr:row>
      <xdr:rowOff>31749</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190500</xdr:colOff>
      <xdr:row>11</xdr:row>
      <xdr:rowOff>10585</xdr:rowOff>
    </xdr:from>
    <xdr:to>
      <xdr:col>8</xdr:col>
      <xdr:colOff>550334</xdr:colOff>
      <xdr:row>25</xdr:row>
      <xdr:rowOff>21167</xdr:rowOff>
    </xdr:to>
    <xdr:graphicFrame macro="">
      <xdr:nvGraphicFramePr>
        <xdr:cNvPr id="5" name="Gráfico 4">
          <a:extLst>
            <a:ext uri="{FF2B5EF4-FFF2-40B4-BE49-F238E27FC236}">
              <a16:creationId xmlns:a16="http://schemas.microsoft.com/office/drawing/2014/main" id="{00000000-0008-0000-1D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137584</xdr:colOff>
      <xdr:row>10</xdr:row>
      <xdr:rowOff>201082</xdr:rowOff>
    </xdr:from>
    <xdr:to>
      <xdr:col>18</xdr:col>
      <xdr:colOff>105834</xdr:colOff>
      <xdr:row>25</xdr:row>
      <xdr:rowOff>31749</xdr:rowOff>
    </xdr:to>
    <xdr:graphicFrame macro="">
      <xdr:nvGraphicFramePr>
        <xdr:cNvPr id="3" name="Gráfico 2">
          <a:extLst>
            <a:ext uri="{FF2B5EF4-FFF2-40B4-BE49-F238E27FC236}">
              <a16:creationId xmlns:a16="http://schemas.microsoft.com/office/drawing/2014/main" id="{B464F48C-1A51-48D5-9912-C433C885EE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1</xdr:rowOff>
    </xdr:from>
    <xdr:ext cx="12774082" cy="1587500"/>
    <xdr:sp macro="" textlink="">
      <xdr:nvSpPr>
        <xdr:cNvPr id="6" name="CaixaDeTexto 5">
          <a:extLst>
            <a:ext uri="{FF2B5EF4-FFF2-40B4-BE49-F238E27FC236}">
              <a16:creationId xmlns:a16="http://schemas.microsoft.com/office/drawing/2014/main" id="{00000000-0008-0000-1C00-000002000000}"/>
            </a:ext>
          </a:extLst>
        </xdr:cNvPr>
        <xdr:cNvSpPr txBox="1"/>
      </xdr:nvSpPr>
      <xdr:spPr>
        <a:xfrm>
          <a:off x="0" y="1"/>
          <a:ext cx="12774082" cy="15875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rtl="0" fontAlgn="base"/>
          <a:r>
            <a:rPr lang="pt-BR" sz="1400" b="1" i="0">
              <a:solidFill>
                <a:schemeClr val="tx1"/>
              </a:solidFill>
              <a:effectLst/>
              <a:latin typeface="Times New Roman" panose="02020603050405020304" pitchFamily="18" charset="0"/>
              <a:ea typeface="+mn-ea"/>
              <a:cs typeface="Times New Roman" panose="02020603050405020304" pitchFamily="18" charset="0"/>
            </a:rPr>
            <a:t>Ouvidoria Geral do Município</a:t>
          </a:r>
          <a:endParaRPr lang="pt-BR" sz="1400" b="0" i="0">
            <a:solidFill>
              <a:schemeClr val="tx1"/>
            </a:solidFill>
            <a:effectLst/>
            <a:latin typeface="Times New Roman" panose="02020603050405020304" pitchFamily="18" charset="0"/>
            <a:ea typeface="+mn-ea"/>
            <a:cs typeface="Times New Roman" panose="02020603050405020304" pitchFamily="18" charset="0"/>
          </a:endParaRPr>
        </a:p>
        <a:p>
          <a:pPr algn="ctr" rtl="0" fontAlgn="base"/>
          <a:endParaRPr lang="pt-BR" sz="1100" b="0" i="0">
            <a:solidFill>
              <a:schemeClr val="tx1"/>
            </a:solidFill>
            <a:effectLst/>
            <a:latin typeface="Times New Roman" panose="02020603050405020304" pitchFamily="18" charset="0"/>
            <a:ea typeface="+mn-ea"/>
            <a:cs typeface="Times New Roman" panose="02020603050405020304" pitchFamily="18" charset="0"/>
          </a:endParaRPr>
        </a:p>
        <a:p>
          <a:pPr algn="ctr" rtl="0" fontAlgn="base"/>
          <a:r>
            <a:rPr lang="pt-BR" sz="1200" b="1" i="0">
              <a:solidFill>
                <a:schemeClr val="tx1"/>
              </a:solidFill>
              <a:effectLst/>
              <a:latin typeface="Times New Roman" panose="02020603050405020304" pitchFamily="18" charset="0"/>
              <a:ea typeface="+mn-ea"/>
              <a:cs typeface="Times New Roman" panose="02020603050405020304" pitchFamily="18" charset="0"/>
            </a:rPr>
            <a:t>FORA DA COMPETÊNCIA DA MUNICIPALIDADE** -</a:t>
          </a:r>
          <a:r>
            <a:rPr lang="pt-BR" sz="1200" b="1" i="0" baseline="0">
              <a:solidFill>
                <a:schemeClr val="tx1"/>
              </a:solidFill>
              <a:effectLst/>
              <a:latin typeface="Times New Roman" panose="02020603050405020304" pitchFamily="18" charset="0"/>
              <a:ea typeface="+mn-ea"/>
              <a:cs typeface="Times New Roman" panose="02020603050405020304" pitchFamily="18" charset="0"/>
            </a:rPr>
            <a:t> MAIO </a:t>
          </a:r>
          <a:r>
            <a:rPr lang="pt-BR" sz="1200" b="1" i="0">
              <a:solidFill>
                <a:schemeClr val="tx1"/>
              </a:solidFill>
              <a:effectLst/>
              <a:latin typeface="Times New Roman" panose="02020603050405020304" pitchFamily="18" charset="0"/>
              <a:ea typeface="+mn-ea"/>
              <a:cs typeface="Times New Roman" panose="02020603050405020304" pitchFamily="18" charset="0"/>
            </a:rPr>
            <a:t>de 2026</a:t>
          </a:r>
          <a:endParaRPr lang="pt-BR" sz="1200" b="0" i="0">
            <a:solidFill>
              <a:schemeClr val="tx1"/>
            </a:solidFill>
            <a:effectLst/>
            <a:latin typeface="Times New Roman" panose="02020603050405020304" pitchFamily="18" charset="0"/>
            <a:ea typeface="+mn-ea"/>
            <a:cs typeface="Times New Roman" panose="02020603050405020304" pitchFamily="18" charset="0"/>
          </a:endParaRPr>
        </a:p>
        <a:p>
          <a:pPr rtl="0" fontAlgn="base"/>
          <a:r>
            <a:rPr lang="pt-BR" sz="1100" b="0" i="0">
              <a:solidFill>
                <a:schemeClr val="tx1"/>
              </a:solidFill>
              <a:effectLst/>
              <a:latin typeface="Times New Roman" panose="02020603050405020304" pitchFamily="18" charset="0"/>
              <a:ea typeface="+mn-ea"/>
              <a:cs typeface="Times New Roman" panose="02020603050405020304" pitchFamily="18" charset="0"/>
            </a:rPr>
            <a:t> </a:t>
          </a:r>
        </a:p>
        <a:p>
          <a:pPr rtl="0" fontAlgn="base"/>
          <a:r>
            <a:rPr lang="pt-BR" sz="1200" b="0" i="0">
              <a:solidFill>
                <a:schemeClr val="tx1"/>
              </a:solidFill>
              <a:effectLst/>
              <a:latin typeface="Times New Roman" panose="02020603050405020304" pitchFamily="18" charset="0"/>
              <a:ea typeface="+mn-ea"/>
              <a:cs typeface="Times New Roman" panose="02020603050405020304" pitchFamily="18" charset="0"/>
            </a:rPr>
            <a:t>As manifestações classificadas como “Fora da Competência da municipalidade” são aquelas que envolvem demandas direcionadas a instituições, que não estão sob a competência da Prefeitura de São Paulo. Essas demandas são respondidas com informações e orientações do procedimento que deve ser realizado pelo cidadão (ã). </a:t>
          </a:r>
        </a:p>
        <a:p>
          <a:pPr rtl="0" fontAlgn="base"/>
          <a:endParaRPr lang="pt-BR" sz="1200" b="0" i="0">
            <a:solidFill>
              <a:schemeClr val="tx1"/>
            </a:solidFill>
            <a:effectLst/>
            <a:latin typeface="Times New Roman" panose="02020603050405020304" pitchFamily="18" charset="0"/>
            <a:ea typeface="+mn-ea"/>
            <a:cs typeface="Times New Roman" panose="02020603050405020304" pitchFamily="18" charset="0"/>
          </a:endParaRPr>
        </a:p>
        <a:p>
          <a:pPr rtl="0" fontAlgn="base"/>
          <a:r>
            <a:rPr lang="pt-BR" sz="1200" b="0" i="0">
              <a:solidFill>
                <a:schemeClr val="tx1"/>
              </a:solidFill>
              <a:effectLst/>
              <a:latin typeface="Times New Roman" panose="02020603050405020304" pitchFamily="18" charset="0"/>
              <a:ea typeface="+mn-ea"/>
              <a:cs typeface="Times New Roman" panose="02020603050405020304" pitchFamily="18" charset="0"/>
            </a:rPr>
            <a:t>A Ouvidoria recebe essas manifestações por meio de diversos canais, tais como memorandos, ofícios, e-mails, entre outros.</a:t>
          </a:r>
          <a:endParaRPr lang="pt-BR" sz="1100"/>
        </a:p>
        <a:p>
          <a:endParaRPr lang="pt-BR"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9</xdr:col>
      <xdr:colOff>66673</xdr:colOff>
      <xdr:row>17</xdr:row>
      <xdr:rowOff>107947</xdr:rowOff>
    </xdr:from>
    <xdr:ext cx="5532970" cy="3663953"/>
    <xdr:graphicFrame macro="">
      <xdr:nvGraphicFramePr>
        <xdr:cNvPr id="2" name="Gráfico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0</xdr:col>
      <xdr:colOff>47626</xdr:colOff>
      <xdr:row>17</xdr:row>
      <xdr:rowOff>103189</xdr:rowOff>
    </xdr:from>
    <xdr:to>
      <xdr:col>9</xdr:col>
      <xdr:colOff>35719</xdr:colOff>
      <xdr:row>25</xdr:row>
      <xdr:rowOff>26460</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2</xdr:col>
      <xdr:colOff>106891</xdr:colOff>
      <xdr:row>2</xdr:row>
      <xdr:rowOff>47621</xdr:rowOff>
    </xdr:from>
    <xdr:ext cx="5867403" cy="4600575"/>
    <xdr:grpSp>
      <xdr:nvGrpSpPr>
        <xdr:cNvPr id="2" name="Gráfico 7">
          <a:extLst>
            <a:ext uri="{FF2B5EF4-FFF2-40B4-BE49-F238E27FC236}">
              <a16:creationId xmlns:a16="http://schemas.microsoft.com/office/drawing/2014/main" id="{00000000-0008-0000-0700-000002000000}"/>
            </a:ext>
          </a:extLst>
        </xdr:cNvPr>
        <xdr:cNvGrpSpPr/>
      </xdr:nvGrpSpPr>
      <xdr:grpSpPr>
        <a:xfrm>
          <a:off x="4369329" y="428621"/>
          <a:ext cx="5867403" cy="4600575"/>
          <a:chOff x="3686175" y="428621"/>
          <a:chExt cx="5867403" cy="4600575"/>
        </a:xfrm>
      </xdr:grpSpPr>
      <xdr:graphicFrame macro="">
        <xdr:nvGraphicFramePr>
          <xdr:cNvPr id="3" name="Gráfico 2">
            <a:extLst>
              <a:ext uri="{FF2B5EF4-FFF2-40B4-BE49-F238E27FC236}">
                <a16:creationId xmlns:a16="http://schemas.microsoft.com/office/drawing/2014/main" id="{00000000-0008-0000-0700-000003000000}"/>
              </a:ext>
            </a:extLst>
          </xdr:cNvPr>
          <xdr:cNvGraphicFramePr/>
        </xdr:nvGraphicFramePr>
        <xdr:xfrm>
          <a:off x="3686175" y="428621"/>
          <a:ext cx="5867403" cy="460057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2">
            <a:extLst>
              <a:ext uri="{FF2B5EF4-FFF2-40B4-BE49-F238E27FC236}">
                <a16:creationId xmlns:a16="http://schemas.microsoft.com/office/drawing/2014/main" id="{00000000-0008-0000-0700-000004000000}"/>
              </a:ext>
            </a:extLst>
          </xdr:cNvPr>
          <xdr:cNvSpPr txBox="1"/>
        </xdr:nvSpPr>
        <xdr:spPr>
          <a:xfrm>
            <a:off x="3705221" y="457196"/>
            <a:ext cx="5800725" cy="495304"/>
          </a:xfrm>
          <a:prstGeom prst="rect">
            <a:avLst/>
          </a:prstGeom>
          <a:solidFill>
            <a:sysClr val="window" lastClr="FFFFFF"/>
          </a:solidFill>
          <a:ln cap="flat">
            <a:noFill/>
          </a:ln>
        </xdr:spPr>
        <xdr:txBody>
          <a:bodyPr vert="horz" wrap="none" lIns="91440" tIns="45720" rIns="91440" bIns="45720" anchor="t" anchorCtr="1" compatLnSpc="0">
            <a:noAutofit/>
          </a:bodyPr>
          <a:lstStyle/>
          <a:p>
            <a:pPr marL="0" marR="0" lvl="0" indent="0" algn="ctr" defTabSz="914400" rtl="0" fontAlgn="auto" hangingPunct="1">
              <a:lnSpc>
                <a:spcPts val="1500"/>
              </a:lnSpc>
              <a:spcBef>
                <a:spcPts val="0"/>
              </a:spcBef>
              <a:spcAft>
                <a:spcPts val="0"/>
              </a:spcAft>
              <a:buNone/>
              <a:tabLst/>
              <a:defRPr sz="1800" b="0" i="0" u="none" strike="noStrike" kern="0" cap="none" spc="0" baseline="0">
                <a:solidFill>
                  <a:srgbClr val="000000"/>
                </a:solidFill>
                <a:uFillTx/>
              </a:defRPr>
            </a:pPr>
            <a:r>
              <a:rPr lang="pt-BR" sz="1200" b="1" i="0" u="none" strike="noStrike" kern="0" cap="none" spc="0" baseline="0">
                <a:solidFill>
                  <a:srgbClr val="000000"/>
                </a:solidFill>
                <a:uFillTx/>
                <a:latin typeface="+mn-lt"/>
              </a:rPr>
              <a:t>10 Assuntos mais solicitados do mês de Maio em</a:t>
            </a:r>
          </a:p>
          <a:p>
            <a:pPr marL="0" marR="0" lvl="0" indent="0" algn="ctr" defTabSz="914400" rtl="0" fontAlgn="auto" hangingPunct="1">
              <a:lnSpc>
                <a:spcPts val="1500"/>
              </a:lnSpc>
              <a:spcBef>
                <a:spcPts val="0"/>
              </a:spcBef>
              <a:spcAft>
                <a:spcPts val="0"/>
              </a:spcAft>
              <a:buNone/>
              <a:tabLst/>
              <a:defRPr sz="1800" b="0" i="0" u="none" strike="noStrike" kern="0" cap="none" spc="0" baseline="0">
                <a:solidFill>
                  <a:srgbClr val="000000"/>
                </a:solidFill>
                <a:uFillTx/>
              </a:defRPr>
            </a:pPr>
            <a:r>
              <a:rPr lang="pt-BR" sz="1200" b="1" i="0" u="none" strike="noStrike" kern="0" cap="none" spc="0" baseline="0">
                <a:solidFill>
                  <a:srgbClr val="000000"/>
                </a:solidFill>
                <a:uFillTx/>
                <a:latin typeface="+mn-lt"/>
              </a:rPr>
              <a:t>  comparação com o total de entrada de Maio/26</a:t>
            </a:r>
            <a:endParaRPr lang="pt-BR" sz="1400" b="1" i="0" u="none" strike="noStrike" kern="0" cap="none" spc="0" baseline="0">
              <a:solidFill>
                <a:srgbClr val="000000"/>
              </a:solidFill>
              <a:uFillTx/>
              <a:latin typeface="Calibri"/>
            </a:endParaRPr>
          </a:p>
        </xdr:txBody>
      </xdr:sp>
    </xdr:grpSp>
    <xdr:clientData/>
  </xdr:oneCellAnchor>
  <xdr:oneCellAnchor>
    <xdr:from>
      <xdr:col>9</xdr:col>
      <xdr:colOff>1745452</xdr:colOff>
      <xdr:row>2</xdr:row>
      <xdr:rowOff>47621</xdr:rowOff>
    </xdr:from>
    <xdr:ext cx="5962646" cy="4595816"/>
    <xdr:graphicFrame macro="">
      <xdr:nvGraphicFramePr>
        <xdr:cNvPr id="5" name="Gráfico 5">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7</xdr:col>
      <xdr:colOff>442381</xdr:colOff>
      <xdr:row>17</xdr:row>
      <xdr:rowOff>54771</xdr:rowOff>
    </xdr:from>
    <xdr:ext cx="5825069" cy="3183729"/>
    <xdr:graphicFrame macro="">
      <xdr:nvGraphicFramePr>
        <xdr:cNvPr id="3" name="Gráfico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editAs="oneCell">
    <xdr:from>
      <xdr:col>0</xdr:col>
      <xdr:colOff>0</xdr:colOff>
      <xdr:row>17</xdr:row>
      <xdr:rowOff>49742</xdr:rowOff>
    </xdr:from>
    <xdr:to>
      <xdr:col>7</xdr:col>
      <xdr:colOff>304799</xdr:colOff>
      <xdr:row>22</xdr:row>
      <xdr:rowOff>722842</xdr:rowOff>
    </xdr:to>
    <xdr:graphicFrame macro="">
      <xdr:nvGraphicFramePr>
        <xdr:cNvPr id="10" name="Gráfico 6">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659345</xdr:colOff>
      <xdr:row>17</xdr:row>
      <xdr:rowOff>105833</xdr:rowOff>
    </xdr:from>
    <xdr:ext cx="5504075" cy="381003"/>
    <xdr:sp macro="" textlink="">
      <xdr:nvSpPr>
        <xdr:cNvPr id="6" name="CaixaDeTexto 2">
          <a:extLst>
            <a:ext uri="{FF2B5EF4-FFF2-40B4-BE49-F238E27FC236}">
              <a16:creationId xmlns:a16="http://schemas.microsoft.com/office/drawing/2014/main" id="{00000000-0008-0000-0900-000006000000}"/>
            </a:ext>
          </a:extLst>
        </xdr:cNvPr>
        <xdr:cNvSpPr txBox="1"/>
      </xdr:nvSpPr>
      <xdr:spPr>
        <a:xfrm>
          <a:off x="659345" y="3852333"/>
          <a:ext cx="5504075" cy="381003"/>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1" i="0" u="none" strike="noStrike" kern="0" cap="none" spc="0" baseline="0">
              <a:solidFill>
                <a:schemeClr val="tx1">
                  <a:lumMod val="65000"/>
                  <a:lumOff val="35000"/>
                </a:schemeClr>
              </a:solidFill>
              <a:uFillTx/>
              <a:latin typeface="Calibri"/>
            </a:rPr>
            <a:t>UNIDADES - % em relação ao todo de MAI/26 (excetuando-se denúncias)</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400" b="0" i="0" u="none" strike="noStrike" kern="0" cap="none" spc="0" baseline="0">
            <a:solidFill>
              <a:srgbClr val="00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Q1:R20"/>
  <sheetViews>
    <sheetView showGridLines="0" zoomScaleNormal="100" workbookViewId="0">
      <selection activeCell="R4" sqref="R4"/>
    </sheetView>
  </sheetViews>
  <sheetFormatPr defaultRowHeight="15"/>
  <sheetData>
    <row r="1" spans="17:18">
      <c r="Q1" t="s">
        <v>0</v>
      </c>
      <c r="R1" t="s">
        <v>1</v>
      </c>
    </row>
    <row r="4" spans="17:18">
      <c r="Q4" t="s">
        <v>2</v>
      </c>
    </row>
    <row r="20" spans="18:18">
      <c r="R20" t="s">
        <v>573</v>
      </c>
    </row>
  </sheetData>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9"/>
  <dimension ref="A1:Y29"/>
  <sheetViews>
    <sheetView zoomScale="80" zoomScaleNormal="80" workbookViewId="0"/>
  </sheetViews>
  <sheetFormatPr defaultRowHeight="15"/>
  <cols>
    <col min="1" max="1" width="53.5703125" style="229" customWidth="1"/>
    <col min="2" max="2" width="10.42578125" style="229" customWidth="1"/>
    <col min="3" max="9" width="9.140625" style="229" customWidth="1"/>
    <col min="10" max="10" width="39.28515625" style="229" customWidth="1"/>
    <col min="11" max="12" width="9.140625" style="229" customWidth="1"/>
    <col min="13" max="13" width="8.7109375" style="229" customWidth="1"/>
    <col min="14" max="14" width="7.7109375" style="229" customWidth="1"/>
    <col min="15" max="15" width="9.7109375" style="229" customWidth="1"/>
    <col min="16" max="16" width="8.42578125" style="229" customWidth="1"/>
    <col min="17" max="17" width="9.140625" style="229" customWidth="1"/>
    <col min="18" max="18" width="9.42578125" style="229" customWidth="1"/>
    <col min="19" max="19" width="9.85546875" style="229" customWidth="1"/>
    <col min="20" max="20" width="10.28515625" style="229" customWidth="1"/>
    <col min="21" max="21" width="8" style="229" customWidth="1"/>
    <col min="22" max="23" width="9.140625" style="229" customWidth="1"/>
    <col min="24" max="16384" width="9.140625" style="229"/>
  </cols>
  <sheetData>
    <row r="1" spans="1:2">
      <c r="A1" s="357" t="s">
        <v>3</v>
      </c>
    </row>
    <row r="2" spans="1:2">
      <c r="A2" s="357" t="s">
        <v>4</v>
      </c>
    </row>
    <row r="3" spans="1:2">
      <c r="A3" s="357"/>
    </row>
    <row r="4" spans="1:2">
      <c r="A4" s="357" t="s">
        <v>583</v>
      </c>
    </row>
    <row r="5" spans="1:2" ht="15.75" thickBot="1"/>
    <row r="6" spans="1:2" ht="15.75" thickBot="1">
      <c r="A6" s="570" t="s">
        <v>50</v>
      </c>
      <c r="B6" s="852">
        <v>46143</v>
      </c>
    </row>
    <row r="7" spans="1:2">
      <c r="A7" s="445" t="s">
        <v>260</v>
      </c>
      <c r="B7" s="912">
        <v>307</v>
      </c>
    </row>
    <row r="8" spans="1:2" s="1004" customFormat="1">
      <c r="A8" s="647" t="s">
        <v>234</v>
      </c>
      <c r="B8" s="1003">
        <v>222</v>
      </c>
    </row>
    <row r="9" spans="1:2">
      <c r="A9" s="359" t="s">
        <v>299</v>
      </c>
      <c r="B9" s="912">
        <v>201</v>
      </c>
    </row>
    <row r="10" spans="1:2">
      <c r="A10" s="359" t="s">
        <v>254</v>
      </c>
      <c r="B10" s="912">
        <v>199</v>
      </c>
    </row>
    <row r="11" spans="1:2">
      <c r="A11" s="359" t="s">
        <v>92</v>
      </c>
      <c r="B11" s="912">
        <v>190</v>
      </c>
    </row>
    <row r="12" spans="1:2">
      <c r="A12" s="359" t="s">
        <v>95</v>
      </c>
      <c r="B12" s="912">
        <v>187</v>
      </c>
    </row>
    <row r="13" spans="1:2">
      <c r="A13" s="393" t="s">
        <v>75</v>
      </c>
      <c r="B13" s="912">
        <v>181</v>
      </c>
    </row>
    <row r="14" spans="1:2">
      <c r="A14" s="393" t="s">
        <v>563</v>
      </c>
      <c r="B14" s="912">
        <v>178</v>
      </c>
    </row>
    <row r="15" spans="1:2">
      <c r="A15" s="359" t="s">
        <v>97</v>
      </c>
      <c r="B15" s="912">
        <v>175</v>
      </c>
    </row>
    <row r="16" spans="1:2" ht="15.75" thickBot="1">
      <c r="A16" s="359" t="s">
        <v>248</v>
      </c>
      <c r="B16" s="912">
        <v>162</v>
      </c>
    </row>
    <row r="17" spans="1:25" s="336" customFormat="1" ht="15.75" thickBot="1">
      <c r="A17" s="853" t="s">
        <v>8</v>
      </c>
      <c r="B17" s="854">
        <f>SUM(B7:B16)</f>
        <v>2002</v>
      </c>
    </row>
    <row r="18" spans="1:25" s="336" customFormat="1">
      <c r="A18" s="334"/>
      <c r="B18" s="335"/>
    </row>
    <row r="19" spans="1:25">
      <c r="A19" s="337"/>
    </row>
    <row r="20" spans="1:25">
      <c r="A20" s="337"/>
    </row>
    <row r="21" spans="1:25" ht="15" customHeight="1">
      <c r="A21" s="337"/>
    </row>
    <row r="22" spans="1:25" ht="15" customHeight="1">
      <c r="A22" s="337"/>
    </row>
    <row r="23" spans="1:25" ht="76.5" customHeight="1">
      <c r="A23" s="1156" t="s">
        <v>49</v>
      </c>
      <c r="B23" s="1156"/>
    </row>
    <row r="24" spans="1:25" s="201" customFormat="1">
      <c r="B24" s="201" t="str">
        <f>A7</f>
        <v>Qualidade de atendimento</v>
      </c>
      <c r="C24" s="201" t="str">
        <f>A8</f>
        <v>Ônibus</v>
      </c>
      <c r="D24" s="201" t="str">
        <f>A9</f>
        <v>Unidades escolares</v>
      </c>
      <c r="E24" s="201" t="str">
        <f>A10</f>
        <v>Processo Administrativo</v>
      </c>
      <c r="F24" s="201" t="str">
        <f>A11</f>
        <v>Buraco e Pavimentação</v>
      </c>
      <c r="G24" s="201" t="str">
        <f>A12</f>
        <v>Cadastro Único (CadÚnico)</v>
      </c>
      <c r="H24" s="201" t="str">
        <f>A13</f>
        <v>Árvore</v>
      </c>
      <c r="I24" s="201" t="str">
        <f>A14</f>
        <v>Fora da competência da municipalidade</v>
      </c>
      <c r="J24" s="201" t="str">
        <f>A15</f>
        <v>Calçadas, guias e postes</v>
      </c>
      <c r="K24" s="201" t="str">
        <f>A16</f>
        <v>Poluição sonora - PSIU</v>
      </c>
      <c r="L24" s="201" t="s">
        <v>8</v>
      </c>
      <c r="N24" s="204"/>
      <c r="O24" s="204"/>
      <c r="P24" s="204"/>
      <c r="Q24" s="204"/>
      <c r="R24" s="204"/>
      <c r="S24" s="204"/>
      <c r="T24" s="600"/>
      <c r="U24" s="600"/>
      <c r="V24" s="204"/>
      <c r="W24" s="204"/>
      <c r="X24" s="204"/>
      <c r="Y24" s="204"/>
    </row>
    <row r="25" spans="1:25" s="201" customFormat="1">
      <c r="B25" s="201">
        <f>B7</f>
        <v>307</v>
      </c>
      <c r="C25" s="201">
        <f>B8</f>
        <v>222</v>
      </c>
      <c r="D25" s="201">
        <f>B9</f>
        <v>201</v>
      </c>
      <c r="E25" s="201">
        <f>B10</f>
        <v>199</v>
      </c>
      <c r="F25" s="201">
        <f>B11</f>
        <v>190</v>
      </c>
      <c r="G25" s="201">
        <f>B12</f>
        <v>187</v>
      </c>
      <c r="H25" s="201">
        <f>B13</f>
        <v>181</v>
      </c>
      <c r="I25" s="201">
        <f>B14</f>
        <v>178</v>
      </c>
      <c r="J25" s="201">
        <f>B15</f>
        <v>175</v>
      </c>
      <c r="K25" s="201">
        <f>B16</f>
        <v>162</v>
      </c>
      <c r="N25" s="204"/>
      <c r="O25" s="204"/>
      <c r="P25" s="204"/>
      <c r="Q25" s="204"/>
      <c r="R25" s="204"/>
      <c r="S25" s="204"/>
      <c r="T25" s="600"/>
      <c r="U25" s="600"/>
      <c r="V25" s="204"/>
      <c r="W25" s="204"/>
      <c r="X25" s="204"/>
      <c r="Y25" s="204"/>
    </row>
    <row r="26" spans="1:25" s="201" customFormat="1">
      <c r="K26" s="201">
        <f>K25</f>
        <v>162</v>
      </c>
      <c r="L26" s="598">
        <f>Assuntos!I264</f>
        <v>5005</v>
      </c>
      <c r="N26" s="204"/>
      <c r="O26" s="204"/>
      <c r="P26" s="204"/>
      <c r="Q26" s="204"/>
      <c r="R26" s="204"/>
      <c r="S26" s="204"/>
      <c r="T26" s="600"/>
      <c r="U26" s="600"/>
      <c r="V26" s="204"/>
      <c r="W26" s="204"/>
      <c r="X26" s="204"/>
      <c r="Y26" s="204"/>
    </row>
    <row r="27" spans="1:25">
      <c r="N27" s="231"/>
      <c r="O27" s="231"/>
      <c r="P27" s="231"/>
      <c r="Q27" s="231"/>
      <c r="R27" s="231"/>
      <c r="S27" s="231"/>
      <c r="T27" s="855"/>
      <c r="U27" s="855"/>
      <c r="V27" s="231"/>
      <c r="W27" s="231"/>
      <c r="X27" s="231"/>
      <c r="Y27" s="231"/>
    </row>
    <row r="28" spans="1:25">
      <c r="N28" s="231"/>
      <c r="O28" s="231"/>
      <c r="P28" s="231"/>
      <c r="Q28" s="231"/>
      <c r="R28" s="231"/>
      <c r="S28" s="231"/>
      <c r="T28" s="855"/>
      <c r="U28" s="855"/>
      <c r="V28" s="231"/>
      <c r="W28" s="231"/>
      <c r="X28" s="231"/>
      <c r="Y28" s="231"/>
    </row>
    <row r="29" spans="1:25">
      <c r="N29" s="231"/>
      <c r="O29" s="231"/>
      <c r="P29" s="231"/>
      <c r="Q29" s="231"/>
      <c r="R29" s="231"/>
      <c r="S29" s="231"/>
      <c r="T29" s="855"/>
      <c r="U29" s="855"/>
      <c r="V29" s="231"/>
      <c r="W29" s="231"/>
      <c r="X29" s="231"/>
      <c r="Y29" s="231"/>
    </row>
  </sheetData>
  <sortState ref="A8:B16">
    <sortCondition descending="1" ref="B7"/>
  </sortState>
  <mergeCells count="1">
    <mergeCell ref="A23:B23"/>
  </mergeCells>
  <pageMargins left="0.511811024" right="0.511811024" top="0.78740157500000008" bottom="0.78740157500000008" header="0.31496062000000008" footer="0.31496062000000008"/>
  <pageSetup paperSize="9" fitToWidth="0" fitToHeight="0" orientation="portrait" r:id="rId1"/>
  <ignoredErrors>
    <ignoredError sqref="B17"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0"/>
  <dimension ref="A1:P79"/>
  <sheetViews>
    <sheetView zoomScale="90" zoomScaleNormal="90" workbookViewId="0"/>
  </sheetViews>
  <sheetFormatPr defaultColWidth="5.5703125" defaultRowHeight="14.25"/>
  <cols>
    <col min="1" max="1" width="68.85546875" style="73" customWidth="1"/>
    <col min="2" max="2" width="7.5703125" style="74" bestFit="1" customWidth="1"/>
    <col min="3" max="3" width="7.7109375" style="74" bestFit="1" customWidth="1"/>
    <col min="4" max="4" width="7.140625" style="74" bestFit="1" customWidth="1"/>
    <col min="5" max="5" width="7" style="74" bestFit="1" customWidth="1"/>
    <col min="6" max="6" width="7.5703125" style="74" bestFit="1" customWidth="1"/>
    <col min="7" max="7" width="6.7109375" style="70" bestFit="1" customWidth="1"/>
    <col min="8" max="8" width="7" style="74" bestFit="1" customWidth="1"/>
    <col min="9" max="9" width="7.85546875" style="74" customWidth="1"/>
    <col min="10" max="10" width="7.140625" style="74" bestFit="1" customWidth="1"/>
    <col min="11" max="11" width="7.5703125" style="74" bestFit="1" customWidth="1"/>
    <col min="12" max="12" width="7.140625" style="75" bestFit="1" customWidth="1"/>
    <col min="13" max="13" width="7.85546875" style="74" customWidth="1"/>
    <col min="14" max="14" width="9.7109375" style="74" customWidth="1"/>
    <col min="15" max="236" width="9.140625" style="8" customWidth="1"/>
    <col min="237" max="237" width="58.28515625" style="8" customWidth="1"/>
    <col min="238" max="238" width="3.7109375" style="8" bestFit="1" customWidth="1"/>
    <col min="239" max="239" width="5.5703125" style="8" bestFit="1" customWidth="1"/>
    <col min="240" max="240" width="5.5703125" style="8" customWidth="1"/>
    <col min="241" max="16384" width="5.5703125" style="8"/>
  </cols>
  <sheetData>
    <row r="1" spans="1:16" customFormat="1" ht="15">
      <c r="A1" s="1" t="s">
        <v>3</v>
      </c>
      <c r="B1" s="83"/>
      <c r="C1" s="83"/>
      <c r="D1" s="83"/>
      <c r="E1" s="83"/>
      <c r="F1" s="83"/>
      <c r="G1" s="67"/>
      <c r="H1" s="83"/>
      <c r="I1" s="83"/>
      <c r="J1" s="83"/>
      <c r="K1" s="83"/>
      <c r="L1" s="189"/>
      <c r="M1" s="190"/>
      <c r="N1" s="190"/>
      <c r="O1" s="185"/>
      <c r="P1" s="185"/>
    </row>
    <row r="2" spans="1:16" customFormat="1" ht="15">
      <c r="A2" s="84" t="s">
        <v>4</v>
      </c>
      <c r="B2" s="5"/>
      <c r="C2" s="5"/>
      <c r="D2" s="5"/>
      <c r="E2" s="5"/>
      <c r="F2" s="5"/>
      <c r="G2" s="58"/>
      <c r="H2" s="5"/>
      <c r="I2" s="5"/>
      <c r="J2" s="5"/>
      <c r="K2" s="5"/>
      <c r="L2" s="189"/>
      <c r="M2" s="190"/>
      <c r="N2" s="190"/>
      <c r="O2" s="185"/>
      <c r="P2" s="185"/>
    </row>
    <row r="3" spans="1:16" customFormat="1" ht="15.75" thickBot="1">
      <c r="A3" s="73"/>
      <c r="B3" s="74"/>
      <c r="C3" s="74"/>
      <c r="D3" s="74"/>
      <c r="E3" s="74"/>
      <c r="F3" s="74"/>
      <c r="G3" s="70"/>
      <c r="H3" s="74"/>
      <c r="I3" s="74"/>
      <c r="J3" s="74"/>
      <c r="K3" s="74"/>
      <c r="L3" s="189"/>
      <c r="M3" s="190"/>
      <c r="N3" s="190"/>
      <c r="O3" s="185"/>
      <c r="P3" s="185"/>
    </row>
    <row r="4" spans="1:16" customFormat="1" ht="15.75" thickBot="1">
      <c r="A4" s="571" t="s">
        <v>317</v>
      </c>
      <c r="B4" s="381">
        <v>46357</v>
      </c>
      <c r="C4" s="382">
        <v>46327</v>
      </c>
      <c r="D4" s="383">
        <v>46296</v>
      </c>
      <c r="E4" s="382">
        <v>46266</v>
      </c>
      <c r="F4" s="382">
        <v>46235</v>
      </c>
      <c r="G4" s="382">
        <v>46204</v>
      </c>
      <c r="H4" s="382">
        <v>46174</v>
      </c>
      <c r="I4" s="384">
        <v>46143</v>
      </c>
      <c r="J4" s="382">
        <v>46113</v>
      </c>
      <c r="K4" s="381">
        <v>46082</v>
      </c>
      <c r="L4" s="385">
        <v>46054</v>
      </c>
      <c r="M4" s="386">
        <v>46023</v>
      </c>
      <c r="N4" s="884" t="s">
        <v>8</v>
      </c>
      <c r="O4" s="85" t="s">
        <v>9</v>
      </c>
      <c r="P4" s="43" t="s">
        <v>51</v>
      </c>
    </row>
    <row r="5" spans="1:16" customFormat="1" ht="15">
      <c r="A5" s="465" t="s">
        <v>318</v>
      </c>
      <c r="B5" s="466"/>
      <c r="C5" s="467"/>
      <c r="D5" s="468"/>
      <c r="E5" s="468"/>
      <c r="F5" s="468"/>
      <c r="G5" s="468"/>
      <c r="H5" s="469"/>
      <c r="I5" s="468">
        <v>119</v>
      </c>
      <c r="J5" s="467">
        <v>130</v>
      </c>
      <c r="K5" s="467">
        <v>191</v>
      </c>
      <c r="L5" s="467">
        <v>131</v>
      </c>
      <c r="M5" s="467">
        <v>148</v>
      </c>
      <c r="N5" s="883">
        <f t="shared" ref="N5:N36" si="0">SUM(B5:M5)</f>
        <v>719</v>
      </c>
      <c r="O5" s="470">
        <f t="shared" ref="O5:O36" si="1">AVERAGE(B5:M5)</f>
        <v>143.80000000000001</v>
      </c>
      <c r="P5" s="471">
        <f t="shared" ref="P5:P36" si="2">(N5/$N$71)*100</f>
        <v>2.6746521836172903</v>
      </c>
    </row>
    <row r="6" spans="1:16" customFormat="1" ht="15">
      <c r="A6" s="472" t="s">
        <v>319</v>
      </c>
      <c r="B6" s="473"/>
      <c r="C6" s="474"/>
      <c r="D6" s="467"/>
      <c r="E6" s="467"/>
      <c r="F6" s="467"/>
      <c r="G6" s="474"/>
      <c r="H6" s="475"/>
      <c r="I6" s="474">
        <v>1</v>
      </c>
      <c r="J6" s="474">
        <v>0</v>
      </c>
      <c r="K6" s="474">
        <v>1</v>
      </c>
      <c r="L6" s="474">
        <v>2</v>
      </c>
      <c r="M6" s="474">
        <v>1</v>
      </c>
      <c r="N6" s="476">
        <f t="shared" si="0"/>
        <v>5</v>
      </c>
      <c r="O6" s="470">
        <f t="shared" si="1"/>
        <v>1</v>
      </c>
      <c r="P6" s="471">
        <f t="shared" si="2"/>
        <v>1.8599806562011753E-2</v>
      </c>
    </row>
    <row r="7" spans="1:16" customFormat="1" ht="15">
      <c r="A7" s="472" t="s">
        <v>320</v>
      </c>
      <c r="B7" s="477"/>
      <c r="C7" s="474"/>
      <c r="D7" s="474"/>
      <c r="E7" s="474"/>
      <c r="F7" s="474"/>
      <c r="G7" s="474"/>
      <c r="H7" s="475"/>
      <c r="I7" s="474">
        <v>349</v>
      </c>
      <c r="J7" s="474">
        <v>333</v>
      </c>
      <c r="K7" s="474">
        <v>405</v>
      </c>
      <c r="L7" s="474">
        <v>305</v>
      </c>
      <c r="M7" s="474">
        <v>343</v>
      </c>
      <c r="N7" s="476">
        <f t="shared" si="0"/>
        <v>1735</v>
      </c>
      <c r="O7" s="470">
        <f t="shared" si="1"/>
        <v>347</v>
      </c>
      <c r="P7" s="471">
        <f t="shared" si="2"/>
        <v>6.454132877018079</v>
      </c>
    </row>
    <row r="8" spans="1:16" customFormat="1" ht="15">
      <c r="A8" s="472" t="s">
        <v>321</v>
      </c>
      <c r="B8" s="477"/>
      <c r="C8" s="474"/>
      <c r="D8" s="474"/>
      <c r="E8" s="474"/>
      <c r="F8" s="474"/>
      <c r="G8" s="474"/>
      <c r="H8" s="475"/>
      <c r="I8" s="474">
        <v>9</v>
      </c>
      <c r="J8" s="474">
        <v>16</v>
      </c>
      <c r="K8" s="474">
        <v>23</v>
      </c>
      <c r="L8" s="474">
        <v>13</v>
      </c>
      <c r="M8" s="474">
        <v>8</v>
      </c>
      <c r="N8" s="476">
        <f t="shared" si="0"/>
        <v>69</v>
      </c>
      <c r="O8" s="470">
        <f t="shared" si="1"/>
        <v>13.8</v>
      </c>
      <c r="P8" s="471">
        <f t="shared" si="2"/>
        <v>0.25667733055576225</v>
      </c>
    </row>
    <row r="9" spans="1:16" customFormat="1" ht="15">
      <c r="A9" s="472" t="s">
        <v>322</v>
      </c>
      <c r="B9" s="477"/>
      <c r="C9" s="474"/>
      <c r="D9" s="474"/>
      <c r="E9" s="474"/>
      <c r="F9" s="474"/>
      <c r="G9" s="474"/>
      <c r="H9" s="475"/>
      <c r="I9" s="474">
        <v>36</v>
      </c>
      <c r="J9" s="474">
        <v>39</v>
      </c>
      <c r="K9" s="474">
        <v>37</v>
      </c>
      <c r="L9" s="474">
        <v>48</v>
      </c>
      <c r="M9" s="474">
        <v>58</v>
      </c>
      <c r="N9" s="476">
        <f t="shared" si="0"/>
        <v>218</v>
      </c>
      <c r="O9" s="470">
        <f t="shared" si="1"/>
        <v>43.6</v>
      </c>
      <c r="P9" s="471">
        <f t="shared" si="2"/>
        <v>0.81095156610371255</v>
      </c>
    </row>
    <row r="10" spans="1:16" customFormat="1" ht="15">
      <c r="A10" s="1144" t="s">
        <v>585</v>
      </c>
      <c r="B10" s="477"/>
      <c r="C10" s="474"/>
      <c r="D10" s="474"/>
      <c r="E10" s="474"/>
      <c r="F10" s="474"/>
      <c r="G10" s="474"/>
      <c r="H10" s="474"/>
      <c r="I10" s="474">
        <v>389</v>
      </c>
      <c r="J10" s="474">
        <v>530</v>
      </c>
      <c r="K10" s="474">
        <v>571</v>
      </c>
      <c r="L10" s="474">
        <v>560</v>
      </c>
      <c r="M10" s="474">
        <v>556</v>
      </c>
      <c r="N10" s="476">
        <f t="shared" si="0"/>
        <v>2606</v>
      </c>
      <c r="O10" s="470">
        <f t="shared" si="1"/>
        <v>521.20000000000005</v>
      </c>
      <c r="P10" s="471">
        <f t="shared" si="2"/>
        <v>9.6942191801205269</v>
      </c>
    </row>
    <row r="11" spans="1:16" customFormat="1" ht="15">
      <c r="A11" s="472" t="s">
        <v>563</v>
      </c>
      <c r="B11" s="477"/>
      <c r="C11" s="474"/>
      <c r="D11" s="474"/>
      <c r="E11" s="474"/>
      <c r="F11" s="474"/>
      <c r="G11" s="474"/>
      <c r="H11" s="475"/>
      <c r="I11" s="474">
        <v>179</v>
      </c>
      <c r="J11" s="474">
        <v>142</v>
      </c>
      <c r="K11" s="474">
        <v>154</v>
      </c>
      <c r="L11" s="474">
        <v>80</v>
      </c>
      <c r="M11" s="474">
        <v>143</v>
      </c>
      <c r="N11" s="476">
        <f t="shared" si="0"/>
        <v>698</v>
      </c>
      <c r="O11" s="470">
        <f t="shared" si="1"/>
        <v>139.6</v>
      </c>
      <c r="P11" s="471">
        <f t="shared" si="2"/>
        <v>2.5965329960568413</v>
      </c>
    </row>
    <row r="12" spans="1:16" customFormat="1" ht="15">
      <c r="A12" s="472" t="s">
        <v>229</v>
      </c>
      <c r="B12" s="477"/>
      <c r="C12" s="474"/>
      <c r="D12" s="474"/>
      <c r="E12" s="474"/>
      <c r="F12" s="474"/>
      <c r="G12" s="474"/>
      <c r="H12" s="475"/>
      <c r="I12" s="474">
        <v>2</v>
      </c>
      <c r="J12" s="474">
        <v>1</v>
      </c>
      <c r="K12" s="474">
        <v>0</v>
      </c>
      <c r="L12" s="474">
        <v>0</v>
      </c>
      <c r="M12" s="474">
        <v>0</v>
      </c>
      <c r="N12" s="476">
        <f t="shared" si="0"/>
        <v>3</v>
      </c>
      <c r="O12" s="470">
        <f t="shared" si="1"/>
        <v>0.6</v>
      </c>
      <c r="P12" s="471">
        <f t="shared" si="2"/>
        <v>1.1159883937207054E-2</v>
      </c>
    </row>
    <row r="13" spans="1:16" customFormat="1" ht="15">
      <c r="A13" s="472" t="s">
        <v>323</v>
      </c>
      <c r="B13" s="477"/>
      <c r="C13" s="474"/>
      <c r="D13" s="474"/>
      <c r="E13" s="474"/>
      <c r="F13" s="474"/>
      <c r="G13" s="474"/>
      <c r="H13" s="474"/>
      <c r="I13" s="474">
        <v>41</v>
      </c>
      <c r="J13" s="474">
        <v>46</v>
      </c>
      <c r="K13" s="474">
        <v>72</v>
      </c>
      <c r="L13" s="474">
        <v>59</v>
      </c>
      <c r="M13" s="474">
        <v>61</v>
      </c>
      <c r="N13" s="476">
        <f t="shared" si="0"/>
        <v>279</v>
      </c>
      <c r="O13" s="470">
        <f t="shared" si="1"/>
        <v>55.8</v>
      </c>
      <c r="P13" s="471">
        <f t="shared" si="2"/>
        <v>1.0378692061602559</v>
      </c>
    </row>
    <row r="14" spans="1:16" customFormat="1" ht="15">
      <c r="A14" s="472" t="s">
        <v>324</v>
      </c>
      <c r="B14" s="477"/>
      <c r="C14" s="474"/>
      <c r="D14" s="474"/>
      <c r="E14" s="474"/>
      <c r="F14" s="474"/>
      <c r="G14" s="474"/>
      <c r="H14" s="474"/>
      <c r="I14" s="474">
        <v>0</v>
      </c>
      <c r="J14" s="474">
        <v>0</v>
      </c>
      <c r="K14" s="474">
        <v>0</v>
      </c>
      <c r="L14" s="474">
        <v>0</v>
      </c>
      <c r="M14" s="474">
        <v>0</v>
      </c>
      <c r="N14" s="476">
        <f t="shared" si="0"/>
        <v>0</v>
      </c>
      <c r="O14" s="470">
        <f t="shared" si="1"/>
        <v>0</v>
      </c>
      <c r="P14" s="471">
        <f t="shared" si="2"/>
        <v>0</v>
      </c>
    </row>
    <row r="15" spans="1:16" customFormat="1" ht="15">
      <c r="A15" s="472" t="s">
        <v>325</v>
      </c>
      <c r="B15" s="477"/>
      <c r="C15" s="474"/>
      <c r="D15" s="474"/>
      <c r="E15" s="474"/>
      <c r="F15" s="474"/>
      <c r="G15" s="474"/>
      <c r="H15" s="474"/>
      <c r="I15" s="474">
        <v>327</v>
      </c>
      <c r="J15" s="474">
        <v>369</v>
      </c>
      <c r="K15" s="474">
        <v>395</v>
      </c>
      <c r="L15" s="474">
        <v>339</v>
      </c>
      <c r="M15" s="474">
        <v>265</v>
      </c>
      <c r="N15" s="476">
        <f t="shared" si="0"/>
        <v>1695</v>
      </c>
      <c r="O15" s="470">
        <f t="shared" si="1"/>
        <v>339</v>
      </c>
      <c r="P15" s="471">
        <f t="shared" si="2"/>
        <v>6.3053344245219858</v>
      </c>
    </row>
    <row r="16" spans="1:16" customFormat="1" ht="15">
      <c r="A16" s="472" t="s">
        <v>326</v>
      </c>
      <c r="B16" s="477"/>
      <c r="C16" s="474"/>
      <c r="D16" s="474"/>
      <c r="E16" s="474"/>
      <c r="F16" s="474"/>
      <c r="G16" s="474"/>
      <c r="H16" s="475"/>
      <c r="I16" s="474">
        <v>0</v>
      </c>
      <c r="J16" s="474">
        <v>0</v>
      </c>
      <c r="K16" s="474">
        <v>0</v>
      </c>
      <c r="L16" s="474">
        <v>0</v>
      </c>
      <c r="M16" s="474">
        <v>0</v>
      </c>
      <c r="N16" s="476">
        <f t="shared" si="0"/>
        <v>0</v>
      </c>
      <c r="O16" s="470">
        <f t="shared" si="1"/>
        <v>0</v>
      </c>
      <c r="P16" s="471">
        <f t="shared" si="2"/>
        <v>0</v>
      </c>
    </row>
    <row r="17" spans="1:16" customFormat="1" ht="15" customHeight="1">
      <c r="A17" s="472" t="s">
        <v>327</v>
      </c>
      <c r="B17" s="477"/>
      <c r="C17" s="474"/>
      <c r="D17" s="474"/>
      <c r="E17" s="474"/>
      <c r="F17" s="474"/>
      <c r="G17" s="474"/>
      <c r="H17" s="474"/>
      <c r="I17" s="474">
        <v>0</v>
      </c>
      <c r="J17" s="474">
        <v>0</v>
      </c>
      <c r="K17" s="474">
        <v>0</v>
      </c>
      <c r="L17" s="474">
        <v>0</v>
      </c>
      <c r="M17" s="474">
        <v>0</v>
      </c>
      <c r="N17" s="476">
        <f t="shared" si="0"/>
        <v>0</v>
      </c>
      <c r="O17" s="470">
        <f t="shared" si="1"/>
        <v>0</v>
      </c>
      <c r="P17" s="471">
        <f t="shared" si="2"/>
        <v>0</v>
      </c>
    </row>
    <row r="18" spans="1:16" customFormat="1" ht="15">
      <c r="A18" s="472" t="s">
        <v>328</v>
      </c>
      <c r="B18" s="477"/>
      <c r="C18" s="474"/>
      <c r="D18" s="474"/>
      <c r="E18" s="474"/>
      <c r="F18" s="474"/>
      <c r="G18" s="474"/>
      <c r="H18" s="474"/>
      <c r="I18" s="474">
        <v>5</v>
      </c>
      <c r="J18" s="474">
        <v>7</v>
      </c>
      <c r="K18" s="474">
        <v>6</v>
      </c>
      <c r="L18" s="474">
        <v>6</v>
      </c>
      <c r="M18" s="474">
        <v>8</v>
      </c>
      <c r="N18" s="476">
        <f t="shared" si="0"/>
        <v>32</v>
      </c>
      <c r="O18" s="470">
        <f t="shared" si="1"/>
        <v>6.4</v>
      </c>
      <c r="P18" s="471">
        <f t="shared" si="2"/>
        <v>0.11903876199687523</v>
      </c>
    </row>
    <row r="19" spans="1:16" customFormat="1" ht="15">
      <c r="A19" s="472" t="s">
        <v>329</v>
      </c>
      <c r="B19" s="477"/>
      <c r="C19" s="474"/>
      <c r="D19" s="474"/>
      <c r="E19" s="474"/>
      <c r="F19" s="474"/>
      <c r="G19" s="474"/>
      <c r="H19" s="474"/>
      <c r="I19" s="474">
        <v>309</v>
      </c>
      <c r="J19" s="474">
        <v>293</v>
      </c>
      <c r="K19" s="474">
        <v>351</v>
      </c>
      <c r="L19" s="474">
        <v>355</v>
      </c>
      <c r="M19" s="474">
        <v>343</v>
      </c>
      <c r="N19" s="476">
        <f t="shared" si="0"/>
        <v>1651</v>
      </c>
      <c r="O19" s="470">
        <f t="shared" si="1"/>
        <v>330.2</v>
      </c>
      <c r="P19" s="471">
        <f t="shared" si="2"/>
        <v>6.1416561267762813</v>
      </c>
    </row>
    <row r="20" spans="1:16" customFormat="1" ht="15">
      <c r="A20" s="472" t="s">
        <v>330</v>
      </c>
      <c r="B20" s="477"/>
      <c r="C20" s="474"/>
      <c r="D20" s="474"/>
      <c r="E20" s="474"/>
      <c r="F20" s="474"/>
      <c r="G20" s="474"/>
      <c r="H20" s="474"/>
      <c r="I20" s="474">
        <v>0</v>
      </c>
      <c r="J20" s="474">
        <v>6</v>
      </c>
      <c r="K20" s="474">
        <v>6</v>
      </c>
      <c r="L20" s="474">
        <v>4</v>
      </c>
      <c r="M20" s="474">
        <v>1</v>
      </c>
      <c r="N20" s="476">
        <f t="shared" si="0"/>
        <v>17</v>
      </c>
      <c r="O20" s="470">
        <f t="shared" si="1"/>
        <v>3.4</v>
      </c>
      <c r="P20" s="471">
        <f t="shared" si="2"/>
        <v>6.3239342310839969E-2</v>
      </c>
    </row>
    <row r="21" spans="1:16" s="626" customFormat="1" ht="15">
      <c r="A21" s="1005" t="s">
        <v>331</v>
      </c>
      <c r="B21" s="1006"/>
      <c r="C21" s="1007"/>
      <c r="D21" s="1007"/>
      <c r="E21" s="1007"/>
      <c r="F21" s="1007"/>
      <c r="G21" s="1007"/>
      <c r="H21" s="1007"/>
      <c r="I21" s="1007">
        <v>764</v>
      </c>
      <c r="J21" s="1007">
        <v>749</v>
      </c>
      <c r="K21" s="1007">
        <v>803</v>
      </c>
      <c r="L21" s="1007">
        <v>700</v>
      </c>
      <c r="M21" s="1007">
        <v>821</v>
      </c>
      <c r="N21" s="1008">
        <f t="shared" si="0"/>
        <v>3837</v>
      </c>
      <c r="O21" s="1009">
        <f t="shared" si="1"/>
        <v>767.4</v>
      </c>
      <c r="P21" s="1010">
        <f t="shared" si="2"/>
        <v>14.273491555687819</v>
      </c>
    </row>
    <row r="22" spans="1:16" customFormat="1" ht="15">
      <c r="A22" s="472" t="s">
        <v>41</v>
      </c>
      <c r="B22" s="477"/>
      <c r="C22" s="474"/>
      <c r="D22" s="474"/>
      <c r="E22" s="474"/>
      <c r="F22" s="474"/>
      <c r="G22" s="474"/>
      <c r="H22" s="474"/>
      <c r="I22" s="474">
        <v>402</v>
      </c>
      <c r="J22" s="474">
        <v>441</v>
      </c>
      <c r="K22" s="474">
        <v>532</v>
      </c>
      <c r="L22" s="474">
        <v>283</v>
      </c>
      <c r="M22" s="474">
        <v>344</v>
      </c>
      <c r="N22" s="476">
        <f t="shared" si="0"/>
        <v>2002</v>
      </c>
      <c r="O22" s="470">
        <f t="shared" si="1"/>
        <v>400.4</v>
      </c>
      <c r="P22" s="471">
        <f t="shared" si="2"/>
        <v>7.4473625474295062</v>
      </c>
    </row>
    <row r="23" spans="1:16" customFormat="1" ht="15">
      <c r="A23" s="472" t="s">
        <v>332</v>
      </c>
      <c r="B23" s="477"/>
      <c r="C23" s="474"/>
      <c r="D23" s="474"/>
      <c r="E23" s="474"/>
      <c r="F23" s="474"/>
      <c r="G23" s="474"/>
      <c r="H23" s="474"/>
      <c r="I23" s="474">
        <v>292</v>
      </c>
      <c r="J23" s="474">
        <v>256</v>
      </c>
      <c r="K23" s="474">
        <v>276</v>
      </c>
      <c r="L23" s="474">
        <v>222</v>
      </c>
      <c r="M23" s="474">
        <v>258</v>
      </c>
      <c r="N23" s="476">
        <f t="shared" si="0"/>
        <v>1304</v>
      </c>
      <c r="O23" s="470">
        <f t="shared" si="1"/>
        <v>260.8</v>
      </c>
      <c r="P23" s="471">
        <f t="shared" si="2"/>
        <v>4.8508295513726658</v>
      </c>
    </row>
    <row r="24" spans="1:16" customFormat="1" ht="15">
      <c r="A24" s="572" t="s">
        <v>333</v>
      </c>
      <c r="B24" s="477"/>
      <c r="C24" s="474"/>
      <c r="D24" s="474"/>
      <c r="E24" s="474"/>
      <c r="F24" s="474"/>
      <c r="G24" s="474"/>
      <c r="H24" s="474"/>
      <c r="I24" s="474">
        <v>12</v>
      </c>
      <c r="J24" s="474">
        <v>9</v>
      </c>
      <c r="K24" s="474">
        <v>11</v>
      </c>
      <c r="L24" s="474">
        <v>12</v>
      </c>
      <c r="M24" s="474">
        <v>10</v>
      </c>
      <c r="N24" s="476">
        <f t="shared" si="0"/>
        <v>54</v>
      </c>
      <c r="O24" s="470">
        <f t="shared" si="1"/>
        <v>10.8</v>
      </c>
      <c r="P24" s="471">
        <f t="shared" si="2"/>
        <v>0.20087791086972695</v>
      </c>
    </row>
    <row r="25" spans="1:16" customFormat="1" ht="15">
      <c r="A25" s="572" t="s">
        <v>334</v>
      </c>
      <c r="B25" s="477"/>
      <c r="C25" s="474"/>
      <c r="D25" s="474"/>
      <c r="E25" s="474"/>
      <c r="F25" s="474"/>
      <c r="G25" s="474"/>
      <c r="H25" s="474"/>
      <c r="I25" s="474">
        <v>17</v>
      </c>
      <c r="J25" s="474">
        <v>19</v>
      </c>
      <c r="K25" s="474">
        <v>22</v>
      </c>
      <c r="L25" s="474">
        <v>21</v>
      </c>
      <c r="M25" s="474">
        <v>16</v>
      </c>
      <c r="N25" s="476">
        <f t="shared" si="0"/>
        <v>95</v>
      </c>
      <c r="O25" s="470">
        <f t="shared" si="1"/>
        <v>19</v>
      </c>
      <c r="P25" s="471">
        <f t="shared" si="2"/>
        <v>0.35339632467822335</v>
      </c>
    </row>
    <row r="26" spans="1:16" customFormat="1" ht="15">
      <c r="A26" s="572" t="s">
        <v>335</v>
      </c>
      <c r="B26" s="477"/>
      <c r="C26" s="474"/>
      <c r="D26" s="474"/>
      <c r="E26" s="474"/>
      <c r="F26" s="474"/>
      <c r="G26" s="474"/>
      <c r="H26" s="475"/>
      <c r="I26" s="474">
        <v>44</v>
      </c>
      <c r="J26" s="474">
        <v>21</v>
      </c>
      <c r="K26" s="474">
        <v>50</v>
      </c>
      <c r="L26" s="474">
        <v>42</v>
      </c>
      <c r="M26" s="474">
        <v>24</v>
      </c>
      <c r="N26" s="476">
        <f t="shared" si="0"/>
        <v>181</v>
      </c>
      <c r="O26" s="470">
        <f t="shared" si="1"/>
        <v>36.200000000000003</v>
      </c>
      <c r="P26" s="471">
        <f t="shared" si="2"/>
        <v>0.67331299754482554</v>
      </c>
    </row>
    <row r="27" spans="1:16" customFormat="1" ht="15">
      <c r="A27" s="572" t="s">
        <v>336</v>
      </c>
      <c r="B27" s="477"/>
      <c r="C27" s="474"/>
      <c r="D27" s="474"/>
      <c r="E27" s="474"/>
      <c r="F27" s="474"/>
      <c r="G27" s="474"/>
      <c r="H27" s="474"/>
      <c r="I27" s="474">
        <v>390</v>
      </c>
      <c r="J27" s="474">
        <v>303</v>
      </c>
      <c r="K27" s="474">
        <v>456</v>
      </c>
      <c r="L27" s="474">
        <v>612</v>
      </c>
      <c r="M27" s="474">
        <v>458</v>
      </c>
      <c r="N27" s="476">
        <f t="shared" si="0"/>
        <v>2219</v>
      </c>
      <c r="O27" s="470">
        <f t="shared" si="1"/>
        <v>443.8</v>
      </c>
      <c r="P27" s="471">
        <f t="shared" si="2"/>
        <v>8.2545941522208164</v>
      </c>
    </row>
    <row r="28" spans="1:16" customFormat="1" ht="15">
      <c r="A28" s="572" t="s">
        <v>337</v>
      </c>
      <c r="B28" s="477"/>
      <c r="C28" s="474"/>
      <c r="D28" s="474"/>
      <c r="E28" s="474"/>
      <c r="F28" s="474"/>
      <c r="G28" s="474"/>
      <c r="H28" s="474"/>
      <c r="I28" s="474">
        <v>24</v>
      </c>
      <c r="J28" s="474">
        <v>35</v>
      </c>
      <c r="K28" s="474">
        <v>60</v>
      </c>
      <c r="L28" s="474">
        <v>54</v>
      </c>
      <c r="M28" s="474">
        <v>109</v>
      </c>
      <c r="N28" s="476">
        <f t="shared" si="0"/>
        <v>282</v>
      </c>
      <c r="O28" s="470">
        <f t="shared" si="1"/>
        <v>56.4</v>
      </c>
      <c r="P28" s="471">
        <f t="shared" si="2"/>
        <v>1.049029090097463</v>
      </c>
    </row>
    <row r="29" spans="1:16" customFormat="1" ht="15">
      <c r="A29" s="572" t="s">
        <v>338</v>
      </c>
      <c r="B29" s="477"/>
      <c r="C29" s="474"/>
      <c r="D29" s="474"/>
      <c r="E29" s="474"/>
      <c r="F29" s="474"/>
      <c r="G29" s="474"/>
      <c r="H29" s="474"/>
      <c r="I29" s="474">
        <v>22</v>
      </c>
      <c r="J29" s="474">
        <v>23</v>
      </c>
      <c r="K29" s="474">
        <v>22</v>
      </c>
      <c r="L29" s="474">
        <v>20</v>
      </c>
      <c r="M29" s="474">
        <v>23</v>
      </c>
      <c r="N29" s="476">
        <f t="shared" si="0"/>
        <v>110</v>
      </c>
      <c r="O29" s="470">
        <f t="shared" si="1"/>
        <v>22</v>
      </c>
      <c r="P29" s="471">
        <f t="shared" si="2"/>
        <v>0.40919574436425865</v>
      </c>
    </row>
    <row r="30" spans="1:16" customFormat="1" ht="15">
      <c r="A30" s="572" t="s">
        <v>339</v>
      </c>
      <c r="B30" s="477"/>
      <c r="C30" s="474"/>
      <c r="D30" s="474"/>
      <c r="E30" s="474"/>
      <c r="F30" s="474"/>
      <c r="G30" s="474"/>
      <c r="H30" s="474"/>
      <c r="I30" s="474">
        <v>9</v>
      </c>
      <c r="J30" s="474">
        <v>13</v>
      </c>
      <c r="K30" s="474">
        <v>11</v>
      </c>
      <c r="L30" s="474">
        <v>13</v>
      </c>
      <c r="M30" s="474">
        <v>20</v>
      </c>
      <c r="N30" s="476">
        <f t="shared" si="0"/>
        <v>66</v>
      </c>
      <c r="O30" s="470">
        <f t="shared" si="1"/>
        <v>13.2</v>
      </c>
      <c r="P30" s="471">
        <f t="shared" si="2"/>
        <v>0.24551744661855515</v>
      </c>
    </row>
    <row r="31" spans="1:16" customFormat="1" ht="15">
      <c r="A31" s="572" t="s">
        <v>43</v>
      </c>
      <c r="B31" s="477"/>
      <c r="C31" s="474"/>
      <c r="D31" s="474"/>
      <c r="E31" s="474"/>
      <c r="F31" s="474"/>
      <c r="G31" s="474"/>
      <c r="H31" s="475"/>
      <c r="I31" s="474">
        <v>23</v>
      </c>
      <c r="J31" s="474">
        <v>31</v>
      </c>
      <c r="K31" s="474">
        <v>41</v>
      </c>
      <c r="L31" s="474">
        <v>20</v>
      </c>
      <c r="M31" s="474">
        <v>24</v>
      </c>
      <c r="N31" s="476">
        <f t="shared" si="0"/>
        <v>139</v>
      </c>
      <c r="O31" s="470">
        <f t="shared" si="1"/>
        <v>27.8</v>
      </c>
      <c r="P31" s="471">
        <f t="shared" si="2"/>
        <v>0.51707462242392677</v>
      </c>
    </row>
    <row r="32" spans="1:16" customFormat="1" ht="15">
      <c r="A32" s="572" t="s">
        <v>340</v>
      </c>
      <c r="B32" s="477"/>
      <c r="C32" s="474"/>
      <c r="D32" s="474"/>
      <c r="E32" s="474"/>
      <c r="F32" s="474"/>
      <c r="G32" s="474"/>
      <c r="H32" s="474"/>
      <c r="I32" s="474">
        <v>27</v>
      </c>
      <c r="J32" s="474">
        <v>44</v>
      </c>
      <c r="K32" s="474">
        <v>84</v>
      </c>
      <c r="L32" s="474">
        <v>24</v>
      </c>
      <c r="M32" s="474">
        <v>28</v>
      </c>
      <c r="N32" s="476">
        <f t="shared" si="0"/>
        <v>207</v>
      </c>
      <c r="O32" s="470">
        <f t="shared" si="1"/>
        <v>41.4</v>
      </c>
      <c r="P32" s="471">
        <f t="shared" si="2"/>
        <v>0.77003199166728664</v>
      </c>
    </row>
    <row r="33" spans="1:16" customFormat="1" ht="15" customHeight="1">
      <c r="A33" s="572" t="s">
        <v>341</v>
      </c>
      <c r="B33" s="477"/>
      <c r="C33" s="474"/>
      <c r="D33" s="474"/>
      <c r="E33" s="474"/>
      <c r="F33" s="474"/>
      <c r="G33" s="474"/>
      <c r="H33" s="474"/>
      <c r="I33" s="474">
        <v>0</v>
      </c>
      <c r="J33" s="474">
        <v>0</v>
      </c>
      <c r="K33" s="474">
        <v>2</v>
      </c>
      <c r="L33" s="474">
        <v>1</v>
      </c>
      <c r="M33" s="474">
        <v>2</v>
      </c>
      <c r="N33" s="476">
        <f t="shared" si="0"/>
        <v>5</v>
      </c>
      <c r="O33" s="470">
        <f t="shared" si="1"/>
        <v>1</v>
      </c>
      <c r="P33" s="471">
        <f t="shared" si="2"/>
        <v>1.8599806562011753E-2</v>
      </c>
    </row>
    <row r="34" spans="1:16" customFormat="1" ht="15" customHeight="1">
      <c r="A34" s="572" t="s">
        <v>342</v>
      </c>
      <c r="B34" s="477"/>
      <c r="C34" s="474"/>
      <c r="D34" s="474"/>
      <c r="E34" s="474"/>
      <c r="F34" s="474"/>
      <c r="G34" s="474"/>
      <c r="H34" s="474"/>
      <c r="I34" s="474">
        <v>36</v>
      </c>
      <c r="J34" s="474">
        <v>42</v>
      </c>
      <c r="K34" s="474">
        <v>51</v>
      </c>
      <c r="L34" s="474">
        <v>60</v>
      </c>
      <c r="M34" s="474">
        <v>41</v>
      </c>
      <c r="N34" s="476">
        <f t="shared" si="0"/>
        <v>230</v>
      </c>
      <c r="O34" s="470">
        <f t="shared" si="1"/>
        <v>46</v>
      </c>
      <c r="P34" s="471">
        <f t="shared" si="2"/>
        <v>0.85559110185254084</v>
      </c>
    </row>
    <row r="35" spans="1:16" customFormat="1" ht="15" customHeight="1">
      <c r="A35" s="472" t="s">
        <v>343</v>
      </c>
      <c r="B35" s="477"/>
      <c r="C35" s="474"/>
      <c r="D35" s="474"/>
      <c r="E35" s="474"/>
      <c r="F35" s="474"/>
      <c r="G35" s="474"/>
      <c r="H35" s="474"/>
      <c r="I35" s="474">
        <v>29</v>
      </c>
      <c r="J35" s="474">
        <v>32</v>
      </c>
      <c r="K35" s="474">
        <v>57</v>
      </c>
      <c r="L35" s="474">
        <v>43</v>
      </c>
      <c r="M35" s="474">
        <v>45</v>
      </c>
      <c r="N35" s="476">
        <f t="shared" si="0"/>
        <v>206</v>
      </c>
      <c r="O35" s="470">
        <f t="shared" si="1"/>
        <v>41.2</v>
      </c>
      <c r="P35" s="471">
        <f t="shared" si="2"/>
        <v>0.76631203035488427</v>
      </c>
    </row>
    <row r="36" spans="1:16" customFormat="1" ht="15" customHeight="1">
      <c r="A36" s="472" t="s">
        <v>344</v>
      </c>
      <c r="B36" s="477"/>
      <c r="C36" s="474"/>
      <c r="D36" s="474"/>
      <c r="E36" s="474"/>
      <c r="F36" s="474"/>
      <c r="G36" s="474"/>
      <c r="H36" s="474"/>
      <c r="I36" s="474">
        <v>0</v>
      </c>
      <c r="J36" s="474">
        <v>0</v>
      </c>
      <c r="K36" s="474">
        <v>2</v>
      </c>
      <c r="L36" s="474">
        <v>16</v>
      </c>
      <c r="M36" s="474">
        <v>2</v>
      </c>
      <c r="N36" s="476">
        <f t="shared" si="0"/>
        <v>20</v>
      </c>
      <c r="O36" s="470">
        <f t="shared" si="1"/>
        <v>4</v>
      </c>
      <c r="P36" s="471">
        <f t="shared" si="2"/>
        <v>7.4399226248047012E-2</v>
      </c>
    </row>
    <row r="37" spans="1:16" customFormat="1" ht="15" customHeight="1">
      <c r="A37" s="472" t="s">
        <v>345</v>
      </c>
      <c r="B37" s="477"/>
      <c r="C37" s="474"/>
      <c r="D37" s="474"/>
      <c r="E37" s="474"/>
      <c r="F37" s="474"/>
      <c r="G37" s="474"/>
      <c r="H37" s="474"/>
      <c r="I37" s="474">
        <v>56</v>
      </c>
      <c r="J37" s="474">
        <v>53</v>
      </c>
      <c r="K37" s="474">
        <v>73</v>
      </c>
      <c r="L37" s="474">
        <v>72</v>
      </c>
      <c r="M37" s="474">
        <v>81</v>
      </c>
      <c r="N37" s="476">
        <f t="shared" ref="N37:N68" si="3">SUM(B37:M37)</f>
        <v>335</v>
      </c>
      <c r="O37" s="470">
        <f t="shared" ref="O37:O70" si="4">AVERAGE(B37:M37)</f>
        <v>67</v>
      </c>
      <c r="P37" s="471">
        <f t="shared" ref="P37:P70" si="5">(N37/$N$71)*100</f>
        <v>1.2461870396547876</v>
      </c>
    </row>
    <row r="38" spans="1:16" customFormat="1" ht="15" customHeight="1">
      <c r="A38" s="472" t="s">
        <v>346</v>
      </c>
      <c r="B38" s="477"/>
      <c r="C38" s="474"/>
      <c r="D38" s="474"/>
      <c r="E38" s="474"/>
      <c r="F38" s="474"/>
      <c r="G38" s="474"/>
      <c r="H38" s="474"/>
      <c r="I38" s="474">
        <v>48</v>
      </c>
      <c r="J38" s="474">
        <v>44</v>
      </c>
      <c r="K38" s="474">
        <v>59</v>
      </c>
      <c r="L38" s="474">
        <v>50</v>
      </c>
      <c r="M38" s="474">
        <v>88</v>
      </c>
      <c r="N38" s="476">
        <f t="shared" si="3"/>
        <v>289</v>
      </c>
      <c r="O38" s="470">
        <f t="shared" si="4"/>
        <v>57.8</v>
      </c>
      <c r="P38" s="471">
        <f t="shared" si="5"/>
        <v>1.0750688192842794</v>
      </c>
    </row>
    <row r="39" spans="1:16" customFormat="1" ht="15" customHeight="1">
      <c r="A39" s="472" t="s">
        <v>347</v>
      </c>
      <c r="B39" s="477"/>
      <c r="C39" s="474"/>
      <c r="D39" s="474"/>
      <c r="E39" s="474"/>
      <c r="F39" s="474"/>
      <c r="G39" s="474"/>
      <c r="H39" s="474"/>
      <c r="I39" s="474">
        <v>22</v>
      </c>
      <c r="J39" s="474">
        <v>13</v>
      </c>
      <c r="K39" s="474">
        <v>42</v>
      </c>
      <c r="L39" s="474">
        <v>22</v>
      </c>
      <c r="M39" s="474">
        <v>24</v>
      </c>
      <c r="N39" s="476">
        <f t="shared" si="3"/>
        <v>123</v>
      </c>
      <c r="O39" s="470">
        <f t="shared" si="4"/>
        <v>24.6</v>
      </c>
      <c r="P39" s="471">
        <f t="shared" si="5"/>
        <v>0.4575552414254892</v>
      </c>
    </row>
    <row r="40" spans="1:16" customFormat="1" ht="15" customHeight="1">
      <c r="A40" s="472" t="s">
        <v>348</v>
      </c>
      <c r="B40" s="477"/>
      <c r="C40" s="474"/>
      <c r="D40" s="474"/>
      <c r="E40" s="474"/>
      <c r="F40" s="474"/>
      <c r="G40" s="474"/>
      <c r="H40" s="474"/>
      <c r="I40" s="474">
        <v>44</v>
      </c>
      <c r="J40" s="474">
        <v>102</v>
      </c>
      <c r="K40" s="474">
        <v>85</v>
      </c>
      <c r="L40" s="474">
        <v>65</v>
      </c>
      <c r="M40" s="474">
        <v>82</v>
      </c>
      <c r="N40" s="476">
        <f t="shared" si="3"/>
        <v>378</v>
      </c>
      <c r="O40" s="470">
        <f t="shared" si="4"/>
        <v>75.599999999999994</v>
      </c>
      <c r="P40" s="471">
        <f t="shared" si="5"/>
        <v>1.4061453760880886</v>
      </c>
    </row>
    <row r="41" spans="1:16" customFormat="1" ht="15" customHeight="1">
      <c r="A41" s="472" t="s">
        <v>349</v>
      </c>
      <c r="B41" s="477"/>
      <c r="C41" s="474"/>
      <c r="D41" s="474"/>
      <c r="E41" s="474"/>
      <c r="F41" s="474"/>
      <c r="G41" s="474"/>
      <c r="H41" s="474"/>
      <c r="I41" s="474">
        <v>39</v>
      </c>
      <c r="J41" s="474">
        <v>37</v>
      </c>
      <c r="K41" s="474">
        <v>45</v>
      </c>
      <c r="L41" s="474">
        <v>25</v>
      </c>
      <c r="M41" s="474">
        <v>26</v>
      </c>
      <c r="N41" s="476">
        <f t="shared" si="3"/>
        <v>172</v>
      </c>
      <c r="O41" s="470">
        <f t="shared" si="4"/>
        <v>34.4</v>
      </c>
      <c r="P41" s="471">
        <f t="shared" si="5"/>
        <v>0.63983334573320438</v>
      </c>
    </row>
    <row r="42" spans="1:16" customFormat="1" ht="15" customHeight="1">
      <c r="A42" s="472" t="s">
        <v>350</v>
      </c>
      <c r="B42" s="477"/>
      <c r="C42" s="474"/>
      <c r="D42" s="474"/>
      <c r="E42" s="474"/>
      <c r="F42" s="474"/>
      <c r="G42" s="474"/>
      <c r="H42" s="474"/>
      <c r="I42" s="474">
        <v>47</v>
      </c>
      <c r="J42" s="474">
        <v>40</v>
      </c>
      <c r="K42" s="474">
        <v>57</v>
      </c>
      <c r="L42" s="474">
        <v>37</v>
      </c>
      <c r="M42" s="474">
        <v>41</v>
      </c>
      <c r="N42" s="476">
        <f t="shared" si="3"/>
        <v>222</v>
      </c>
      <c r="O42" s="470">
        <f t="shared" si="4"/>
        <v>44.4</v>
      </c>
      <c r="P42" s="471">
        <f t="shared" si="5"/>
        <v>0.82583141135332183</v>
      </c>
    </row>
    <row r="43" spans="1:16" customFormat="1" ht="15" customHeight="1">
      <c r="A43" s="472" t="s">
        <v>351</v>
      </c>
      <c r="B43" s="477"/>
      <c r="C43" s="474"/>
      <c r="D43" s="474"/>
      <c r="E43" s="474"/>
      <c r="F43" s="474"/>
      <c r="G43" s="474"/>
      <c r="H43" s="474"/>
      <c r="I43" s="474">
        <v>32</v>
      </c>
      <c r="J43" s="474">
        <v>20</v>
      </c>
      <c r="K43" s="474">
        <v>33</v>
      </c>
      <c r="L43" s="474">
        <v>25</v>
      </c>
      <c r="M43" s="474">
        <v>36</v>
      </c>
      <c r="N43" s="476">
        <f t="shared" si="3"/>
        <v>146</v>
      </c>
      <c r="O43" s="470">
        <f t="shared" si="4"/>
        <v>29.2</v>
      </c>
      <c r="P43" s="471">
        <f t="shared" si="5"/>
        <v>0.54311435161074317</v>
      </c>
    </row>
    <row r="44" spans="1:16" customFormat="1" ht="15" customHeight="1">
      <c r="A44" s="472" t="s">
        <v>352</v>
      </c>
      <c r="B44" s="477"/>
      <c r="C44" s="474"/>
      <c r="D44" s="474"/>
      <c r="E44" s="474"/>
      <c r="F44" s="474"/>
      <c r="G44" s="474"/>
      <c r="H44" s="474"/>
      <c r="I44" s="474">
        <v>38</v>
      </c>
      <c r="J44" s="474">
        <v>28</v>
      </c>
      <c r="K44" s="474">
        <v>38</v>
      </c>
      <c r="L44" s="474">
        <v>38</v>
      </c>
      <c r="M44" s="474">
        <v>25</v>
      </c>
      <c r="N44" s="476">
        <f t="shared" si="3"/>
        <v>167</v>
      </c>
      <c r="O44" s="470">
        <f t="shared" si="4"/>
        <v>33.4</v>
      </c>
      <c r="P44" s="471">
        <f t="shared" si="5"/>
        <v>0.62123353917119262</v>
      </c>
    </row>
    <row r="45" spans="1:16" customFormat="1" ht="15" customHeight="1">
      <c r="A45" s="472" t="s">
        <v>353</v>
      </c>
      <c r="B45" s="477"/>
      <c r="C45" s="474"/>
      <c r="D45" s="474"/>
      <c r="E45" s="474"/>
      <c r="F45" s="474"/>
      <c r="G45" s="474"/>
      <c r="H45" s="474"/>
      <c r="I45" s="474">
        <v>3</v>
      </c>
      <c r="J45" s="474">
        <v>4</v>
      </c>
      <c r="K45" s="474">
        <v>7</v>
      </c>
      <c r="L45" s="474">
        <v>4</v>
      </c>
      <c r="M45" s="474">
        <v>9</v>
      </c>
      <c r="N45" s="476">
        <f t="shared" si="3"/>
        <v>27</v>
      </c>
      <c r="O45" s="470">
        <f t="shared" si="4"/>
        <v>5.4</v>
      </c>
      <c r="P45" s="471">
        <f t="shared" si="5"/>
        <v>0.10043895543486347</v>
      </c>
    </row>
    <row r="46" spans="1:16" customFormat="1" ht="15" customHeight="1">
      <c r="A46" s="472" t="s">
        <v>354</v>
      </c>
      <c r="B46" s="477"/>
      <c r="C46" s="474"/>
      <c r="D46" s="474"/>
      <c r="E46" s="474"/>
      <c r="F46" s="474"/>
      <c r="G46" s="474"/>
      <c r="H46" s="474"/>
      <c r="I46" s="474">
        <v>9</v>
      </c>
      <c r="J46" s="474">
        <v>16</v>
      </c>
      <c r="K46" s="474">
        <v>25</v>
      </c>
      <c r="L46" s="474">
        <v>14</v>
      </c>
      <c r="M46" s="474">
        <v>9</v>
      </c>
      <c r="N46" s="476">
        <f t="shared" si="3"/>
        <v>73</v>
      </c>
      <c r="O46" s="470">
        <f t="shared" si="4"/>
        <v>14.6</v>
      </c>
      <c r="P46" s="471">
        <f t="shared" si="5"/>
        <v>0.27155717580537159</v>
      </c>
    </row>
    <row r="47" spans="1:16" customFormat="1" ht="15" customHeight="1">
      <c r="A47" s="472" t="s">
        <v>355</v>
      </c>
      <c r="B47" s="477"/>
      <c r="C47" s="474"/>
      <c r="D47" s="474"/>
      <c r="E47" s="474"/>
      <c r="F47" s="474"/>
      <c r="G47" s="474"/>
      <c r="H47" s="474"/>
      <c r="I47" s="474">
        <v>18</v>
      </c>
      <c r="J47" s="474">
        <v>20</v>
      </c>
      <c r="K47" s="474">
        <v>25</v>
      </c>
      <c r="L47" s="474">
        <v>23</v>
      </c>
      <c r="M47" s="474">
        <v>19</v>
      </c>
      <c r="N47" s="476">
        <f t="shared" si="3"/>
        <v>105</v>
      </c>
      <c r="O47" s="470">
        <f t="shared" si="4"/>
        <v>21</v>
      </c>
      <c r="P47" s="471">
        <f t="shared" si="5"/>
        <v>0.39059593780224683</v>
      </c>
    </row>
    <row r="48" spans="1:16" customFormat="1" ht="15" customHeight="1">
      <c r="A48" s="472" t="s">
        <v>356</v>
      </c>
      <c r="B48" s="477"/>
      <c r="C48" s="474"/>
      <c r="D48" s="474"/>
      <c r="E48" s="474"/>
      <c r="F48" s="474"/>
      <c r="G48" s="474"/>
      <c r="H48" s="474"/>
      <c r="I48" s="474">
        <v>4</v>
      </c>
      <c r="J48" s="474">
        <v>8</v>
      </c>
      <c r="K48" s="474">
        <v>32</v>
      </c>
      <c r="L48" s="474">
        <v>20</v>
      </c>
      <c r="M48" s="474">
        <v>6</v>
      </c>
      <c r="N48" s="476">
        <f t="shared" si="3"/>
        <v>70</v>
      </c>
      <c r="O48" s="470">
        <f t="shared" si="4"/>
        <v>14</v>
      </c>
      <c r="P48" s="471">
        <f t="shared" si="5"/>
        <v>0.26039729186816457</v>
      </c>
    </row>
    <row r="49" spans="1:16" customFormat="1" ht="15" customHeight="1">
      <c r="A49" s="472" t="s">
        <v>357</v>
      </c>
      <c r="B49" s="477"/>
      <c r="C49" s="474"/>
      <c r="D49" s="474"/>
      <c r="E49" s="474"/>
      <c r="F49" s="474"/>
      <c r="G49" s="474"/>
      <c r="H49" s="474"/>
      <c r="I49" s="474">
        <v>93</v>
      </c>
      <c r="J49" s="474">
        <v>48</v>
      </c>
      <c r="K49" s="474">
        <v>56</v>
      </c>
      <c r="L49" s="474">
        <v>69</v>
      </c>
      <c r="M49" s="474">
        <v>85</v>
      </c>
      <c r="N49" s="476">
        <f t="shared" si="3"/>
        <v>351</v>
      </c>
      <c r="O49" s="470">
        <f t="shared" si="4"/>
        <v>70.2</v>
      </c>
      <c r="P49" s="471">
        <f t="shared" si="5"/>
        <v>1.3057064206532252</v>
      </c>
    </row>
    <row r="50" spans="1:16" customFormat="1" ht="15" customHeight="1">
      <c r="A50" s="472" t="s">
        <v>358</v>
      </c>
      <c r="B50" s="477"/>
      <c r="C50" s="474"/>
      <c r="D50" s="474"/>
      <c r="E50" s="474"/>
      <c r="F50" s="474"/>
      <c r="G50" s="474"/>
      <c r="H50" s="474"/>
      <c r="I50" s="474">
        <v>11</v>
      </c>
      <c r="J50" s="474">
        <v>12</v>
      </c>
      <c r="K50" s="474">
        <v>19</v>
      </c>
      <c r="L50" s="474">
        <v>15</v>
      </c>
      <c r="M50" s="474">
        <v>17</v>
      </c>
      <c r="N50" s="476">
        <f t="shared" si="3"/>
        <v>74</v>
      </c>
      <c r="O50" s="470">
        <f t="shared" si="4"/>
        <v>14.8</v>
      </c>
      <c r="P50" s="471">
        <f t="shared" si="5"/>
        <v>0.27527713711777396</v>
      </c>
    </row>
    <row r="51" spans="1:16" customFormat="1" ht="15" customHeight="1">
      <c r="A51" s="472" t="s">
        <v>359</v>
      </c>
      <c r="B51" s="477"/>
      <c r="C51" s="474"/>
      <c r="D51" s="474"/>
      <c r="E51" s="474"/>
      <c r="F51" s="474"/>
      <c r="G51" s="474"/>
      <c r="H51" s="474"/>
      <c r="I51" s="474">
        <v>49</v>
      </c>
      <c r="J51" s="474">
        <v>64</v>
      </c>
      <c r="K51" s="474">
        <v>51</v>
      </c>
      <c r="L51" s="474">
        <v>40</v>
      </c>
      <c r="M51" s="474">
        <v>59</v>
      </c>
      <c r="N51" s="476">
        <f t="shared" si="3"/>
        <v>263</v>
      </c>
      <c r="O51" s="470">
        <f t="shared" si="4"/>
        <v>52.6</v>
      </c>
      <c r="P51" s="471">
        <f t="shared" si="5"/>
        <v>0.97834982516181823</v>
      </c>
    </row>
    <row r="52" spans="1:16" customFormat="1" ht="15" customHeight="1">
      <c r="A52" s="472" t="s">
        <v>360</v>
      </c>
      <c r="B52" s="477"/>
      <c r="C52" s="474"/>
      <c r="D52" s="474"/>
      <c r="E52" s="474"/>
      <c r="F52" s="474"/>
      <c r="G52" s="474"/>
      <c r="H52" s="474"/>
      <c r="I52" s="474">
        <v>11</v>
      </c>
      <c r="J52" s="474">
        <v>29</v>
      </c>
      <c r="K52" s="474">
        <v>42</v>
      </c>
      <c r="L52" s="474">
        <v>16</v>
      </c>
      <c r="M52" s="474">
        <v>9</v>
      </c>
      <c r="N52" s="476">
        <f t="shared" si="3"/>
        <v>107</v>
      </c>
      <c r="O52" s="470">
        <f t="shared" si="4"/>
        <v>21.4</v>
      </c>
      <c r="P52" s="471">
        <f t="shared" si="5"/>
        <v>0.39803586042705152</v>
      </c>
    </row>
    <row r="53" spans="1:16" customFormat="1" ht="15" customHeight="1">
      <c r="A53" s="472" t="s">
        <v>361</v>
      </c>
      <c r="B53" s="477"/>
      <c r="C53" s="474"/>
      <c r="D53" s="474"/>
      <c r="E53" s="474"/>
      <c r="F53" s="474"/>
      <c r="G53" s="474"/>
      <c r="H53" s="474"/>
      <c r="I53" s="474">
        <v>23</v>
      </c>
      <c r="J53" s="474">
        <v>45</v>
      </c>
      <c r="K53" s="474">
        <v>39</v>
      </c>
      <c r="L53" s="474">
        <v>33</v>
      </c>
      <c r="M53" s="474">
        <v>35</v>
      </c>
      <c r="N53" s="476">
        <f t="shared" si="3"/>
        <v>175</v>
      </c>
      <c r="O53" s="470">
        <f t="shared" si="4"/>
        <v>35</v>
      </c>
      <c r="P53" s="471">
        <f t="shared" si="5"/>
        <v>0.6509932296704114</v>
      </c>
    </row>
    <row r="54" spans="1:16" customFormat="1" ht="15" customHeight="1">
      <c r="A54" s="472" t="s">
        <v>362</v>
      </c>
      <c r="B54" s="477"/>
      <c r="C54" s="474"/>
      <c r="D54" s="474"/>
      <c r="E54" s="474"/>
      <c r="F54" s="474"/>
      <c r="G54" s="474"/>
      <c r="H54" s="474"/>
      <c r="I54" s="474">
        <v>44</v>
      </c>
      <c r="J54" s="474">
        <v>55</v>
      </c>
      <c r="K54" s="474">
        <v>80</v>
      </c>
      <c r="L54" s="474">
        <v>61</v>
      </c>
      <c r="M54" s="474">
        <v>52</v>
      </c>
      <c r="N54" s="476">
        <f t="shared" si="3"/>
        <v>292</v>
      </c>
      <c r="O54" s="470">
        <f t="shared" si="4"/>
        <v>58.4</v>
      </c>
      <c r="P54" s="471">
        <f t="shared" si="5"/>
        <v>1.0862287032214863</v>
      </c>
    </row>
    <row r="55" spans="1:16" customFormat="1" ht="15" customHeight="1">
      <c r="A55" s="472" t="s">
        <v>363</v>
      </c>
      <c r="B55" s="477"/>
      <c r="C55" s="474"/>
      <c r="D55" s="474"/>
      <c r="E55" s="474"/>
      <c r="F55" s="474"/>
      <c r="G55" s="474"/>
      <c r="H55" s="474"/>
      <c r="I55" s="474">
        <v>25</v>
      </c>
      <c r="J55" s="474">
        <v>36</v>
      </c>
      <c r="K55" s="474">
        <v>30</v>
      </c>
      <c r="L55" s="474">
        <v>29</v>
      </c>
      <c r="M55" s="474">
        <v>24</v>
      </c>
      <c r="N55" s="476">
        <f t="shared" si="3"/>
        <v>144</v>
      </c>
      <c r="O55" s="470">
        <f t="shared" si="4"/>
        <v>28.8</v>
      </c>
      <c r="P55" s="471">
        <f t="shared" si="5"/>
        <v>0.53567442898593853</v>
      </c>
    </row>
    <row r="56" spans="1:16" customFormat="1" ht="15" customHeight="1">
      <c r="A56" s="472" t="s">
        <v>364</v>
      </c>
      <c r="B56" s="477"/>
      <c r="C56" s="474"/>
      <c r="D56" s="474"/>
      <c r="E56" s="474"/>
      <c r="F56" s="474"/>
      <c r="G56" s="474"/>
      <c r="H56" s="474"/>
      <c r="I56" s="474">
        <v>57</v>
      </c>
      <c r="J56" s="474">
        <v>54</v>
      </c>
      <c r="K56" s="474">
        <v>58</v>
      </c>
      <c r="L56" s="474">
        <v>43</v>
      </c>
      <c r="M56" s="474">
        <v>61</v>
      </c>
      <c r="N56" s="476">
        <f t="shared" si="3"/>
        <v>273</v>
      </c>
      <c r="O56" s="470">
        <f t="shared" si="4"/>
        <v>54.6</v>
      </c>
      <c r="P56" s="471">
        <f t="shared" si="5"/>
        <v>1.0155494382858419</v>
      </c>
    </row>
    <row r="57" spans="1:16" customFormat="1" ht="15" customHeight="1">
      <c r="A57" s="472" t="s">
        <v>365</v>
      </c>
      <c r="B57" s="477"/>
      <c r="C57" s="474"/>
      <c r="D57" s="474"/>
      <c r="E57" s="474"/>
      <c r="F57" s="474"/>
      <c r="G57" s="474"/>
      <c r="H57" s="474"/>
      <c r="I57" s="474">
        <v>15</v>
      </c>
      <c r="J57" s="474">
        <v>27</v>
      </c>
      <c r="K57" s="474">
        <v>44</v>
      </c>
      <c r="L57" s="474">
        <v>27</v>
      </c>
      <c r="M57" s="474">
        <v>6</v>
      </c>
      <c r="N57" s="476">
        <f t="shared" si="3"/>
        <v>119</v>
      </c>
      <c r="O57" s="470">
        <f t="shared" si="4"/>
        <v>23.8</v>
      </c>
      <c r="P57" s="471">
        <f t="shared" si="5"/>
        <v>0.44267539617587981</v>
      </c>
    </row>
    <row r="58" spans="1:16" customFormat="1" ht="15" customHeight="1">
      <c r="A58" s="472" t="s">
        <v>366</v>
      </c>
      <c r="B58" s="477"/>
      <c r="C58" s="474"/>
      <c r="D58" s="474"/>
      <c r="E58" s="474"/>
      <c r="F58" s="474"/>
      <c r="G58" s="474"/>
      <c r="H58" s="474"/>
      <c r="I58" s="474">
        <v>58</v>
      </c>
      <c r="J58" s="474">
        <v>43</v>
      </c>
      <c r="K58" s="474">
        <v>50</v>
      </c>
      <c r="L58" s="474">
        <v>53</v>
      </c>
      <c r="M58" s="474">
        <v>52</v>
      </c>
      <c r="N58" s="476">
        <f t="shared" si="3"/>
        <v>256</v>
      </c>
      <c r="O58" s="470">
        <f t="shared" si="4"/>
        <v>51.2</v>
      </c>
      <c r="P58" s="471">
        <f t="shared" si="5"/>
        <v>0.95231009597500182</v>
      </c>
    </row>
    <row r="59" spans="1:16" customFormat="1" ht="15" customHeight="1">
      <c r="A59" s="472" t="s">
        <v>367</v>
      </c>
      <c r="B59" s="477"/>
      <c r="C59" s="474"/>
      <c r="D59" s="474"/>
      <c r="E59" s="474"/>
      <c r="F59" s="474"/>
      <c r="G59" s="474"/>
      <c r="H59" s="474"/>
      <c r="I59" s="474">
        <v>6</v>
      </c>
      <c r="J59" s="474">
        <v>3</v>
      </c>
      <c r="K59" s="474">
        <v>9</v>
      </c>
      <c r="L59" s="474">
        <v>7</v>
      </c>
      <c r="M59" s="474">
        <v>4</v>
      </c>
      <c r="N59" s="476">
        <f t="shared" si="3"/>
        <v>29</v>
      </c>
      <c r="O59" s="470">
        <f t="shared" si="4"/>
        <v>5.8</v>
      </c>
      <c r="P59" s="471">
        <f t="shared" si="5"/>
        <v>0.10787887805966817</v>
      </c>
    </row>
    <row r="60" spans="1:16" customFormat="1" ht="15" customHeight="1">
      <c r="A60" s="472" t="s">
        <v>368</v>
      </c>
      <c r="B60" s="477"/>
      <c r="C60" s="474"/>
      <c r="D60" s="474"/>
      <c r="E60" s="474"/>
      <c r="F60" s="474"/>
      <c r="G60" s="474"/>
      <c r="H60" s="474"/>
      <c r="I60" s="474">
        <v>48</v>
      </c>
      <c r="J60" s="474">
        <v>49</v>
      </c>
      <c r="K60" s="474">
        <v>47</v>
      </c>
      <c r="L60" s="474">
        <v>49</v>
      </c>
      <c r="M60" s="474">
        <v>42</v>
      </c>
      <c r="N60" s="476">
        <f t="shared" si="3"/>
        <v>235</v>
      </c>
      <c r="O60" s="470">
        <f t="shared" si="4"/>
        <v>47</v>
      </c>
      <c r="P60" s="471">
        <f t="shared" si="5"/>
        <v>0.87419090841455249</v>
      </c>
    </row>
    <row r="61" spans="1:16" customFormat="1" ht="15" customHeight="1">
      <c r="A61" s="472" t="s">
        <v>369</v>
      </c>
      <c r="B61" s="477"/>
      <c r="C61" s="474"/>
      <c r="D61" s="474"/>
      <c r="E61" s="474"/>
      <c r="F61" s="474"/>
      <c r="G61" s="474"/>
      <c r="H61" s="474"/>
      <c r="I61" s="474">
        <v>36</v>
      </c>
      <c r="J61" s="474">
        <v>48</v>
      </c>
      <c r="K61" s="474">
        <v>45</v>
      </c>
      <c r="L61" s="474">
        <v>43</v>
      </c>
      <c r="M61" s="474">
        <v>54</v>
      </c>
      <c r="N61" s="476">
        <f t="shared" si="3"/>
        <v>226</v>
      </c>
      <c r="O61" s="470">
        <f t="shared" si="4"/>
        <v>45.2</v>
      </c>
      <c r="P61" s="471">
        <f t="shared" si="5"/>
        <v>0.84071125660293133</v>
      </c>
    </row>
    <row r="62" spans="1:16" customFormat="1" ht="15" customHeight="1">
      <c r="A62" s="472" t="s">
        <v>370</v>
      </c>
      <c r="B62" s="477"/>
      <c r="C62" s="474"/>
      <c r="D62" s="474"/>
      <c r="E62" s="474"/>
      <c r="F62" s="474"/>
      <c r="G62" s="474"/>
      <c r="H62" s="474"/>
      <c r="I62" s="474">
        <v>41</v>
      </c>
      <c r="J62" s="474">
        <v>34</v>
      </c>
      <c r="K62" s="474">
        <v>41</v>
      </c>
      <c r="L62" s="474">
        <v>31</v>
      </c>
      <c r="M62" s="474">
        <v>38</v>
      </c>
      <c r="N62" s="476">
        <f t="shared" si="3"/>
        <v>185</v>
      </c>
      <c r="O62" s="470">
        <f t="shared" si="4"/>
        <v>37</v>
      </c>
      <c r="P62" s="471">
        <f t="shared" si="5"/>
        <v>0.68819284279443493</v>
      </c>
    </row>
    <row r="63" spans="1:16" customFormat="1" ht="15" customHeight="1">
      <c r="A63" s="472" t="s">
        <v>371</v>
      </c>
      <c r="B63" s="477"/>
      <c r="C63" s="474"/>
      <c r="D63" s="474"/>
      <c r="E63" s="474"/>
      <c r="F63" s="474"/>
      <c r="G63" s="474"/>
      <c r="H63" s="474"/>
      <c r="I63" s="474">
        <v>60</v>
      </c>
      <c r="J63" s="474">
        <v>59</v>
      </c>
      <c r="K63" s="474">
        <v>61</v>
      </c>
      <c r="L63" s="474">
        <v>45</v>
      </c>
      <c r="M63" s="474">
        <v>43</v>
      </c>
      <c r="N63" s="476">
        <f t="shared" si="3"/>
        <v>268</v>
      </c>
      <c r="O63" s="470">
        <f t="shared" si="4"/>
        <v>53.6</v>
      </c>
      <c r="P63" s="471">
        <f t="shared" si="5"/>
        <v>0.99694963172383011</v>
      </c>
    </row>
    <row r="64" spans="1:16" customFormat="1" ht="15" customHeight="1">
      <c r="A64" s="472" t="s">
        <v>372</v>
      </c>
      <c r="B64" s="477"/>
      <c r="C64" s="474"/>
      <c r="D64" s="474"/>
      <c r="E64" s="474"/>
      <c r="F64" s="474"/>
      <c r="G64" s="474"/>
      <c r="H64" s="474"/>
      <c r="I64" s="474">
        <v>21</v>
      </c>
      <c r="J64" s="474">
        <v>20</v>
      </c>
      <c r="K64" s="474">
        <v>14</v>
      </c>
      <c r="L64" s="474">
        <v>21</v>
      </c>
      <c r="M64" s="474">
        <v>20</v>
      </c>
      <c r="N64" s="476">
        <f t="shared" si="3"/>
        <v>96</v>
      </c>
      <c r="O64" s="470">
        <f t="shared" si="4"/>
        <v>19.2</v>
      </c>
      <c r="P64" s="471">
        <f t="shared" si="5"/>
        <v>0.35711628599062573</v>
      </c>
    </row>
    <row r="65" spans="1:16" customFormat="1" ht="15.75" customHeight="1">
      <c r="A65" s="472" t="s">
        <v>373</v>
      </c>
      <c r="B65" s="477"/>
      <c r="C65" s="474"/>
      <c r="D65" s="474"/>
      <c r="E65" s="474"/>
      <c r="F65" s="474"/>
      <c r="G65" s="474"/>
      <c r="H65" s="474"/>
      <c r="I65" s="474">
        <v>14</v>
      </c>
      <c r="J65" s="474">
        <v>9</v>
      </c>
      <c r="K65" s="474">
        <v>14</v>
      </c>
      <c r="L65" s="474">
        <v>13</v>
      </c>
      <c r="M65" s="474">
        <v>15</v>
      </c>
      <c r="N65" s="476">
        <f t="shared" si="3"/>
        <v>65</v>
      </c>
      <c r="O65" s="470">
        <f t="shared" si="4"/>
        <v>13</v>
      </c>
      <c r="P65" s="471">
        <f t="shared" si="5"/>
        <v>0.24179748530615283</v>
      </c>
    </row>
    <row r="66" spans="1:16" customFormat="1" ht="15.75" customHeight="1">
      <c r="A66" s="472" t="s">
        <v>374</v>
      </c>
      <c r="B66" s="477"/>
      <c r="C66" s="474"/>
      <c r="D66" s="474"/>
      <c r="E66" s="474"/>
      <c r="F66" s="474"/>
      <c r="G66" s="474"/>
      <c r="H66" s="474"/>
      <c r="I66" s="474">
        <v>9</v>
      </c>
      <c r="J66" s="474">
        <v>12</v>
      </c>
      <c r="K66" s="474">
        <v>12</v>
      </c>
      <c r="L66" s="474">
        <v>4</v>
      </c>
      <c r="M66" s="474">
        <v>20</v>
      </c>
      <c r="N66" s="476">
        <f t="shared" si="3"/>
        <v>57</v>
      </c>
      <c r="O66" s="470">
        <f t="shared" si="4"/>
        <v>11.4</v>
      </c>
      <c r="P66" s="471">
        <f t="shared" si="5"/>
        <v>0.21203779480693402</v>
      </c>
    </row>
    <row r="67" spans="1:16" customFormat="1" ht="15" customHeight="1">
      <c r="A67" s="472" t="s">
        <v>375</v>
      </c>
      <c r="B67" s="477"/>
      <c r="C67" s="474"/>
      <c r="D67" s="474"/>
      <c r="E67" s="474"/>
      <c r="F67" s="474"/>
      <c r="G67" s="474"/>
      <c r="H67" s="475"/>
      <c r="I67" s="474">
        <v>65</v>
      </c>
      <c r="J67" s="474">
        <v>92</v>
      </c>
      <c r="K67" s="474">
        <v>89</v>
      </c>
      <c r="L67" s="474">
        <v>83</v>
      </c>
      <c r="M67" s="474">
        <v>72</v>
      </c>
      <c r="N67" s="476">
        <f t="shared" si="3"/>
        <v>401</v>
      </c>
      <c r="O67" s="470">
        <f t="shared" si="4"/>
        <v>80.2</v>
      </c>
      <c r="P67" s="471">
        <f t="shared" si="5"/>
        <v>1.4917044862733426</v>
      </c>
    </row>
    <row r="68" spans="1:16" customFormat="1" ht="15">
      <c r="A68" s="472" t="s">
        <v>376</v>
      </c>
      <c r="B68" s="477"/>
      <c r="C68" s="474"/>
      <c r="D68" s="474"/>
      <c r="E68" s="474"/>
      <c r="F68" s="474"/>
      <c r="G68" s="474"/>
      <c r="H68" s="475"/>
      <c r="I68" s="474">
        <v>24</v>
      </c>
      <c r="J68" s="474">
        <v>19</v>
      </c>
      <c r="K68" s="474">
        <v>33</v>
      </c>
      <c r="L68" s="474">
        <v>22</v>
      </c>
      <c r="M68" s="474">
        <v>31</v>
      </c>
      <c r="N68" s="476">
        <f t="shared" si="3"/>
        <v>129</v>
      </c>
      <c r="O68" s="470">
        <f t="shared" si="4"/>
        <v>25.8</v>
      </c>
      <c r="P68" s="471">
        <f t="shared" si="5"/>
        <v>0.47987500929990329</v>
      </c>
    </row>
    <row r="69" spans="1:16" customFormat="1" ht="15">
      <c r="A69" s="472" t="s">
        <v>377</v>
      </c>
      <c r="B69" s="477"/>
      <c r="C69" s="474"/>
      <c r="D69" s="474"/>
      <c r="E69" s="474"/>
      <c r="F69" s="474"/>
      <c r="G69" s="474"/>
      <c r="H69" s="475"/>
      <c r="I69" s="474">
        <v>59</v>
      </c>
      <c r="J69" s="474">
        <v>44</v>
      </c>
      <c r="K69" s="474">
        <v>62</v>
      </c>
      <c r="L69" s="474">
        <v>45</v>
      </c>
      <c r="M69" s="474">
        <v>34</v>
      </c>
      <c r="N69" s="476">
        <f t="shared" ref="N69:N70" si="6">SUM(B69:M69)</f>
        <v>244</v>
      </c>
      <c r="O69" s="470">
        <f t="shared" si="4"/>
        <v>48.8</v>
      </c>
      <c r="P69" s="471">
        <f t="shared" si="5"/>
        <v>0.90767056022617365</v>
      </c>
    </row>
    <row r="70" spans="1:16" customFormat="1" ht="15.75" thickBot="1">
      <c r="A70" s="478" t="s">
        <v>378</v>
      </c>
      <c r="B70" s="479"/>
      <c r="C70" s="480"/>
      <c r="D70" s="481"/>
      <c r="E70" s="481"/>
      <c r="F70" s="481"/>
      <c r="G70" s="481"/>
      <c r="H70" s="482"/>
      <c r="I70" s="481">
        <v>19</v>
      </c>
      <c r="J70" s="480">
        <v>23</v>
      </c>
      <c r="K70" s="474">
        <v>15</v>
      </c>
      <c r="L70" s="480">
        <v>17</v>
      </c>
      <c r="M70" s="480">
        <v>28</v>
      </c>
      <c r="N70" s="483">
        <f t="shared" si="6"/>
        <v>102</v>
      </c>
      <c r="O70" s="484">
        <f t="shared" si="4"/>
        <v>20.399999999999999</v>
      </c>
      <c r="P70" s="485">
        <f t="shared" si="5"/>
        <v>0.37943605386503981</v>
      </c>
    </row>
    <row r="71" spans="1:16" customFormat="1" ht="15.75" thickBot="1">
      <c r="A71" s="486" t="s">
        <v>8</v>
      </c>
      <c r="B71" s="487"/>
      <c r="C71" s="487"/>
      <c r="D71" s="487"/>
      <c r="E71" s="487"/>
      <c r="F71" s="487"/>
      <c r="G71" s="487"/>
      <c r="H71" s="487"/>
      <c r="I71" s="487">
        <f t="shared" ref="I71:N71" si="7">SUM(I5:I70)</f>
        <v>5005</v>
      </c>
      <c r="J71" s="487">
        <f t="shared" si="7"/>
        <v>5140</v>
      </c>
      <c r="K71" s="488">
        <f t="shared" si="7"/>
        <v>6124</v>
      </c>
      <c r="L71" s="488">
        <f t="shared" si="7"/>
        <v>5206</v>
      </c>
      <c r="M71" s="488">
        <f t="shared" si="7"/>
        <v>5407</v>
      </c>
      <c r="N71" s="489">
        <f t="shared" si="7"/>
        <v>26882</v>
      </c>
      <c r="O71" s="488">
        <f t="shared" ref="O71" si="8">AVERAGE(B71:M71)</f>
        <v>5376.4</v>
      </c>
      <c r="P71" s="490">
        <f>SUM(P5:P70)</f>
        <v>99.999999999999986</v>
      </c>
    </row>
    <row r="72" spans="1:16" customFormat="1" ht="15">
      <c r="A72" s="73"/>
      <c r="B72" s="74"/>
      <c r="C72" s="74"/>
      <c r="D72" s="74"/>
      <c r="E72" s="74"/>
      <c r="F72" s="74"/>
      <c r="G72" s="70"/>
      <c r="H72" s="74"/>
      <c r="I72" s="74"/>
      <c r="J72" s="74"/>
      <c r="K72" s="74"/>
      <c r="L72" s="74"/>
      <c r="M72" s="75"/>
      <c r="N72" s="75"/>
      <c r="O72" s="8"/>
      <c r="P72" s="8"/>
    </row>
    <row r="73" spans="1:16">
      <c r="A73" s="86"/>
    </row>
    <row r="74" spans="1:16" ht="36" customHeight="1">
      <c r="A74" s="875" t="s">
        <v>379</v>
      </c>
      <c r="B74" s="875"/>
    </row>
    <row r="75" spans="1:16" ht="51" customHeight="1">
      <c r="A75" s="575" t="s">
        <v>380</v>
      </c>
      <c r="B75" s="575"/>
      <c r="C75" s="575"/>
      <c r="D75" s="575"/>
      <c r="E75" s="575"/>
    </row>
    <row r="76" spans="1:16" ht="51.75" customHeight="1">
      <c r="A76" s="1145" t="s">
        <v>584</v>
      </c>
      <c r="B76" s="575"/>
      <c r="C76" s="575"/>
      <c r="D76" s="575"/>
      <c r="E76" s="575"/>
    </row>
    <row r="77" spans="1:16" ht="14.25" customHeight="1">
      <c r="A77" s="575"/>
      <c r="B77" s="575"/>
      <c r="C77" s="575"/>
      <c r="D77" s="575"/>
      <c r="E77" s="575"/>
    </row>
    <row r="78" spans="1:16" ht="14.25" customHeight="1">
      <c r="A78" s="575"/>
      <c r="B78" s="575"/>
      <c r="C78" s="575"/>
      <c r="D78" s="575"/>
      <c r="E78" s="575"/>
    </row>
    <row r="79" spans="1:16" ht="14.25" customHeight="1">
      <c r="A79" s="575"/>
      <c r="B79" s="575"/>
      <c r="C79" s="575"/>
      <c r="D79" s="575"/>
      <c r="E79" s="575"/>
    </row>
  </sheetData>
  <sortState ref="A5:P70">
    <sortCondition ref="A5"/>
  </sortState>
  <pageMargins left="0.511811024" right="0.511811024" top="0.78740157500000008" bottom="0.78740157500000008" header="0.31496062000000008" footer="0.31496062000000008"/>
  <pageSetup paperSize="9" fitToWidth="0" fitToHeight="0" orientation="portrait" r:id="rId1"/>
  <ignoredErrors>
    <ignoredError sqref="N71:O71" formula="1"/>
    <ignoredError sqref="M71" formula="1" formulaRange="1"/>
    <ignoredError sqref="I71:L71"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1"/>
  <dimension ref="A1:AO46"/>
  <sheetViews>
    <sheetView zoomScale="90" zoomScaleNormal="90" workbookViewId="0"/>
  </sheetViews>
  <sheetFormatPr defaultColWidth="5.5703125" defaultRowHeight="14.25"/>
  <cols>
    <col min="1" max="1" width="52.140625" style="8" customWidth="1"/>
    <col min="2" max="2" width="7.5703125" style="8" bestFit="1" customWidth="1"/>
    <col min="3" max="3" width="7.7109375" style="70" bestFit="1" customWidth="1"/>
    <col min="4" max="4" width="7.140625" style="8" bestFit="1" customWidth="1"/>
    <col min="5" max="5" width="7" style="68" bestFit="1" customWidth="1"/>
    <col min="6" max="6" width="7.5703125" style="8" bestFit="1" customWidth="1"/>
    <col min="7" max="7" width="6.28515625" style="68" bestFit="1" customWidth="1"/>
    <col min="8" max="8" width="7" style="8" bestFit="1" customWidth="1"/>
    <col min="9" max="9" width="7.5703125" style="8" customWidth="1"/>
    <col min="10" max="10" width="7.140625" style="8" bestFit="1" customWidth="1"/>
    <col min="11" max="11" width="7.5703125" style="8" bestFit="1" customWidth="1"/>
    <col min="12" max="12" width="7.140625" style="8" bestFit="1" customWidth="1"/>
    <col min="13" max="13" width="6.85546875" style="8" customWidth="1"/>
    <col min="14" max="14" width="6.7109375" style="8" bestFit="1" customWidth="1"/>
    <col min="15" max="15" width="7.140625" style="8" bestFit="1" customWidth="1"/>
    <col min="16" max="16" width="15.85546875" style="8" bestFit="1" customWidth="1"/>
    <col min="17" max="215" width="9.140625" style="8" customWidth="1"/>
    <col min="216" max="216" width="58.28515625" style="8" customWidth="1"/>
    <col min="217" max="217" width="3.7109375" style="8" bestFit="1" customWidth="1"/>
    <col min="218" max="218" width="5.5703125" style="8" bestFit="1" customWidth="1"/>
    <col min="219" max="219" width="5.5703125" style="8" customWidth="1"/>
    <col min="220" max="16384" width="5.5703125" style="8"/>
  </cols>
  <sheetData>
    <row r="1" spans="1:20" ht="15">
      <c r="A1" s="66" t="s">
        <v>3</v>
      </c>
      <c r="B1" s="66"/>
      <c r="C1" s="67"/>
      <c r="D1" s="66"/>
      <c r="G1" s="187"/>
      <c r="H1" s="185"/>
      <c r="I1" s="185"/>
      <c r="J1" s="185"/>
      <c r="K1" s="185"/>
      <c r="L1" s="185"/>
      <c r="M1" s="185"/>
      <c r="N1" s="185"/>
      <c r="O1" s="185"/>
      <c r="P1" s="185"/>
      <c r="Q1" s="185"/>
      <c r="R1" s="185"/>
      <c r="S1" s="185"/>
    </row>
    <row r="2" spans="1:20" ht="15">
      <c r="A2" s="1" t="s">
        <v>4</v>
      </c>
      <c r="B2" s="1"/>
      <c r="C2" s="58"/>
      <c r="D2" s="1"/>
      <c r="G2" s="187"/>
      <c r="H2" s="185"/>
      <c r="I2" s="185"/>
      <c r="J2" s="185"/>
      <c r="K2" s="185"/>
      <c r="L2" s="185"/>
      <c r="M2" s="185"/>
      <c r="N2" s="185"/>
      <c r="O2" s="185"/>
      <c r="P2" s="185"/>
      <c r="Q2" s="185"/>
      <c r="R2" s="185"/>
      <c r="S2" s="185"/>
    </row>
    <row r="3" spans="1:20" ht="15">
      <c r="A3" s="1"/>
      <c r="B3" s="1"/>
      <c r="C3" s="58"/>
      <c r="D3" s="1"/>
      <c r="G3" s="187"/>
      <c r="H3" s="185"/>
      <c r="I3" s="185"/>
      <c r="J3" s="185"/>
      <c r="K3" s="185"/>
      <c r="L3" s="185"/>
      <c r="M3" s="185"/>
      <c r="N3" s="185"/>
      <c r="O3" s="185"/>
      <c r="P3" s="185"/>
      <c r="Q3" s="185"/>
      <c r="R3" s="185"/>
      <c r="S3" s="185"/>
    </row>
    <row r="4" spans="1:20" ht="15">
      <c r="A4" s="1" t="s">
        <v>381</v>
      </c>
      <c r="B4" s="1"/>
      <c r="C4" s="58"/>
      <c r="D4" s="1"/>
      <c r="G4" s="187"/>
      <c r="H4" s="185"/>
      <c r="I4" s="185"/>
      <c r="J4" s="185"/>
      <c r="K4" s="185"/>
      <c r="L4" s="185"/>
      <c r="M4" s="185"/>
      <c r="N4" s="185"/>
      <c r="O4" s="185"/>
      <c r="P4" s="911">
        <f>UNIDADES!I71</f>
        <v>5005</v>
      </c>
      <c r="Q4" s="185"/>
      <c r="R4" s="185"/>
      <c r="S4" s="185"/>
    </row>
    <row r="5" spans="1:20" ht="15" thickBot="1">
      <c r="E5" s="8"/>
      <c r="F5" s="68"/>
      <c r="G5" s="185"/>
      <c r="H5" s="187"/>
      <c r="I5" s="185"/>
      <c r="J5" s="185"/>
      <c r="K5" s="185"/>
      <c r="L5" s="185"/>
      <c r="M5" s="185"/>
      <c r="N5" s="185"/>
      <c r="O5" s="185"/>
      <c r="P5" s="185"/>
      <c r="Q5" s="185"/>
      <c r="R5" s="185"/>
      <c r="S5" s="87"/>
    </row>
    <row r="6" spans="1:20" ht="48.75" thickBot="1">
      <c r="A6" s="573" t="s">
        <v>317</v>
      </c>
      <c r="B6" s="381">
        <v>46357</v>
      </c>
      <c r="C6" s="382">
        <v>46327</v>
      </c>
      <c r="D6" s="383">
        <v>46296</v>
      </c>
      <c r="E6" s="382">
        <v>46266</v>
      </c>
      <c r="F6" s="382">
        <v>46235</v>
      </c>
      <c r="G6" s="382">
        <v>46204</v>
      </c>
      <c r="H6" s="382">
        <v>46174</v>
      </c>
      <c r="I6" s="384">
        <v>46143</v>
      </c>
      <c r="J6" s="382">
        <v>46113</v>
      </c>
      <c r="K6" s="381">
        <v>46082</v>
      </c>
      <c r="L6" s="385">
        <v>46054</v>
      </c>
      <c r="M6" s="386">
        <v>46023</v>
      </c>
      <c r="N6" s="255" t="s">
        <v>8</v>
      </c>
      <c r="O6" s="241" t="s">
        <v>9</v>
      </c>
      <c r="P6" s="242" t="s">
        <v>586</v>
      </c>
    </row>
    <row r="7" spans="1:20" s="1000" customFormat="1" ht="14.25" customHeight="1" thickBot="1">
      <c r="A7" s="1011" t="s">
        <v>331</v>
      </c>
      <c r="B7" s="1012"/>
      <c r="C7" s="1013"/>
      <c r="D7" s="1014"/>
      <c r="E7" s="1014"/>
      <c r="F7" s="1014"/>
      <c r="G7" s="1014"/>
      <c r="H7" s="1014"/>
      <c r="I7" s="1014">
        <v>764</v>
      </c>
      <c r="J7" s="1013">
        <v>749</v>
      </c>
      <c r="K7" s="1013">
        <v>803</v>
      </c>
      <c r="L7" s="1013">
        <v>700</v>
      </c>
      <c r="M7" s="1015">
        <v>821</v>
      </c>
      <c r="N7" s="1016">
        <f>SUM(B7:M7)</f>
        <v>3837</v>
      </c>
      <c r="O7" s="1017">
        <f>AVERAGE(B7:M7)</f>
        <v>767.4</v>
      </c>
      <c r="P7" s="1018">
        <f>(I7*100)/$P$4</f>
        <v>15.264735264735265</v>
      </c>
      <c r="S7" s="1001"/>
      <c r="T7" s="1001"/>
    </row>
    <row r="8" spans="1:20" ht="15" customHeight="1" thickBot="1">
      <c r="A8" s="472" t="s">
        <v>596</v>
      </c>
      <c r="B8" s="473"/>
      <c r="C8" s="474"/>
      <c r="D8" s="467"/>
      <c r="E8" s="467"/>
      <c r="F8" s="467"/>
      <c r="G8" s="474"/>
      <c r="H8" s="474"/>
      <c r="I8" s="474">
        <v>389</v>
      </c>
      <c r="J8" s="474">
        <v>530</v>
      </c>
      <c r="K8" s="474">
        <v>571</v>
      </c>
      <c r="L8" s="474">
        <v>560</v>
      </c>
      <c r="M8" s="491">
        <v>556</v>
      </c>
      <c r="N8" s="492">
        <f t="shared" ref="N8:N16" si="0">SUM(B8:M8)</f>
        <v>2606</v>
      </c>
      <c r="O8" s="493">
        <f t="shared" ref="O8:O16" si="1">AVERAGE(B8:M8)</f>
        <v>521.20000000000005</v>
      </c>
      <c r="P8" s="1018">
        <f t="shared" ref="P8:P17" si="2">(I8*100)/$P$4</f>
        <v>7.7722277722277724</v>
      </c>
      <c r="S8" s="68"/>
      <c r="T8" s="68"/>
    </row>
    <row r="9" spans="1:20" ht="15.75" thickBot="1">
      <c r="A9" s="472" t="s">
        <v>336</v>
      </c>
      <c r="B9" s="477"/>
      <c r="C9" s="474"/>
      <c r="D9" s="474"/>
      <c r="E9" s="474"/>
      <c r="F9" s="474"/>
      <c r="G9" s="474"/>
      <c r="H9" s="474"/>
      <c r="I9" s="474">
        <v>390</v>
      </c>
      <c r="J9" s="474">
        <v>303</v>
      </c>
      <c r="K9" s="474">
        <v>456</v>
      </c>
      <c r="L9" s="474">
        <v>612</v>
      </c>
      <c r="M9" s="491">
        <v>458</v>
      </c>
      <c r="N9" s="492">
        <f t="shared" si="0"/>
        <v>2219</v>
      </c>
      <c r="O9" s="493">
        <f t="shared" si="1"/>
        <v>443.8</v>
      </c>
      <c r="P9" s="1018">
        <f t="shared" si="2"/>
        <v>7.7922077922077921</v>
      </c>
      <c r="S9" s="68"/>
      <c r="T9" s="68"/>
    </row>
    <row r="10" spans="1:20" ht="15.75" thickBot="1">
      <c r="A10" s="472" t="s">
        <v>41</v>
      </c>
      <c r="B10" s="477"/>
      <c r="C10" s="474"/>
      <c r="D10" s="474"/>
      <c r="E10" s="474"/>
      <c r="F10" s="474"/>
      <c r="G10" s="474"/>
      <c r="H10" s="475"/>
      <c r="I10" s="474">
        <v>402</v>
      </c>
      <c r="J10" s="474">
        <v>441</v>
      </c>
      <c r="K10" s="474">
        <v>532</v>
      </c>
      <c r="L10" s="474">
        <v>283</v>
      </c>
      <c r="M10" s="491">
        <v>344</v>
      </c>
      <c r="N10" s="492">
        <f t="shared" si="0"/>
        <v>2002</v>
      </c>
      <c r="O10" s="493">
        <f t="shared" si="1"/>
        <v>400.4</v>
      </c>
      <c r="P10" s="1018">
        <f t="shared" si="2"/>
        <v>8.0319680319680327</v>
      </c>
      <c r="S10" s="68"/>
      <c r="T10" s="68"/>
    </row>
    <row r="11" spans="1:20" ht="15.75" thickBot="1">
      <c r="A11" s="472" t="s">
        <v>320</v>
      </c>
      <c r="B11" s="477"/>
      <c r="C11" s="474"/>
      <c r="D11" s="474"/>
      <c r="E11" s="474"/>
      <c r="F11" s="474"/>
      <c r="G11" s="474"/>
      <c r="H11" s="474"/>
      <c r="I11" s="474">
        <v>349</v>
      </c>
      <c r="J11" s="474">
        <v>333</v>
      </c>
      <c r="K11" s="474">
        <v>405</v>
      </c>
      <c r="L11" s="474">
        <v>305</v>
      </c>
      <c r="M11" s="491">
        <v>343</v>
      </c>
      <c r="N11" s="492">
        <f t="shared" si="0"/>
        <v>1735</v>
      </c>
      <c r="O11" s="493">
        <f t="shared" si="1"/>
        <v>347</v>
      </c>
      <c r="P11" s="1018">
        <f t="shared" si="2"/>
        <v>6.9730269730269727</v>
      </c>
      <c r="S11" s="68"/>
      <c r="T11" s="68"/>
    </row>
    <row r="12" spans="1:20" ht="15" customHeight="1" thickBot="1">
      <c r="A12" s="472" t="s">
        <v>325</v>
      </c>
      <c r="B12" s="477"/>
      <c r="C12" s="474"/>
      <c r="D12" s="474"/>
      <c r="E12" s="474"/>
      <c r="F12" s="474"/>
      <c r="G12" s="474"/>
      <c r="H12" s="475"/>
      <c r="I12" s="474">
        <v>327</v>
      </c>
      <c r="J12" s="474">
        <v>369</v>
      </c>
      <c r="K12" s="474">
        <v>395</v>
      </c>
      <c r="L12" s="474">
        <v>339</v>
      </c>
      <c r="M12" s="491">
        <v>265</v>
      </c>
      <c r="N12" s="492">
        <f t="shared" si="0"/>
        <v>1695</v>
      </c>
      <c r="O12" s="493">
        <f t="shared" si="1"/>
        <v>339</v>
      </c>
      <c r="P12" s="1018">
        <f t="shared" si="2"/>
        <v>6.5334665334665338</v>
      </c>
      <c r="S12" s="68"/>
      <c r="T12" s="68"/>
    </row>
    <row r="13" spans="1:20" ht="15.75" thickBot="1">
      <c r="A13" s="472" t="s">
        <v>329</v>
      </c>
      <c r="B13" s="477"/>
      <c r="C13" s="474"/>
      <c r="D13" s="474"/>
      <c r="E13" s="474"/>
      <c r="F13" s="474"/>
      <c r="G13" s="474"/>
      <c r="H13" s="474"/>
      <c r="I13" s="474">
        <v>309</v>
      </c>
      <c r="J13" s="474">
        <v>293</v>
      </c>
      <c r="K13" s="474">
        <v>351</v>
      </c>
      <c r="L13" s="474">
        <v>355</v>
      </c>
      <c r="M13" s="491">
        <v>343</v>
      </c>
      <c r="N13" s="492">
        <f t="shared" si="0"/>
        <v>1651</v>
      </c>
      <c r="O13" s="493">
        <f t="shared" si="1"/>
        <v>330.2</v>
      </c>
      <c r="P13" s="1018">
        <f t="shared" si="2"/>
        <v>6.1738261738261739</v>
      </c>
      <c r="S13" s="68"/>
      <c r="T13" s="68"/>
    </row>
    <row r="14" spans="1:20" ht="15.75" thickBot="1">
      <c r="A14" s="472" t="s">
        <v>332</v>
      </c>
      <c r="B14" s="477"/>
      <c r="C14" s="474"/>
      <c r="D14" s="474"/>
      <c r="E14" s="474"/>
      <c r="F14" s="474"/>
      <c r="G14" s="474"/>
      <c r="H14" s="474"/>
      <c r="I14" s="474">
        <v>292</v>
      </c>
      <c r="J14" s="474">
        <v>256</v>
      </c>
      <c r="K14" s="474">
        <v>276</v>
      </c>
      <c r="L14" s="474">
        <v>222</v>
      </c>
      <c r="M14" s="491">
        <v>258</v>
      </c>
      <c r="N14" s="492">
        <f t="shared" si="0"/>
        <v>1304</v>
      </c>
      <c r="O14" s="493">
        <f t="shared" si="1"/>
        <v>260.8</v>
      </c>
      <c r="P14" s="1018">
        <f t="shared" si="2"/>
        <v>5.8341658341658338</v>
      </c>
      <c r="S14" s="68"/>
      <c r="T14" s="68"/>
    </row>
    <row r="15" spans="1:20" ht="15.75" thickBot="1">
      <c r="A15" s="472" t="s">
        <v>318</v>
      </c>
      <c r="B15" s="477"/>
      <c r="C15" s="474"/>
      <c r="D15" s="474"/>
      <c r="E15" s="474"/>
      <c r="F15" s="474"/>
      <c r="G15" s="474"/>
      <c r="H15" s="474"/>
      <c r="I15" s="474">
        <v>119</v>
      </c>
      <c r="J15" s="474">
        <v>130</v>
      </c>
      <c r="K15" s="474">
        <v>191</v>
      </c>
      <c r="L15" s="474">
        <v>131</v>
      </c>
      <c r="M15" s="491">
        <v>148</v>
      </c>
      <c r="N15" s="492">
        <f t="shared" si="0"/>
        <v>719</v>
      </c>
      <c r="O15" s="493">
        <f t="shared" si="1"/>
        <v>143.80000000000001</v>
      </c>
      <c r="P15" s="1018">
        <f t="shared" si="2"/>
        <v>2.3776223776223775</v>
      </c>
      <c r="S15" s="68"/>
      <c r="T15" s="68"/>
    </row>
    <row r="16" spans="1:20" ht="15.75" thickBot="1">
      <c r="A16" s="472" t="s">
        <v>563</v>
      </c>
      <c r="B16" s="477"/>
      <c r="C16" s="474"/>
      <c r="D16" s="474"/>
      <c r="E16" s="474"/>
      <c r="F16" s="474"/>
      <c r="G16" s="474"/>
      <c r="H16" s="475"/>
      <c r="I16" s="474">
        <v>179</v>
      </c>
      <c r="J16" s="474">
        <v>142</v>
      </c>
      <c r="K16" s="474">
        <v>154</v>
      </c>
      <c r="L16" s="474">
        <v>80</v>
      </c>
      <c r="M16" s="494">
        <v>143</v>
      </c>
      <c r="N16" s="495">
        <f t="shared" si="0"/>
        <v>698</v>
      </c>
      <c r="O16" s="496">
        <f t="shared" si="1"/>
        <v>139.6</v>
      </c>
      <c r="P16" s="1018">
        <f t="shared" si="2"/>
        <v>3.5764235764235766</v>
      </c>
      <c r="S16" s="68"/>
      <c r="T16" s="68"/>
    </row>
    <row r="17" spans="1:41" ht="15.75" customHeight="1" thickBot="1">
      <c r="A17" s="497" t="s">
        <v>8</v>
      </c>
      <c r="B17" s="498"/>
      <c r="C17" s="498"/>
      <c r="D17" s="498"/>
      <c r="E17" s="498"/>
      <c r="F17" s="498"/>
      <c r="G17" s="498"/>
      <c r="H17" s="498"/>
      <c r="I17" s="498">
        <f t="shared" ref="I17:N17" si="3">SUM(I7:I16)</f>
        <v>3520</v>
      </c>
      <c r="J17" s="498">
        <f t="shared" si="3"/>
        <v>3546</v>
      </c>
      <c r="K17" s="499">
        <f t="shared" si="3"/>
        <v>4134</v>
      </c>
      <c r="L17" s="499">
        <f t="shared" si="3"/>
        <v>3587</v>
      </c>
      <c r="M17" s="499">
        <f t="shared" si="3"/>
        <v>3679</v>
      </c>
      <c r="N17" s="500">
        <f t="shared" si="3"/>
        <v>18466</v>
      </c>
      <c r="O17" s="501">
        <f>AVERAGE(B17:M17)</f>
        <v>3693.2</v>
      </c>
      <c r="P17" s="1018">
        <f t="shared" si="2"/>
        <v>70.329670329670336</v>
      </c>
      <c r="S17" s="68"/>
      <c r="T17" s="68"/>
    </row>
    <row r="18" spans="1:41" s="192" customFormat="1" ht="23.25" customHeight="1">
      <c r="A18" s="192" t="s">
        <v>310</v>
      </c>
      <c r="C18" s="193"/>
      <c r="O18" s="192" t="s">
        <v>311</v>
      </c>
      <c r="P18" s="194">
        <f>100-P17</f>
        <v>29.670329670329664</v>
      </c>
    </row>
    <row r="19" spans="1:41" ht="54.75" customHeight="1">
      <c r="A19" s="195"/>
      <c r="B19" s="195"/>
      <c r="C19" s="205"/>
      <c r="D19" s="192"/>
      <c r="E19" s="206"/>
      <c r="F19" s="192"/>
      <c r="G19" s="192"/>
      <c r="H19" s="192"/>
      <c r="I19" s="192"/>
      <c r="J19" s="192"/>
      <c r="K19" s="192"/>
      <c r="L19" s="192"/>
      <c r="M19" s="192"/>
      <c r="N19" s="1167"/>
      <c r="O19" s="1167"/>
      <c r="P19" s="1167"/>
      <c r="Q19" s="192"/>
      <c r="R19" s="192"/>
      <c r="S19" s="192"/>
      <c r="T19" s="192"/>
      <c r="U19" s="192"/>
      <c r="V19" s="192"/>
      <c r="W19" s="206"/>
      <c r="X19" s="192"/>
      <c r="Y19" s="192"/>
      <c r="Z19" s="192"/>
      <c r="AA19" s="192"/>
      <c r="AB19" s="192"/>
      <c r="AC19" s="192"/>
      <c r="AD19" s="192"/>
      <c r="AE19" s="192"/>
      <c r="AF19" s="192"/>
      <c r="AG19" s="192"/>
    </row>
    <row r="20" spans="1:41">
      <c r="A20" s="200"/>
      <c r="B20" s="200"/>
      <c r="C20" s="207"/>
      <c r="D20" s="192"/>
      <c r="E20" s="206"/>
      <c r="F20" s="192"/>
      <c r="G20" s="192"/>
      <c r="H20" s="192"/>
      <c r="I20" s="192"/>
      <c r="J20" s="192"/>
      <c r="K20" s="192"/>
      <c r="L20" s="192"/>
      <c r="M20" s="192"/>
      <c r="N20" s="192"/>
      <c r="O20" s="206"/>
      <c r="P20" s="192"/>
      <c r="Q20" s="192"/>
      <c r="R20" s="192"/>
      <c r="S20" s="192"/>
      <c r="T20" s="192"/>
      <c r="U20" s="192"/>
      <c r="V20" s="192"/>
      <c r="W20" s="206"/>
      <c r="X20" s="192"/>
      <c r="Y20" s="192"/>
      <c r="Z20" s="192"/>
      <c r="AA20" s="192"/>
      <c r="AB20" s="192"/>
      <c r="AC20" s="197"/>
      <c r="AD20" s="198"/>
      <c r="AE20" s="198"/>
      <c r="AF20" s="198"/>
      <c r="AG20" s="198"/>
      <c r="AH20" s="74"/>
      <c r="AI20" s="74"/>
      <c r="AJ20" s="70"/>
      <c r="AK20" s="74"/>
      <c r="AL20" s="74"/>
      <c r="AM20" s="74"/>
      <c r="AN20" s="74"/>
      <c r="AO20" s="75"/>
    </row>
    <row r="21" spans="1:41" ht="92.25" customHeight="1">
      <c r="A21" s="195"/>
      <c r="B21" s="195"/>
      <c r="C21" s="205"/>
      <c r="D21" s="192"/>
      <c r="E21" s="206"/>
      <c r="F21" s="192"/>
      <c r="G21" s="192"/>
      <c r="H21" s="192"/>
      <c r="I21" s="192"/>
      <c r="J21" s="192"/>
      <c r="K21" s="192"/>
      <c r="L21" s="208"/>
      <c r="M21" s="192"/>
      <c r="N21" s="1167"/>
      <c r="O21" s="1167"/>
      <c r="P21" s="1167"/>
      <c r="Q21" s="192"/>
      <c r="R21" s="192"/>
      <c r="S21" s="192"/>
      <c r="T21" s="192"/>
      <c r="U21" s="192"/>
      <c r="V21" s="192"/>
      <c r="W21" s="206"/>
      <c r="X21" s="192"/>
      <c r="Y21" s="192"/>
      <c r="Z21" s="192"/>
      <c r="AA21" s="192"/>
      <c r="AB21" s="192"/>
      <c r="AC21" s="197"/>
      <c r="AD21" s="198"/>
      <c r="AE21" s="198"/>
      <c r="AF21" s="198"/>
      <c r="AG21" s="198"/>
      <c r="AH21" s="74"/>
      <c r="AI21" s="74"/>
      <c r="AJ21" s="70"/>
      <c r="AK21" s="74"/>
      <c r="AL21" s="74"/>
      <c r="AM21" s="74"/>
      <c r="AN21" s="74"/>
      <c r="AO21" s="75"/>
    </row>
    <row r="22" spans="1:41">
      <c r="A22" s="195"/>
      <c r="B22" s="195"/>
      <c r="C22" s="205"/>
      <c r="D22" s="192"/>
      <c r="E22" s="206"/>
      <c r="F22" s="192"/>
      <c r="G22" s="192"/>
      <c r="H22" s="192"/>
      <c r="I22" s="192"/>
      <c r="J22" s="192"/>
      <c r="K22" s="192"/>
      <c r="L22" s="192"/>
      <c r="M22" s="192"/>
      <c r="N22" s="192"/>
      <c r="O22" s="206"/>
      <c r="P22" s="192"/>
      <c r="Q22" s="192"/>
      <c r="R22" s="192"/>
      <c r="S22" s="192"/>
      <c r="T22" s="192"/>
      <c r="U22" s="192"/>
      <c r="V22" s="192"/>
      <c r="W22" s="209"/>
      <c r="X22" s="192"/>
      <c r="Y22" s="192"/>
      <c r="Z22" s="192"/>
      <c r="AA22" s="192"/>
      <c r="AB22" s="192"/>
      <c r="AC22" s="197"/>
      <c r="AD22" s="198"/>
      <c r="AE22" s="198"/>
      <c r="AF22" s="198"/>
      <c r="AG22" s="198"/>
      <c r="AH22" s="74"/>
      <c r="AI22" s="74"/>
      <c r="AJ22" s="70"/>
      <c r="AK22" s="74"/>
      <c r="AL22" s="74"/>
      <c r="AM22" s="74"/>
      <c r="AN22" s="74"/>
      <c r="AO22" s="75"/>
    </row>
    <row r="23" spans="1:41" ht="66.75" customHeight="1">
      <c r="A23" s="195"/>
      <c r="B23" s="195"/>
      <c r="C23" s="205"/>
      <c r="D23" s="192"/>
      <c r="E23" s="206"/>
      <c r="F23" s="192"/>
      <c r="G23" s="192"/>
      <c r="H23" s="192"/>
      <c r="I23" s="192"/>
      <c r="J23" s="192"/>
      <c r="K23" s="192"/>
      <c r="L23" s="192"/>
      <c r="M23" s="192"/>
      <c r="N23" s="1167"/>
      <c r="O23" s="1167"/>
      <c r="P23" s="1167"/>
      <c r="Q23" s="192"/>
      <c r="R23" s="192"/>
      <c r="S23" s="192"/>
      <c r="T23" s="192"/>
      <c r="U23" s="192"/>
      <c r="V23" s="192"/>
      <c r="W23" s="206"/>
      <c r="X23" s="192"/>
      <c r="Y23" s="192"/>
      <c r="Z23" s="192"/>
      <c r="AA23" s="192"/>
      <c r="AB23" s="192"/>
      <c r="AC23" s="197"/>
      <c r="AD23" s="198"/>
      <c r="AE23" s="198"/>
      <c r="AF23" s="198"/>
      <c r="AG23" s="198"/>
      <c r="AH23" s="74"/>
      <c r="AI23" s="74"/>
      <c r="AJ23" s="70"/>
      <c r="AK23" s="74"/>
      <c r="AL23" s="74"/>
      <c r="AM23" s="74"/>
      <c r="AN23" s="74"/>
      <c r="AO23" s="75"/>
    </row>
    <row r="24" spans="1:41" ht="45">
      <c r="A24" s="875" t="s">
        <v>379</v>
      </c>
      <c r="B24" s="200"/>
      <c r="C24" s="207"/>
      <c r="D24" s="192"/>
      <c r="E24" s="206"/>
      <c r="F24" s="192"/>
      <c r="G24" s="192"/>
      <c r="H24" s="192"/>
      <c r="I24" s="192"/>
      <c r="J24" s="192"/>
      <c r="K24" s="192"/>
      <c r="L24" s="192"/>
      <c r="M24" s="192"/>
      <c r="N24" s="192"/>
      <c r="O24" s="192"/>
      <c r="P24" s="192"/>
      <c r="Q24" s="192"/>
      <c r="R24" s="192"/>
      <c r="S24" s="192"/>
      <c r="T24" s="192"/>
      <c r="U24" s="192"/>
      <c r="V24" s="192"/>
      <c r="W24" s="206"/>
      <c r="X24" s="192"/>
      <c r="Y24" s="192"/>
      <c r="Z24" s="192"/>
      <c r="AA24" s="192"/>
      <c r="AB24" s="192"/>
      <c r="AC24" s="197"/>
      <c r="AD24" s="198"/>
      <c r="AE24" s="198"/>
      <c r="AF24" s="198"/>
      <c r="AG24" s="198"/>
      <c r="AH24" s="74"/>
      <c r="AI24" s="74"/>
      <c r="AJ24" s="70"/>
      <c r="AK24" s="74"/>
      <c r="AL24" s="74"/>
      <c r="AM24" s="74"/>
      <c r="AN24" s="74"/>
      <c r="AO24" s="75"/>
    </row>
    <row r="25" spans="1:41" ht="60">
      <c r="A25" s="1145" t="s">
        <v>595</v>
      </c>
      <c r="B25" s="195"/>
      <c r="C25" s="205"/>
      <c r="D25" s="192"/>
      <c r="E25" s="206"/>
      <c r="F25" s="192"/>
      <c r="G25" s="192"/>
      <c r="H25" s="192"/>
      <c r="I25" s="192"/>
      <c r="J25" s="192"/>
      <c r="K25" s="192"/>
      <c r="L25" s="192"/>
      <c r="M25" s="192"/>
      <c r="N25" s="192"/>
      <c r="O25" s="192"/>
      <c r="P25" s="192"/>
      <c r="Q25" s="192"/>
      <c r="R25" s="192"/>
      <c r="S25" s="192"/>
      <c r="T25" s="192"/>
      <c r="U25" s="192"/>
      <c r="V25" s="192"/>
      <c r="W25" s="206"/>
      <c r="X25" s="192"/>
      <c r="Y25" s="192"/>
      <c r="Z25" s="192"/>
      <c r="AA25" s="192"/>
      <c r="AB25" s="192"/>
      <c r="AC25" s="197"/>
      <c r="AD25" s="198"/>
      <c r="AE25" s="198"/>
      <c r="AF25" s="198"/>
      <c r="AG25" s="198"/>
      <c r="AH25" s="74"/>
      <c r="AI25" s="74"/>
      <c r="AJ25" s="70"/>
      <c r="AK25" s="74"/>
      <c r="AL25" s="74"/>
      <c r="AM25" s="74"/>
      <c r="AN25" s="74"/>
      <c r="AO25" s="75"/>
    </row>
    <row r="26" spans="1:41">
      <c r="A26" s="192"/>
      <c r="B26" s="192"/>
      <c r="C26" s="193"/>
      <c r="D26" s="192"/>
      <c r="E26" s="206"/>
      <c r="F26" s="192"/>
      <c r="G26" s="206"/>
      <c r="H26" s="192"/>
      <c r="I26" s="192"/>
      <c r="J26" s="192"/>
      <c r="K26" s="192"/>
      <c r="L26" s="192"/>
      <c r="M26" s="192"/>
      <c r="N26" s="192"/>
      <c r="O26" s="192"/>
      <c r="P26" s="192"/>
      <c r="Q26" s="192"/>
      <c r="R26" s="192"/>
      <c r="S26" s="192"/>
      <c r="T26" s="192"/>
      <c r="U26" s="192"/>
      <c r="V26" s="192"/>
      <c r="W26" s="192"/>
      <c r="X26" s="192"/>
      <c r="Y26" s="192"/>
      <c r="Z26" s="192"/>
      <c r="AA26" s="192"/>
      <c r="AB26" s="192"/>
      <c r="AC26" s="197"/>
      <c r="AD26" s="198"/>
      <c r="AE26" s="198"/>
      <c r="AF26" s="198"/>
      <c r="AG26" s="198"/>
      <c r="AH26" s="74"/>
      <c r="AI26" s="74"/>
      <c r="AJ26" s="70"/>
      <c r="AK26" s="74"/>
      <c r="AL26" s="74"/>
      <c r="AM26" s="74"/>
      <c r="AN26" s="74"/>
      <c r="AO26" s="75"/>
    </row>
    <row r="27" spans="1:41">
      <c r="A27" s="192"/>
      <c r="B27" s="192"/>
      <c r="C27" s="193"/>
      <c r="D27" s="192"/>
      <c r="E27" s="206"/>
      <c r="F27" s="192"/>
      <c r="G27" s="206"/>
      <c r="H27" s="192"/>
      <c r="I27" s="192"/>
      <c r="J27" s="192"/>
      <c r="K27" s="192"/>
      <c r="L27" s="192"/>
      <c r="M27" s="192"/>
      <c r="N27" s="192"/>
      <c r="O27" s="192"/>
      <c r="P27" s="192"/>
      <c r="Q27" s="192"/>
      <c r="R27" s="197"/>
      <c r="S27" s="198"/>
      <c r="T27" s="199"/>
      <c r="U27" s="199"/>
      <c r="V27" s="199"/>
      <c r="W27" s="210"/>
      <c r="X27" s="192"/>
      <c r="Y27" s="192"/>
      <c r="Z27" s="192"/>
      <c r="AA27" s="192"/>
      <c r="AB27" s="192"/>
      <c r="AC27" s="197"/>
      <c r="AD27" s="198"/>
      <c r="AE27" s="198"/>
      <c r="AF27" s="198"/>
      <c r="AG27" s="198"/>
      <c r="AH27" s="74"/>
      <c r="AI27" s="74"/>
      <c r="AJ27" s="70"/>
      <c r="AK27" s="74"/>
      <c r="AL27" s="74"/>
      <c r="AM27" s="74"/>
      <c r="AN27" s="74"/>
      <c r="AO27" s="75"/>
    </row>
    <row r="28" spans="1:41">
      <c r="A28" s="192"/>
      <c r="B28" s="192"/>
      <c r="C28" s="193"/>
      <c r="D28" s="192"/>
      <c r="E28" s="206"/>
      <c r="F28" s="192"/>
      <c r="G28" s="206"/>
      <c r="H28" s="192"/>
      <c r="I28" s="192"/>
      <c r="J28" s="192"/>
      <c r="K28" s="192"/>
      <c r="L28" s="192"/>
      <c r="M28" s="192"/>
      <c r="N28" s="192"/>
      <c r="O28" s="192"/>
      <c r="P28" s="192"/>
      <c r="Q28" s="192"/>
      <c r="R28" s="197"/>
      <c r="S28" s="198"/>
      <c r="T28" s="199"/>
      <c r="U28" s="199"/>
      <c r="V28" s="199"/>
      <c r="W28" s="210"/>
      <c r="X28" s="192"/>
      <c r="Y28" s="192"/>
      <c r="Z28" s="192"/>
      <c r="AA28" s="192"/>
      <c r="AB28" s="192"/>
      <c r="AC28" s="197"/>
      <c r="AD28" s="198"/>
      <c r="AE28" s="198"/>
      <c r="AF28" s="198"/>
      <c r="AG28" s="198"/>
      <c r="AH28" s="74"/>
      <c r="AI28" s="74"/>
      <c r="AJ28" s="70"/>
      <c r="AK28" s="74"/>
      <c r="AL28" s="74"/>
      <c r="AM28" s="74"/>
      <c r="AN28" s="74"/>
      <c r="AO28" s="75"/>
    </row>
    <row r="29" spans="1:41">
      <c r="A29" s="192"/>
      <c r="B29" s="192"/>
      <c r="C29" s="193"/>
      <c r="D29" s="192"/>
      <c r="E29" s="206"/>
      <c r="F29" s="192"/>
      <c r="G29" s="206"/>
      <c r="H29" s="192"/>
      <c r="I29" s="192"/>
      <c r="J29" s="192"/>
      <c r="K29" s="192"/>
      <c r="L29" s="192"/>
      <c r="M29" s="192"/>
      <c r="N29" s="192"/>
      <c r="O29" s="192"/>
      <c r="P29" s="192"/>
      <c r="Q29" s="192"/>
      <c r="R29" s="197"/>
      <c r="S29" s="198"/>
      <c r="T29" s="199"/>
      <c r="U29" s="199"/>
      <c r="V29" s="199"/>
      <c r="W29" s="210"/>
      <c r="X29" s="192"/>
      <c r="Y29" s="192"/>
      <c r="Z29" s="192"/>
      <c r="AA29" s="192"/>
      <c r="AB29" s="192"/>
      <c r="AC29" s="197"/>
      <c r="AD29" s="198"/>
      <c r="AE29" s="198"/>
      <c r="AF29" s="198"/>
      <c r="AG29" s="198"/>
      <c r="AH29" s="74"/>
      <c r="AI29" s="74"/>
      <c r="AJ29" s="70"/>
      <c r="AK29" s="74"/>
      <c r="AL29" s="74"/>
      <c r="AM29" s="74"/>
      <c r="AN29" s="74"/>
      <c r="AO29" s="75"/>
    </row>
    <row r="30" spans="1:41">
      <c r="A30" s="192"/>
      <c r="B30" s="192"/>
      <c r="C30" s="193"/>
      <c r="D30" s="192"/>
      <c r="E30" s="206"/>
      <c r="F30" s="192"/>
      <c r="G30" s="206"/>
      <c r="H30" s="192"/>
      <c r="I30" s="192"/>
      <c r="J30" s="192"/>
      <c r="K30" s="192"/>
      <c r="L30" s="192"/>
      <c r="M30" s="192"/>
      <c r="N30" s="192"/>
      <c r="O30" s="192"/>
      <c r="P30" s="192"/>
      <c r="Q30" s="192"/>
      <c r="R30" s="197"/>
      <c r="S30" s="198"/>
      <c r="T30" s="199"/>
      <c r="U30" s="199"/>
      <c r="V30" s="199"/>
      <c r="W30" s="210"/>
      <c r="X30" s="192"/>
      <c r="Y30" s="192"/>
      <c r="Z30" s="192"/>
      <c r="AA30" s="192"/>
      <c r="AB30" s="192"/>
      <c r="AC30" s="192"/>
      <c r="AD30" s="192"/>
      <c r="AE30" s="192"/>
      <c r="AF30" s="192"/>
      <c r="AG30" s="192"/>
      <c r="AO30" s="68"/>
    </row>
    <row r="31" spans="1:41">
      <c r="A31" s="192"/>
      <c r="B31" s="192"/>
      <c r="C31" s="193"/>
      <c r="D31" s="192"/>
      <c r="E31" s="206"/>
      <c r="F31" s="192"/>
      <c r="G31" s="206"/>
      <c r="H31" s="192"/>
      <c r="I31" s="192"/>
      <c r="J31" s="192"/>
      <c r="K31" s="192"/>
      <c r="L31" s="192"/>
      <c r="M31" s="192"/>
      <c r="N31" s="192"/>
      <c r="O31" s="192"/>
      <c r="P31" s="192"/>
      <c r="Q31" s="192"/>
      <c r="R31" s="197"/>
      <c r="S31" s="198"/>
      <c r="T31" s="199"/>
      <c r="U31" s="199"/>
      <c r="V31" s="199"/>
      <c r="W31" s="210"/>
      <c r="X31" s="192"/>
      <c r="Y31" s="192"/>
      <c r="Z31" s="192"/>
      <c r="AA31" s="192"/>
      <c r="AB31" s="192"/>
      <c r="AC31" s="192"/>
      <c r="AD31" s="192"/>
      <c r="AE31" s="192"/>
      <c r="AF31" s="192"/>
      <c r="AG31" s="192"/>
    </row>
    <row r="32" spans="1:41">
      <c r="A32" s="192"/>
      <c r="B32" s="192"/>
      <c r="C32" s="193"/>
      <c r="D32" s="192"/>
      <c r="E32" s="206"/>
      <c r="F32" s="192"/>
      <c r="G32" s="206"/>
      <c r="H32" s="192"/>
      <c r="I32" s="192"/>
      <c r="J32" s="192"/>
      <c r="K32" s="192"/>
      <c r="L32" s="192"/>
      <c r="M32" s="192"/>
      <c r="N32" s="192"/>
      <c r="O32" s="192"/>
      <c r="P32" s="192"/>
      <c r="Q32" s="192"/>
      <c r="R32" s="197"/>
      <c r="S32" s="198"/>
      <c r="T32" s="199"/>
      <c r="U32" s="199"/>
      <c r="V32" s="199"/>
      <c r="W32" s="210"/>
      <c r="X32" s="192"/>
      <c r="Y32" s="192"/>
      <c r="Z32" s="192"/>
      <c r="AA32" s="192"/>
      <c r="AB32" s="192"/>
      <c r="AC32" s="192"/>
      <c r="AD32" s="192"/>
      <c r="AE32" s="192"/>
      <c r="AF32" s="192"/>
      <c r="AG32" s="192"/>
    </row>
    <row r="33" spans="1:33">
      <c r="A33" s="185"/>
      <c r="B33" s="192"/>
      <c r="C33" s="193"/>
      <c r="D33" s="192"/>
      <c r="E33" s="206"/>
      <c r="F33" s="192"/>
      <c r="G33" s="206"/>
      <c r="H33" s="192"/>
      <c r="I33" s="192"/>
      <c r="J33" s="192"/>
      <c r="K33" s="192"/>
      <c r="L33" s="192"/>
      <c r="M33" s="192"/>
      <c r="N33" s="192"/>
      <c r="O33" s="192"/>
      <c r="P33" s="192"/>
      <c r="Q33" s="192"/>
      <c r="R33" s="197"/>
      <c r="S33" s="198"/>
      <c r="T33" s="199"/>
      <c r="U33" s="199"/>
      <c r="V33" s="199"/>
      <c r="W33" s="210"/>
      <c r="X33" s="192"/>
      <c r="Y33" s="192"/>
      <c r="Z33" s="192"/>
      <c r="AA33" s="192"/>
      <c r="AB33" s="192"/>
      <c r="AC33" s="192"/>
      <c r="AD33" s="192"/>
      <c r="AE33" s="192"/>
      <c r="AF33" s="192"/>
      <c r="AG33" s="192"/>
    </row>
    <row r="34" spans="1:33">
      <c r="A34" s="185"/>
      <c r="B34" s="192"/>
      <c r="C34" s="193"/>
      <c r="D34" s="192"/>
      <c r="E34" s="206"/>
      <c r="F34" s="192"/>
      <c r="G34" s="206"/>
      <c r="H34" s="192"/>
      <c r="I34" s="192"/>
      <c r="J34" s="192"/>
      <c r="K34" s="192"/>
      <c r="L34" s="192"/>
      <c r="M34" s="192"/>
      <c r="N34" s="192"/>
      <c r="O34" s="192"/>
      <c r="P34" s="192"/>
      <c r="Q34" s="192"/>
      <c r="R34" s="197"/>
      <c r="S34" s="198"/>
      <c r="T34" s="199"/>
      <c r="U34" s="199"/>
      <c r="V34" s="199"/>
      <c r="W34" s="210"/>
      <c r="X34" s="192"/>
      <c r="Y34" s="192"/>
      <c r="Z34" s="192"/>
      <c r="AA34" s="192"/>
      <c r="AB34" s="192"/>
      <c r="AC34" s="192"/>
      <c r="AD34" s="192"/>
      <c r="AE34" s="192"/>
      <c r="AF34" s="192"/>
      <c r="AG34" s="192"/>
    </row>
    <row r="35" spans="1:33">
      <c r="A35" s="73"/>
      <c r="B35" s="192"/>
      <c r="C35" s="193"/>
      <c r="D35" s="192"/>
      <c r="E35" s="206"/>
      <c r="F35" s="192"/>
      <c r="G35" s="206"/>
      <c r="H35" s="192"/>
      <c r="I35" s="192"/>
      <c r="J35" s="192"/>
      <c r="K35" s="192"/>
      <c r="L35" s="192"/>
      <c r="M35" s="192"/>
      <c r="N35" s="192"/>
      <c r="O35" s="192"/>
      <c r="P35" s="192"/>
      <c r="Q35" s="192"/>
      <c r="R35" s="197"/>
      <c r="S35" s="198"/>
      <c r="T35" s="199"/>
      <c r="U35" s="199"/>
      <c r="V35" s="199"/>
      <c r="W35" s="210"/>
      <c r="X35" s="192"/>
      <c r="Y35" s="192"/>
      <c r="Z35" s="192"/>
      <c r="AA35" s="192"/>
      <c r="AB35" s="192"/>
      <c r="AC35" s="192"/>
      <c r="AD35" s="192"/>
      <c r="AE35" s="192"/>
      <c r="AF35" s="192"/>
      <c r="AG35" s="192"/>
    </row>
    <row r="36" spans="1:33">
      <c r="A36" s="185"/>
      <c r="B36" s="192"/>
      <c r="C36" s="193"/>
      <c r="D36" s="192"/>
      <c r="E36" s="206"/>
      <c r="F36" s="192"/>
      <c r="G36" s="206"/>
      <c r="H36" s="192"/>
      <c r="I36" s="192"/>
      <c r="J36" s="192"/>
      <c r="K36" s="192"/>
      <c r="L36" s="192"/>
      <c r="M36" s="192"/>
      <c r="N36" s="192"/>
      <c r="O36" s="192"/>
      <c r="P36" s="192"/>
      <c r="Q36" s="192"/>
      <c r="R36" s="197"/>
      <c r="S36" s="198"/>
      <c r="T36" s="199"/>
      <c r="U36" s="199"/>
      <c r="V36" s="199"/>
      <c r="W36" s="210"/>
      <c r="X36" s="192"/>
      <c r="Y36" s="192"/>
      <c r="Z36" s="192"/>
      <c r="AA36" s="192"/>
      <c r="AB36" s="192"/>
      <c r="AC36" s="192"/>
      <c r="AD36" s="192"/>
      <c r="AE36" s="192"/>
      <c r="AF36" s="192"/>
      <c r="AG36" s="192"/>
    </row>
    <row r="37" spans="1:33">
      <c r="A37" s="185"/>
      <c r="B37" s="192"/>
      <c r="C37" s="193"/>
      <c r="D37" s="192"/>
      <c r="E37" s="206"/>
      <c r="F37" s="192"/>
      <c r="G37" s="206"/>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row>
    <row r="38" spans="1:33">
      <c r="A38" s="185"/>
      <c r="B38" s="192"/>
      <c r="C38" s="193"/>
      <c r="D38" s="192"/>
      <c r="E38" s="206"/>
      <c r="F38" s="192"/>
      <c r="G38" s="206"/>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row>
    <row r="39" spans="1:33">
      <c r="A39" s="192"/>
      <c r="B39" s="192"/>
      <c r="C39" s="193"/>
      <c r="D39" s="192"/>
      <c r="E39" s="206"/>
      <c r="F39" s="192"/>
      <c r="G39" s="206"/>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row>
    <row r="40" spans="1:33">
      <c r="A40" s="192"/>
      <c r="B40" s="192"/>
      <c r="C40" s="193"/>
      <c r="D40" s="192"/>
      <c r="E40" s="206"/>
      <c r="F40" s="192"/>
      <c r="G40" s="206"/>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row>
    <row r="41" spans="1:33">
      <c r="A41" s="192"/>
      <c r="B41" s="192"/>
      <c r="C41" s="193"/>
      <c r="D41" s="192"/>
      <c r="E41" s="206"/>
      <c r="F41" s="192"/>
      <c r="G41" s="206"/>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row>
    <row r="42" spans="1:33" ht="14.25" customHeight="1">
      <c r="A42" s="192"/>
      <c r="B42" s="192"/>
      <c r="C42" s="193"/>
      <c r="D42" s="192"/>
      <c r="E42" s="206"/>
      <c r="F42" s="192"/>
      <c r="G42" s="206"/>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row>
    <row r="43" spans="1:33">
      <c r="A43" s="200"/>
      <c r="B43" s="200"/>
      <c r="C43" s="207"/>
      <c r="D43" s="200"/>
      <c r="E43" s="206"/>
      <c r="F43" s="192"/>
      <c r="G43" s="206"/>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row>
    <row r="44" spans="1:33" ht="14.25" customHeight="1">
      <c r="A44" s="192"/>
      <c r="B44" s="192"/>
      <c r="C44" s="193"/>
      <c r="D44" s="192"/>
      <c r="E44" s="206"/>
      <c r="F44" s="192"/>
      <c r="G44" s="206"/>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row>
    <row r="45" spans="1:33">
      <c r="A45" s="71"/>
      <c r="B45" s="71"/>
      <c r="C45" s="72"/>
      <c r="D45" s="71"/>
    </row>
    <row r="46" spans="1:33" ht="14.25" customHeight="1"/>
  </sheetData>
  <mergeCells count="3">
    <mergeCell ref="N19:P19"/>
    <mergeCell ref="N21:P21"/>
    <mergeCell ref="N23:P23"/>
  </mergeCells>
  <pageMargins left="0.511811024" right="0.511811024" top="0.78740157500000008" bottom="0.78740157500000008" header="0.31496062000000008" footer="0.31496062000000008"/>
  <pageSetup paperSize="9" fitToWidth="0" fitToHeight="0" orientation="portrait" r:id="rId1"/>
  <ignoredErrors>
    <ignoredError sqref="I17:M17 N8:N16 O8:O16 N7:O7"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2"/>
  <dimension ref="A1:O60"/>
  <sheetViews>
    <sheetView zoomScale="90" zoomScaleNormal="90" workbookViewId="0">
      <selection activeCell="B67" sqref="B67"/>
    </sheetView>
  </sheetViews>
  <sheetFormatPr defaultRowHeight="14.25"/>
  <cols>
    <col min="1" max="1" width="10.42578125" style="8" customWidth="1"/>
    <col min="2" max="2" width="13.42578125" style="68" customWidth="1"/>
    <col min="3" max="3" width="11.7109375" style="68" bestFit="1" customWidth="1"/>
    <col min="4" max="4" width="6.28515625" style="8" bestFit="1" customWidth="1"/>
    <col min="5" max="5" width="12" style="8" bestFit="1" customWidth="1"/>
    <col min="6" max="6" width="13.42578125" style="8" bestFit="1" customWidth="1"/>
    <col min="7" max="7" width="11.28515625" style="8" bestFit="1" customWidth="1"/>
    <col min="8" max="8" width="7.5703125" style="8" bestFit="1" customWidth="1"/>
    <col min="9" max="9" width="8.5703125" style="8" bestFit="1" customWidth="1"/>
    <col min="10" max="10" width="13.42578125" style="8" bestFit="1" customWidth="1"/>
    <col min="11" max="11" width="11.28515625" style="8" bestFit="1" customWidth="1"/>
    <col min="12" max="12" width="7.140625" style="8" customWidth="1"/>
    <col min="13" max="13" width="8.5703125" style="8" bestFit="1" customWidth="1"/>
    <col min="14" max="14" width="13.42578125" style="8" bestFit="1" customWidth="1"/>
    <col min="15" max="15" width="12" style="8" customWidth="1"/>
    <col min="16" max="16" width="9.7109375" style="8" customWidth="1"/>
    <col min="17" max="17" width="9.140625" style="8" customWidth="1"/>
    <col min="18" max="16384" width="9.140625" style="8"/>
  </cols>
  <sheetData>
    <row r="1" spans="1:15" ht="15">
      <c r="A1" s="1" t="s">
        <v>3</v>
      </c>
    </row>
    <row r="2" spans="1:15" ht="15">
      <c r="A2" s="1" t="s">
        <v>4</v>
      </c>
    </row>
    <row r="3" spans="1:15" ht="15">
      <c r="A3" s="1"/>
    </row>
    <row r="4" spans="1:15" ht="15">
      <c r="A4" s="1" t="s">
        <v>382</v>
      </c>
    </row>
    <row r="5" spans="1:15" ht="15">
      <c r="A5" s="1"/>
    </row>
    <row r="6" spans="1:15">
      <c r="A6" s="8" t="s">
        <v>313</v>
      </c>
    </row>
    <row r="7" spans="1:15">
      <c r="A7" s="8" t="s">
        <v>314</v>
      </c>
    </row>
    <row r="8" spans="1:15" s="909" customFormat="1" ht="15" thickBot="1">
      <c r="B8" s="910">
        <v>658</v>
      </c>
      <c r="F8" s="909">
        <v>434</v>
      </c>
      <c r="J8" s="910">
        <v>136</v>
      </c>
      <c r="N8" s="910">
        <v>357</v>
      </c>
    </row>
    <row r="9" spans="1:15" s="76" customFormat="1" ht="41.25" customHeight="1" thickBot="1">
      <c r="A9" s="1163" t="str">
        <f>'10+_UNIDADES_2026'!A7</f>
        <v>Secretaria Municipal da Saúde</v>
      </c>
      <c r="B9" s="1164"/>
      <c r="C9" s="1165"/>
      <c r="E9" s="1163" t="str">
        <f>'10+_UNIDADES_2026'!A8</f>
        <v>Coordenadoria de Limpeza Urbana**</v>
      </c>
      <c r="F9" s="1164"/>
      <c r="G9" s="1165"/>
      <c r="I9" s="1163" t="str">
        <f>'10+_UNIDADES_2026'!A9</f>
        <v>Secretaria Municipal de Educação</v>
      </c>
      <c r="J9" s="1164"/>
      <c r="K9" s="1165"/>
      <c r="M9" s="1163" t="str">
        <f>'10+_UNIDADES_2026'!A10</f>
        <v>Secretaria Municipal das Subprefeituras</v>
      </c>
      <c r="N9" s="1164"/>
      <c r="O9" s="1165"/>
    </row>
    <row r="10" spans="1:15" ht="15.75" thickBot="1">
      <c r="A10" s="457" t="s">
        <v>5</v>
      </c>
      <c r="B10" s="80" t="s">
        <v>315</v>
      </c>
      <c r="C10" s="263" t="s">
        <v>316</v>
      </c>
      <c r="E10" s="458" t="s">
        <v>5</v>
      </c>
      <c r="F10" s="80" t="s">
        <v>315</v>
      </c>
      <c r="G10" s="263" t="s">
        <v>316</v>
      </c>
      <c r="I10" s="457" t="s">
        <v>5</v>
      </c>
      <c r="J10" s="80" t="s">
        <v>315</v>
      </c>
      <c r="K10" s="263" t="s">
        <v>316</v>
      </c>
      <c r="M10" s="458" t="s">
        <v>5</v>
      </c>
      <c r="N10" s="77" t="s">
        <v>315</v>
      </c>
      <c r="O10" s="264" t="s">
        <v>316</v>
      </c>
    </row>
    <row r="11" spans="1:15" s="185" customFormat="1" ht="15">
      <c r="A11" s="304">
        <v>46023</v>
      </c>
      <c r="B11" s="604">
        <f>'10+_UNIDADES_2026'!M7</f>
        <v>821</v>
      </c>
      <c r="C11" s="605">
        <f>((B11-B8)/B8)*100</f>
        <v>24.772036474164132</v>
      </c>
      <c r="E11" s="304">
        <v>46023</v>
      </c>
      <c r="F11" s="606">
        <f>'10+_UNIDADES_2026'!M8</f>
        <v>556</v>
      </c>
      <c r="G11" s="605">
        <f>((F11-F8)/F8)*100</f>
        <v>28.110599078341014</v>
      </c>
      <c r="I11" s="304">
        <v>46023</v>
      </c>
      <c r="J11" s="606">
        <f>'10+_UNIDADES_2026'!M9</f>
        <v>458</v>
      </c>
      <c r="K11" s="605">
        <f>((J11-J8)/J8)*100</f>
        <v>236.76470588235296</v>
      </c>
      <c r="M11" s="304">
        <v>46023</v>
      </c>
      <c r="N11" s="459">
        <f>'10+_UNIDADES_2026'!M10</f>
        <v>344</v>
      </c>
      <c r="O11" s="601">
        <f>((N11-N8)/N8)*100</f>
        <v>-3.6414565826330536</v>
      </c>
    </row>
    <row r="12" spans="1:15" s="185" customFormat="1" ht="15">
      <c r="A12" s="922">
        <v>46054</v>
      </c>
      <c r="B12" s="925">
        <f>'10+_UNIDADES_2026'!L7</f>
        <v>700</v>
      </c>
      <c r="C12" s="926">
        <f t="shared" ref="C12:C18" si="0">((B12-B11)/B11)*100</f>
        <v>-14.738124238733253</v>
      </c>
      <c r="E12" s="922">
        <v>46054</v>
      </c>
      <c r="F12" s="927">
        <f>'10+_UNIDADES_2026'!L8</f>
        <v>560</v>
      </c>
      <c r="G12" s="926">
        <f t="shared" ref="G12:G17" si="1">((F12-F11)/F11)*100</f>
        <v>0.71942446043165476</v>
      </c>
      <c r="I12" s="922">
        <v>46054</v>
      </c>
      <c r="J12" s="927">
        <f>'10+_UNIDADES_2026'!L9</f>
        <v>612</v>
      </c>
      <c r="K12" s="926">
        <f t="shared" ref="K12:K17" si="2">((J12-J11)/J11)*100</f>
        <v>33.624454148471614</v>
      </c>
      <c r="M12" s="922">
        <v>46054</v>
      </c>
      <c r="N12" s="307">
        <f>'10+_UNIDADES_2026'!L10</f>
        <v>283</v>
      </c>
      <c r="O12" s="308">
        <f t="shared" ref="O12:O17" si="3">((N12-N11)/N11)*100</f>
        <v>-17.732558139534884</v>
      </c>
    </row>
    <row r="13" spans="1:15" s="185" customFormat="1" ht="15">
      <c r="A13" s="922">
        <v>46082</v>
      </c>
      <c r="B13" s="925">
        <f>'10+_UNIDADES_2026'!K7</f>
        <v>803</v>
      </c>
      <c r="C13" s="926">
        <f t="shared" si="0"/>
        <v>14.714285714285714</v>
      </c>
      <c r="E13" s="922">
        <v>46082</v>
      </c>
      <c r="F13" s="927">
        <f>'10+_UNIDADES_2026'!K8</f>
        <v>571</v>
      </c>
      <c r="G13" s="926">
        <f t="shared" si="1"/>
        <v>1.9642857142857142</v>
      </c>
      <c r="I13" s="922">
        <v>46082</v>
      </c>
      <c r="J13" s="927">
        <f>'10+_UNIDADES_2026'!K9</f>
        <v>456</v>
      </c>
      <c r="K13" s="926">
        <f t="shared" si="2"/>
        <v>-25.490196078431371</v>
      </c>
      <c r="M13" s="922">
        <v>46082</v>
      </c>
      <c r="N13" s="307">
        <f>'10+_UNIDADES_2026'!K10</f>
        <v>532</v>
      </c>
      <c r="O13" s="308">
        <f t="shared" si="3"/>
        <v>87.985865724381625</v>
      </c>
    </row>
    <row r="14" spans="1:15" s="185" customFormat="1" ht="15">
      <c r="A14" s="922">
        <v>46113</v>
      </c>
      <c r="B14" s="925">
        <f>'10+_UNIDADES_2026'!J$7</f>
        <v>749</v>
      </c>
      <c r="C14" s="926">
        <f t="shared" si="0"/>
        <v>-6.7247820672478209</v>
      </c>
      <c r="E14" s="922">
        <v>46113</v>
      </c>
      <c r="F14" s="927">
        <f>'10+_UNIDADES_2026'!J$8</f>
        <v>530</v>
      </c>
      <c r="G14" s="926">
        <f t="shared" si="1"/>
        <v>-7.1803852889667246</v>
      </c>
      <c r="I14" s="922">
        <v>46113</v>
      </c>
      <c r="J14" s="927">
        <f>'10+_UNIDADES_2026'!J$9</f>
        <v>303</v>
      </c>
      <c r="K14" s="926">
        <f t="shared" si="2"/>
        <v>-33.55263157894737</v>
      </c>
      <c r="M14" s="922">
        <v>46113</v>
      </c>
      <c r="N14" s="307">
        <f>'10+_UNIDADES_2026'!J$10</f>
        <v>441</v>
      </c>
      <c r="O14" s="308">
        <f t="shared" si="3"/>
        <v>-17.105263157894736</v>
      </c>
    </row>
    <row r="15" spans="1:15" s="185" customFormat="1" ht="15">
      <c r="A15" s="922">
        <v>46143</v>
      </c>
      <c r="B15" s="925">
        <f>'10+_UNIDADES_2026'!I$7</f>
        <v>764</v>
      </c>
      <c r="C15" s="926">
        <f t="shared" si="0"/>
        <v>2.0026702269692924</v>
      </c>
      <c r="E15" s="922">
        <v>46143</v>
      </c>
      <c r="F15" s="927">
        <f>'10+_UNIDADES_2026'!I$8</f>
        <v>389</v>
      </c>
      <c r="G15" s="926">
        <f t="shared" si="1"/>
        <v>-26.60377358490566</v>
      </c>
      <c r="I15" s="922">
        <v>46143</v>
      </c>
      <c r="J15" s="927">
        <f>'10+_UNIDADES_2026'!I$9</f>
        <v>390</v>
      </c>
      <c r="K15" s="926">
        <f t="shared" si="2"/>
        <v>28.71287128712871</v>
      </c>
      <c r="M15" s="922">
        <v>46143</v>
      </c>
      <c r="N15" s="307">
        <f>'10+_UNIDADES_2026'!I$10</f>
        <v>402</v>
      </c>
      <c r="O15" s="308">
        <f t="shared" si="3"/>
        <v>-8.8435374149659864</v>
      </c>
    </row>
    <row r="16" spans="1:15" s="185" customFormat="1" ht="15">
      <c r="A16" s="913">
        <v>46174</v>
      </c>
      <c r="B16" s="877">
        <f>'10+_UNIDADES_2026'!H$7</f>
        <v>0</v>
      </c>
      <c r="C16" s="878">
        <f t="shared" si="0"/>
        <v>-100</v>
      </c>
      <c r="E16" s="913">
        <v>46174</v>
      </c>
      <c r="F16" s="881">
        <f>'10+_UNIDADES_2026'!H$8</f>
        <v>0</v>
      </c>
      <c r="G16" s="878">
        <f t="shared" si="1"/>
        <v>-100</v>
      </c>
      <c r="I16" s="913">
        <v>46174</v>
      </c>
      <c r="J16" s="881">
        <f>'10+_UNIDADES_2026'!H$9</f>
        <v>0</v>
      </c>
      <c r="K16" s="878">
        <f t="shared" si="2"/>
        <v>-100</v>
      </c>
      <c r="M16" s="913">
        <v>46174</v>
      </c>
      <c r="N16" s="867">
        <f>'10+_UNIDADES_2026'!H$10</f>
        <v>0</v>
      </c>
      <c r="O16" s="868">
        <f t="shared" si="3"/>
        <v>-100</v>
      </c>
    </row>
    <row r="17" spans="1:15" s="185" customFormat="1" ht="15">
      <c r="A17" s="913">
        <v>46204</v>
      </c>
      <c r="B17" s="877">
        <f>'10+_UNIDADES_2026'!G$7</f>
        <v>0</v>
      </c>
      <c r="C17" s="878" t="e">
        <f t="shared" si="0"/>
        <v>#DIV/0!</v>
      </c>
      <c r="E17" s="913">
        <v>46204</v>
      </c>
      <c r="F17" s="881">
        <f>'10+_UNIDADES_2026'!G$8</f>
        <v>0</v>
      </c>
      <c r="G17" s="878" t="e">
        <f t="shared" si="1"/>
        <v>#DIV/0!</v>
      </c>
      <c r="I17" s="913">
        <v>46204</v>
      </c>
      <c r="J17" s="881">
        <f>'10+_UNIDADES_2026'!G$9</f>
        <v>0</v>
      </c>
      <c r="K17" s="878" t="e">
        <f t="shared" si="2"/>
        <v>#DIV/0!</v>
      </c>
      <c r="M17" s="913">
        <v>46204</v>
      </c>
      <c r="N17" s="867">
        <f>'10+_UNIDADES_2026'!G$10</f>
        <v>0</v>
      </c>
      <c r="O17" s="868" t="e">
        <f t="shared" si="3"/>
        <v>#DIV/0!</v>
      </c>
    </row>
    <row r="18" spans="1:15" s="185" customFormat="1" ht="15">
      <c r="A18" s="913">
        <v>46235</v>
      </c>
      <c r="B18" s="877">
        <f>'10+_UNIDADES_2026'!F$7</f>
        <v>0</v>
      </c>
      <c r="C18" s="878" t="e">
        <f t="shared" si="0"/>
        <v>#DIV/0!</v>
      </c>
      <c r="E18" s="913">
        <v>46235</v>
      </c>
      <c r="F18" s="881">
        <f>'10+_UNIDADES_2026'!F$8</f>
        <v>0</v>
      </c>
      <c r="G18" s="878" t="e">
        <f>((F18-F17)/F17)*100</f>
        <v>#DIV/0!</v>
      </c>
      <c r="I18" s="913">
        <v>46235</v>
      </c>
      <c r="J18" s="881">
        <f>'10+_UNIDADES_2026'!F$9</f>
        <v>0</v>
      </c>
      <c r="K18" s="878" t="e">
        <f>((J18-J17)/J17)*100</f>
        <v>#DIV/0!</v>
      </c>
      <c r="M18" s="913">
        <v>46235</v>
      </c>
      <c r="N18" s="867">
        <f>'10+_UNIDADES_2026'!F$10</f>
        <v>0</v>
      </c>
      <c r="O18" s="868" t="e">
        <f>((N18-N17)/N17)*100</f>
        <v>#DIV/0!</v>
      </c>
    </row>
    <row r="19" spans="1:15" s="185" customFormat="1" ht="15">
      <c r="A19" s="913">
        <v>46266</v>
      </c>
      <c r="B19" s="877">
        <f>'10+_UNIDADES_2026'!E$7</f>
        <v>0</v>
      </c>
      <c r="C19" s="878" t="e">
        <f>((B19-B18)/B18)*100</f>
        <v>#DIV/0!</v>
      </c>
      <c r="E19" s="913">
        <v>46266</v>
      </c>
      <c r="F19" s="881">
        <f>'10+_UNIDADES_2026'!E$8</f>
        <v>0</v>
      </c>
      <c r="G19" s="878" t="e">
        <f>((F19-F18)/F18)*100</f>
        <v>#DIV/0!</v>
      </c>
      <c r="I19" s="913">
        <v>46266</v>
      </c>
      <c r="J19" s="881">
        <f>'10+_UNIDADES_2026'!E$9</f>
        <v>0</v>
      </c>
      <c r="K19" s="878" t="e">
        <f>((J19-J18)/J18)*100</f>
        <v>#DIV/0!</v>
      </c>
      <c r="M19" s="913">
        <v>46266</v>
      </c>
      <c r="N19" s="867">
        <f>'10+_UNIDADES_2026'!E$10</f>
        <v>0</v>
      </c>
      <c r="O19" s="868" t="e">
        <f>((N19-N18)/N18)*100</f>
        <v>#DIV/0!</v>
      </c>
    </row>
    <row r="20" spans="1:15" s="185" customFormat="1" ht="15">
      <c r="A20" s="913">
        <v>46296</v>
      </c>
      <c r="B20" s="877">
        <f>'10+_UNIDADES_2026'!D$7</f>
        <v>0</v>
      </c>
      <c r="C20" s="878" t="e">
        <f>((B20-B19)/B19)*100</f>
        <v>#DIV/0!</v>
      </c>
      <c r="E20" s="913">
        <v>46296</v>
      </c>
      <c r="F20" s="881">
        <f>'10+_UNIDADES_2026'!D$8</f>
        <v>0</v>
      </c>
      <c r="G20" s="878" t="e">
        <f>((F20-F19)/F19)*100</f>
        <v>#DIV/0!</v>
      </c>
      <c r="I20" s="913">
        <v>46296</v>
      </c>
      <c r="J20" s="881">
        <f>'10+_UNIDADES_2026'!D$9</f>
        <v>0</v>
      </c>
      <c r="K20" s="878" t="e">
        <f>((J20-J19)/J19)*100</f>
        <v>#DIV/0!</v>
      </c>
      <c r="M20" s="913">
        <v>46296</v>
      </c>
      <c r="N20" s="867">
        <f>'10+_UNIDADES_2026'!D$10</f>
        <v>0</v>
      </c>
      <c r="O20" s="868" t="e">
        <f>((N20-N19)/N19)*100</f>
        <v>#DIV/0!</v>
      </c>
    </row>
    <row r="21" spans="1:15" s="185" customFormat="1" ht="15">
      <c r="A21" s="913">
        <v>46327</v>
      </c>
      <c r="B21" s="877">
        <f>'10+_UNIDADES_2026'!C$7</f>
        <v>0</v>
      </c>
      <c r="C21" s="878" t="e">
        <f>((B21-B20)/B20)*100</f>
        <v>#DIV/0!</v>
      </c>
      <c r="E21" s="913">
        <v>46327</v>
      </c>
      <c r="F21" s="881">
        <f>'10+_UNIDADES_2026'!C$8</f>
        <v>0</v>
      </c>
      <c r="G21" s="878" t="e">
        <f>((F21-F20)/F20)*100</f>
        <v>#DIV/0!</v>
      </c>
      <c r="I21" s="913">
        <v>46327</v>
      </c>
      <c r="J21" s="881">
        <f>'10+_UNIDADES_2026'!C$9</f>
        <v>0</v>
      </c>
      <c r="K21" s="878" t="e">
        <f>((J21-J20)/J20)*100</f>
        <v>#DIV/0!</v>
      </c>
      <c r="M21" s="913">
        <v>46327</v>
      </c>
      <c r="N21" s="867">
        <f>'10+_UNIDADES_2026'!C$10</f>
        <v>0</v>
      </c>
      <c r="O21" s="868" t="e">
        <f>((N21-N20)/N20)*100</f>
        <v>#DIV/0!</v>
      </c>
    </row>
    <row r="22" spans="1:15" s="185" customFormat="1" ht="15.75" thickBot="1">
      <c r="A22" s="914">
        <v>46357</v>
      </c>
      <c r="B22" s="879">
        <f>'10+_UNIDADES_2026'!B$7</f>
        <v>0</v>
      </c>
      <c r="C22" s="880" t="e">
        <f>((B22-B21)/B21)*100</f>
        <v>#DIV/0!</v>
      </c>
      <c r="E22" s="914">
        <v>46357</v>
      </c>
      <c r="F22" s="882">
        <f>'10+_UNIDADES_2026'!B$8</f>
        <v>0</v>
      </c>
      <c r="G22" s="880" t="e">
        <f>((F22-F21)/F21)*100</f>
        <v>#DIV/0!</v>
      </c>
      <c r="I22" s="914">
        <v>46357</v>
      </c>
      <c r="J22" s="882">
        <f>'10+_UNIDADES_2026'!B$9</f>
        <v>0</v>
      </c>
      <c r="K22" s="880" t="e">
        <f>((J22-J21)/J21)*100</f>
        <v>#DIV/0!</v>
      </c>
      <c r="M22" s="914">
        <v>46357</v>
      </c>
      <c r="N22" s="869">
        <f>'10+_UNIDADES_2026'!B$10</f>
        <v>0</v>
      </c>
      <c r="O22" s="870" t="e">
        <f>((N22-N21)/N21)*100</f>
        <v>#DIV/0!</v>
      </c>
    </row>
    <row r="23" spans="1:15">
      <c r="B23" s="8"/>
      <c r="C23" s="8"/>
    </row>
    <row r="24" spans="1:15" s="909" customFormat="1" ht="15" thickBot="1">
      <c r="B24" s="910">
        <v>348</v>
      </c>
      <c r="F24" s="910">
        <v>190</v>
      </c>
      <c r="J24" s="910">
        <v>229</v>
      </c>
      <c r="N24" s="910">
        <v>224</v>
      </c>
    </row>
    <row r="25" spans="1:15" ht="30.75" customHeight="1" thickBot="1">
      <c r="A25" s="1163" t="str">
        <f>'10+_UNIDADES_2026'!A11</f>
        <v>Companhia de Engenharia de Tráfego</v>
      </c>
      <c r="B25" s="1164"/>
      <c r="C25" s="1165"/>
      <c r="E25" s="1163" t="str">
        <f>'10+_UNIDADES_2026'!A12</f>
        <v>São Paulo Transportes</v>
      </c>
      <c r="F25" s="1164"/>
      <c r="G25" s="1165"/>
      <c r="I25" s="1163" t="str">
        <f>'10+_UNIDADES_2026'!A13</f>
        <v>Secretaria Municipal da Fazenda</v>
      </c>
      <c r="J25" s="1164"/>
      <c r="K25" s="1165"/>
      <c r="M25" s="1163" t="str">
        <f>'10+_UNIDADES_2026'!A14</f>
        <v>Secretaria Municipal de Assistência e Desenvolvimento Social</v>
      </c>
      <c r="N25" s="1164"/>
      <c r="O25" s="1165"/>
    </row>
    <row r="26" spans="1:15" ht="15.75" thickBot="1">
      <c r="A26" s="457" t="s">
        <v>5</v>
      </c>
      <c r="B26" s="77" t="s">
        <v>315</v>
      </c>
      <c r="C26" s="264" t="s">
        <v>316</v>
      </c>
      <c r="E26" s="458" t="s">
        <v>5</v>
      </c>
      <c r="F26" s="77" t="s">
        <v>315</v>
      </c>
      <c r="G26" s="264" t="s">
        <v>316</v>
      </c>
      <c r="I26" s="457" t="s">
        <v>5</v>
      </c>
      <c r="J26" s="77" t="s">
        <v>315</v>
      </c>
      <c r="K26" s="264" t="s">
        <v>316</v>
      </c>
      <c r="M26" s="266" t="s">
        <v>5</v>
      </c>
      <c r="N26" s="77" t="s">
        <v>315</v>
      </c>
      <c r="O26" s="264" t="s">
        <v>316</v>
      </c>
    </row>
    <row r="27" spans="1:15" s="185" customFormat="1" ht="15">
      <c r="A27" s="304">
        <v>46023</v>
      </c>
      <c r="B27" s="459">
        <f>'10+_UNIDADES_2026'!M11</f>
        <v>343</v>
      </c>
      <c r="C27" s="601">
        <f>((B27-B24)/B24)*100</f>
        <v>-1.4367816091954022</v>
      </c>
      <c r="E27" s="304">
        <v>46023</v>
      </c>
      <c r="F27" s="459">
        <f>'10+_UNIDADES_2026'!M12</f>
        <v>265</v>
      </c>
      <c r="G27" s="601">
        <f>((F27-F24)/F24)*100</f>
        <v>39.473684210526315</v>
      </c>
      <c r="I27" s="304">
        <v>46023</v>
      </c>
      <c r="J27" s="459">
        <f>'10+_UNIDADES_2026'!M13</f>
        <v>343</v>
      </c>
      <c r="K27" s="601">
        <f>((J27-J24)/J24)*100</f>
        <v>49.78165938864629</v>
      </c>
      <c r="M27" s="304">
        <v>46023</v>
      </c>
      <c r="N27" s="459">
        <f>'10+_UNIDADES_2026'!M14</f>
        <v>258</v>
      </c>
      <c r="O27" s="601">
        <f>((N27-N24)/N24)*100</f>
        <v>15.178571428571427</v>
      </c>
    </row>
    <row r="28" spans="1:15" s="185" customFormat="1" ht="15">
      <c r="A28" s="922">
        <v>46054</v>
      </c>
      <c r="B28" s="307">
        <f>'10+_UNIDADES_2026'!L11</f>
        <v>305</v>
      </c>
      <c r="C28" s="308">
        <f t="shared" ref="C28:C33" si="4">((B28-B27)/B27)*100</f>
        <v>-11.078717201166182</v>
      </c>
      <c r="E28" s="922">
        <v>46054</v>
      </c>
      <c r="F28" s="307">
        <f>'10+_UNIDADES_2026'!L12</f>
        <v>339</v>
      </c>
      <c r="G28" s="308">
        <f t="shared" ref="G28:G33" si="5">((F28-F27)/F27)*100</f>
        <v>27.924528301886792</v>
      </c>
      <c r="I28" s="922">
        <v>46054</v>
      </c>
      <c r="J28" s="307">
        <f>'10+_UNIDADES_2026'!L13</f>
        <v>355</v>
      </c>
      <c r="K28" s="308">
        <f t="shared" ref="K28:K33" si="6">((J28-J27)/J27)*100</f>
        <v>3.4985422740524781</v>
      </c>
      <c r="M28" s="922">
        <v>46054</v>
      </c>
      <c r="N28" s="307">
        <f>'10+_UNIDADES_2026'!L14</f>
        <v>222</v>
      </c>
      <c r="O28" s="308">
        <f t="shared" ref="O28:O33" si="7">((N28-N27)/N27)*100</f>
        <v>-13.953488372093023</v>
      </c>
    </row>
    <row r="29" spans="1:15" s="185" customFormat="1" ht="15">
      <c r="A29" s="922">
        <v>46082</v>
      </c>
      <c r="B29" s="307">
        <f>'10+_UNIDADES_2026'!K11</f>
        <v>405</v>
      </c>
      <c r="C29" s="308">
        <f t="shared" si="4"/>
        <v>32.786885245901637</v>
      </c>
      <c r="E29" s="922">
        <v>46082</v>
      </c>
      <c r="F29" s="307">
        <f>'10+_UNIDADES_2026'!K12</f>
        <v>395</v>
      </c>
      <c r="G29" s="308">
        <f t="shared" si="5"/>
        <v>16.519174041297934</v>
      </c>
      <c r="I29" s="922">
        <v>46082</v>
      </c>
      <c r="J29" s="307">
        <f>'10+_UNIDADES_2026'!K13</f>
        <v>351</v>
      </c>
      <c r="K29" s="308">
        <f t="shared" si="6"/>
        <v>-1.1267605633802817</v>
      </c>
      <c r="M29" s="922">
        <v>46082</v>
      </c>
      <c r="N29" s="307">
        <f>'10+_UNIDADES_2026'!K14</f>
        <v>276</v>
      </c>
      <c r="O29" s="308">
        <f t="shared" si="7"/>
        <v>24.324324324324326</v>
      </c>
    </row>
    <row r="30" spans="1:15" s="185" customFormat="1" ht="15">
      <c r="A30" s="922">
        <v>46113</v>
      </c>
      <c r="B30" s="307">
        <f>'10+_UNIDADES_2026'!J$11</f>
        <v>333</v>
      </c>
      <c r="C30" s="308">
        <f t="shared" si="4"/>
        <v>-17.777777777777779</v>
      </c>
      <c r="E30" s="922">
        <v>46113</v>
      </c>
      <c r="F30" s="307">
        <f>'10+_UNIDADES_2026'!J$12</f>
        <v>369</v>
      </c>
      <c r="G30" s="308">
        <f t="shared" si="5"/>
        <v>-6.5822784810126587</v>
      </c>
      <c r="I30" s="922">
        <v>46113</v>
      </c>
      <c r="J30" s="307">
        <f>'10+_UNIDADES_2026'!J$13</f>
        <v>293</v>
      </c>
      <c r="K30" s="308">
        <f t="shared" si="6"/>
        <v>-16.524216524216524</v>
      </c>
      <c r="M30" s="922">
        <v>46113</v>
      </c>
      <c r="N30" s="307">
        <f>'10+_UNIDADES_2026'!J$14</f>
        <v>256</v>
      </c>
      <c r="O30" s="308">
        <f t="shared" si="7"/>
        <v>-7.2463768115942031</v>
      </c>
    </row>
    <row r="31" spans="1:15" s="185" customFormat="1" ht="15">
      <c r="A31" s="922">
        <v>46143</v>
      </c>
      <c r="B31" s="307">
        <f>'10+_UNIDADES_2026'!I$11</f>
        <v>349</v>
      </c>
      <c r="C31" s="308">
        <f t="shared" si="4"/>
        <v>4.8048048048048049</v>
      </c>
      <c r="E31" s="922">
        <v>46143</v>
      </c>
      <c r="F31" s="307">
        <f>'10+_UNIDADES_2026'!I$12</f>
        <v>327</v>
      </c>
      <c r="G31" s="308">
        <f t="shared" si="5"/>
        <v>-11.38211382113821</v>
      </c>
      <c r="I31" s="922">
        <v>46143</v>
      </c>
      <c r="J31" s="307">
        <f>'10+_UNIDADES_2026'!I$13</f>
        <v>309</v>
      </c>
      <c r="K31" s="308">
        <f t="shared" si="6"/>
        <v>5.4607508532423212</v>
      </c>
      <c r="M31" s="922">
        <v>46143</v>
      </c>
      <c r="N31" s="307">
        <f>'10+_UNIDADES_2026'!I$14</f>
        <v>292</v>
      </c>
      <c r="O31" s="308">
        <f t="shared" si="7"/>
        <v>14.0625</v>
      </c>
    </row>
    <row r="32" spans="1:15" s="185" customFormat="1" ht="15">
      <c r="A32" s="913">
        <v>46174</v>
      </c>
      <c r="B32" s="867">
        <f>'10+_UNIDADES_2026'!H$11</f>
        <v>0</v>
      </c>
      <c r="C32" s="868">
        <f t="shared" si="4"/>
        <v>-100</v>
      </c>
      <c r="E32" s="913">
        <v>46174</v>
      </c>
      <c r="F32" s="867">
        <f>'10+_UNIDADES_2026'!H$12</f>
        <v>0</v>
      </c>
      <c r="G32" s="868">
        <f t="shared" si="5"/>
        <v>-100</v>
      </c>
      <c r="I32" s="913">
        <v>46174</v>
      </c>
      <c r="J32" s="867">
        <f>'10+_UNIDADES_2026'!H$13</f>
        <v>0</v>
      </c>
      <c r="K32" s="868">
        <f t="shared" si="6"/>
        <v>-100</v>
      </c>
      <c r="M32" s="913">
        <v>46174</v>
      </c>
      <c r="N32" s="867">
        <f>'10+_UNIDADES_2026'!H$14</f>
        <v>0</v>
      </c>
      <c r="O32" s="868">
        <f t="shared" si="7"/>
        <v>-100</v>
      </c>
    </row>
    <row r="33" spans="1:15" s="185" customFormat="1" ht="15">
      <c r="A33" s="913">
        <v>46204</v>
      </c>
      <c r="B33" s="867">
        <f>'10+_UNIDADES_2026'!G$11</f>
        <v>0</v>
      </c>
      <c r="C33" s="868" t="e">
        <f t="shared" si="4"/>
        <v>#DIV/0!</v>
      </c>
      <c r="E33" s="913">
        <v>46204</v>
      </c>
      <c r="F33" s="867">
        <f>'10+_UNIDADES_2026'!G$12</f>
        <v>0</v>
      </c>
      <c r="G33" s="868" t="e">
        <f t="shared" si="5"/>
        <v>#DIV/0!</v>
      </c>
      <c r="I33" s="913">
        <v>46204</v>
      </c>
      <c r="J33" s="867">
        <f>'10+_UNIDADES_2026'!G$13</f>
        <v>0</v>
      </c>
      <c r="K33" s="868" t="e">
        <f t="shared" si="6"/>
        <v>#DIV/0!</v>
      </c>
      <c r="M33" s="913">
        <v>46204</v>
      </c>
      <c r="N33" s="867">
        <f>'10+_UNIDADES_2026'!G$14</f>
        <v>0</v>
      </c>
      <c r="O33" s="868" t="e">
        <f t="shared" si="7"/>
        <v>#DIV/0!</v>
      </c>
    </row>
    <row r="34" spans="1:15" s="185" customFormat="1" ht="15">
      <c r="A34" s="913">
        <v>46235</v>
      </c>
      <c r="B34" s="867">
        <f>'10+_UNIDADES_2026'!F$11</f>
        <v>0</v>
      </c>
      <c r="C34" s="868" t="e">
        <f>((B34-B33)/B33)*100</f>
        <v>#DIV/0!</v>
      </c>
      <c r="E34" s="913">
        <v>46235</v>
      </c>
      <c r="F34" s="867">
        <f>'10+_UNIDADES_2026'!F$12</f>
        <v>0</v>
      </c>
      <c r="G34" s="868" t="e">
        <f>((F34-F33)/F33)*100</f>
        <v>#DIV/0!</v>
      </c>
      <c r="I34" s="913">
        <v>46235</v>
      </c>
      <c r="J34" s="867">
        <f>'10+_UNIDADES_2026'!F$13</f>
        <v>0</v>
      </c>
      <c r="K34" s="868" t="e">
        <f>((J34-J33)/J33)*100</f>
        <v>#DIV/0!</v>
      </c>
      <c r="M34" s="913">
        <v>46235</v>
      </c>
      <c r="N34" s="867">
        <f>'10+_UNIDADES_2026'!F$14</f>
        <v>0</v>
      </c>
      <c r="O34" s="868" t="e">
        <f>((N34-N33)/N33)*100</f>
        <v>#DIV/0!</v>
      </c>
    </row>
    <row r="35" spans="1:15" s="185" customFormat="1" ht="15">
      <c r="A35" s="913">
        <v>46266</v>
      </c>
      <c r="B35" s="867">
        <f>'10+_UNIDADES_2026'!E$11</f>
        <v>0</v>
      </c>
      <c r="C35" s="868" t="e">
        <f>((B35-B34)/B34)*100</f>
        <v>#DIV/0!</v>
      </c>
      <c r="E35" s="913">
        <v>46266</v>
      </c>
      <c r="F35" s="867">
        <f>'10+_UNIDADES_2026'!E$12</f>
        <v>0</v>
      </c>
      <c r="G35" s="868" t="e">
        <f>((F35-F34)/F34)*100</f>
        <v>#DIV/0!</v>
      </c>
      <c r="I35" s="913">
        <v>46266</v>
      </c>
      <c r="J35" s="867">
        <f>'10+_UNIDADES_2026'!E$13</f>
        <v>0</v>
      </c>
      <c r="K35" s="868" t="e">
        <f>((J35-J34)/J34)*100</f>
        <v>#DIV/0!</v>
      </c>
      <c r="M35" s="913">
        <v>46266</v>
      </c>
      <c r="N35" s="867">
        <f>'10+_UNIDADES_2026'!E$14</f>
        <v>0</v>
      </c>
      <c r="O35" s="868" t="e">
        <f>((N35-N34)/N34)*100</f>
        <v>#DIV/0!</v>
      </c>
    </row>
    <row r="36" spans="1:15" s="185" customFormat="1" ht="15">
      <c r="A36" s="913">
        <v>46296</v>
      </c>
      <c r="B36" s="867">
        <f>'10+_UNIDADES_2026'!D$11</f>
        <v>0</v>
      </c>
      <c r="C36" s="868" t="e">
        <f>((B36-B35)/B35)*100</f>
        <v>#DIV/0!</v>
      </c>
      <c r="E36" s="913">
        <v>46296</v>
      </c>
      <c r="F36" s="867">
        <f>'10+_UNIDADES_2026'!D$12</f>
        <v>0</v>
      </c>
      <c r="G36" s="868" t="e">
        <f>((F36-F35)/F35)*100</f>
        <v>#DIV/0!</v>
      </c>
      <c r="I36" s="913">
        <v>46296</v>
      </c>
      <c r="J36" s="867">
        <f>'10+_UNIDADES_2026'!D$13</f>
        <v>0</v>
      </c>
      <c r="K36" s="868" t="e">
        <f>((J36-J35)/J35)*100</f>
        <v>#DIV/0!</v>
      </c>
      <c r="M36" s="913">
        <v>46296</v>
      </c>
      <c r="N36" s="867">
        <f>'10+_UNIDADES_2026'!D$14</f>
        <v>0</v>
      </c>
      <c r="O36" s="868" t="e">
        <f>((N36-N35)/N35)*100</f>
        <v>#DIV/0!</v>
      </c>
    </row>
    <row r="37" spans="1:15" s="185" customFormat="1" ht="15">
      <c r="A37" s="913">
        <v>46327</v>
      </c>
      <c r="B37" s="867">
        <f>'10+_UNIDADES_2026'!C$11</f>
        <v>0</v>
      </c>
      <c r="C37" s="868" t="e">
        <f>((B37-B36)/B36)*100</f>
        <v>#DIV/0!</v>
      </c>
      <c r="E37" s="913">
        <v>46327</v>
      </c>
      <c r="F37" s="867">
        <f>'10+_UNIDADES_2026'!C$12</f>
        <v>0</v>
      </c>
      <c r="G37" s="868" t="e">
        <f>((F37-F36)/F36)*100</f>
        <v>#DIV/0!</v>
      </c>
      <c r="I37" s="913">
        <v>46327</v>
      </c>
      <c r="J37" s="867">
        <f>'10+_UNIDADES_2026'!C$13</f>
        <v>0</v>
      </c>
      <c r="K37" s="868" t="e">
        <f>((J37-J36)/J36)*100</f>
        <v>#DIV/0!</v>
      </c>
      <c r="M37" s="913">
        <v>46327</v>
      </c>
      <c r="N37" s="867">
        <f>'10+_UNIDADES_2026'!C$14</f>
        <v>0</v>
      </c>
      <c r="O37" s="868" t="e">
        <f>((N37-N36)/N36)*100</f>
        <v>#DIV/0!</v>
      </c>
    </row>
    <row r="38" spans="1:15" s="185" customFormat="1" ht="15.75" thickBot="1">
      <c r="A38" s="914">
        <v>46357</v>
      </c>
      <c r="B38" s="869">
        <f>'10+_UNIDADES_2026'!B$11</f>
        <v>0</v>
      </c>
      <c r="C38" s="870" t="e">
        <f>((B38-B37)/B37)*100</f>
        <v>#DIV/0!</v>
      </c>
      <c r="E38" s="914">
        <v>46357</v>
      </c>
      <c r="F38" s="869">
        <f>'10+_UNIDADES_2026'!B$12</f>
        <v>0</v>
      </c>
      <c r="G38" s="870" t="e">
        <f>((F38-F37)/F37)*100</f>
        <v>#DIV/0!</v>
      </c>
      <c r="I38" s="914">
        <v>46357</v>
      </c>
      <c r="J38" s="869">
        <f>'10+_UNIDADES_2026'!B$13</f>
        <v>0</v>
      </c>
      <c r="K38" s="870" t="e">
        <f>((J38-J37)/J37)*100</f>
        <v>#DIV/0!</v>
      </c>
      <c r="M38" s="914">
        <v>46357</v>
      </c>
      <c r="N38" s="869">
        <f>'10+_UNIDADES_2026'!B$14</f>
        <v>0</v>
      </c>
      <c r="O38" s="870" t="e">
        <f>((N38-N37)/N37)*100</f>
        <v>#DIV/0!</v>
      </c>
    </row>
    <row r="39" spans="1:15">
      <c r="B39" s="8"/>
      <c r="C39" s="8"/>
    </row>
    <row r="40" spans="1:15" s="909" customFormat="1" ht="15" thickBot="1">
      <c r="B40" s="910">
        <v>125</v>
      </c>
      <c r="F40" s="910">
        <v>161</v>
      </c>
    </row>
    <row r="41" spans="1:15" ht="30.75" customHeight="1" thickBot="1">
      <c r="A41" s="1163" t="str">
        <f>'10+_UNIDADES_2026'!A15</f>
        <v>Agência Reguladora de Serviços Públicos do Município</v>
      </c>
      <c r="B41" s="1164"/>
      <c r="C41" s="1165"/>
      <c r="E41" s="1163" t="str">
        <f>'10+_UNIDADES_2026'!A16</f>
        <v>Fora da competência da municipalidade</v>
      </c>
      <c r="F41" s="1164"/>
      <c r="G41" s="1165"/>
    </row>
    <row r="42" spans="1:15" ht="15.75" thickBot="1">
      <c r="A42" s="266" t="s">
        <v>5</v>
      </c>
      <c r="B42" s="77" t="s">
        <v>315</v>
      </c>
      <c r="C42" s="264" t="s">
        <v>316</v>
      </c>
      <c r="E42" s="457" t="s">
        <v>5</v>
      </c>
      <c r="F42" s="77" t="s">
        <v>315</v>
      </c>
      <c r="G42" s="264" t="s">
        <v>316</v>
      </c>
    </row>
    <row r="43" spans="1:15" s="185" customFormat="1" ht="15">
      <c r="A43" s="304">
        <v>46023</v>
      </c>
      <c r="B43" s="459">
        <f>'10+_UNIDADES_2026'!M15</f>
        <v>148</v>
      </c>
      <c r="C43" s="601">
        <f>((B43-B40)/B40)*100</f>
        <v>18.399999999999999</v>
      </c>
      <c r="E43" s="304">
        <v>46023</v>
      </c>
      <c r="F43" s="459">
        <f>'10+_UNIDADES_2026'!M16</f>
        <v>143</v>
      </c>
      <c r="G43" s="601">
        <f>((F43-F40)/F40)*100</f>
        <v>-11.180124223602485</v>
      </c>
    </row>
    <row r="44" spans="1:15" s="185" customFormat="1" ht="15">
      <c r="A44" s="922">
        <v>46054</v>
      </c>
      <c r="B44" s="307">
        <f>'10+_UNIDADES_2026'!L15</f>
        <v>131</v>
      </c>
      <c r="C44" s="308">
        <f t="shared" ref="C44:C49" si="8">((B44-B43)/B43)*100</f>
        <v>-11.486486486486488</v>
      </c>
      <c r="E44" s="922">
        <v>46054</v>
      </c>
      <c r="F44" s="307">
        <f>'10+_UNIDADES_2026'!L16</f>
        <v>80</v>
      </c>
      <c r="G44" s="308">
        <f t="shared" ref="G44:G49" si="9">((F44-F43)/F43)*100</f>
        <v>-44.05594405594406</v>
      </c>
    </row>
    <row r="45" spans="1:15" s="185" customFormat="1" ht="15">
      <c r="A45" s="922">
        <v>46082</v>
      </c>
      <c r="B45" s="307">
        <f>'10+_UNIDADES_2026'!K15</f>
        <v>191</v>
      </c>
      <c r="C45" s="308">
        <f t="shared" si="8"/>
        <v>45.801526717557252</v>
      </c>
      <c r="E45" s="922">
        <v>46082</v>
      </c>
      <c r="F45" s="307">
        <f>'10+_UNIDADES_2026'!K16</f>
        <v>154</v>
      </c>
      <c r="G45" s="308">
        <f t="shared" si="9"/>
        <v>92.5</v>
      </c>
    </row>
    <row r="46" spans="1:15" s="185" customFormat="1" ht="15">
      <c r="A46" s="922">
        <v>46113</v>
      </c>
      <c r="B46" s="307">
        <f>'10+_UNIDADES_2026'!J$15</f>
        <v>130</v>
      </c>
      <c r="C46" s="308">
        <f t="shared" si="8"/>
        <v>-31.937172774869111</v>
      </c>
      <c r="E46" s="922">
        <v>46113</v>
      </c>
      <c r="F46" s="307">
        <f>'10+_UNIDADES_2026'!J$16</f>
        <v>142</v>
      </c>
      <c r="G46" s="308">
        <f t="shared" si="9"/>
        <v>-7.7922077922077921</v>
      </c>
    </row>
    <row r="47" spans="1:15" s="185" customFormat="1" ht="15">
      <c r="A47" s="922">
        <v>46143</v>
      </c>
      <c r="B47" s="307">
        <f>'10+_UNIDADES_2026'!I$15</f>
        <v>119</v>
      </c>
      <c r="C47" s="308">
        <f t="shared" si="8"/>
        <v>-8.4615384615384617</v>
      </c>
      <c r="E47" s="922">
        <v>46143</v>
      </c>
      <c r="F47" s="307">
        <f>'10+_UNIDADES_2026'!I$16</f>
        <v>179</v>
      </c>
      <c r="G47" s="308">
        <f t="shared" si="9"/>
        <v>26.056338028169012</v>
      </c>
    </row>
    <row r="48" spans="1:15" s="185" customFormat="1" ht="15">
      <c r="A48" s="913">
        <v>46174</v>
      </c>
      <c r="B48" s="867">
        <f>'10+_UNIDADES_2026'!H$15</f>
        <v>0</v>
      </c>
      <c r="C48" s="868">
        <f t="shared" si="8"/>
        <v>-100</v>
      </c>
      <c r="E48" s="913">
        <v>46174</v>
      </c>
      <c r="F48" s="867">
        <f>'10+_UNIDADES_2026'!H$16</f>
        <v>0</v>
      </c>
      <c r="G48" s="868">
        <f t="shared" si="9"/>
        <v>-100</v>
      </c>
    </row>
    <row r="49" spans="1:7" s="185" customFormat="1" ht="15">
      <c r="A49" s="913">
        <v>46204</v>
      </c>
      <c r="B49" s="867">
        <f>'10+_UNIDADES_2026'!G$15</f>
        <v>0</v>
      </c>
      <c r="C49" s="868" t="e">
        <f t="shared" si="8"/>
        <v>#DIV/0!</v>
      </c>
      <c r="E49" s="913">
        <v>46204</v>
      </c>
      <c r="F49" s="867">
        <f>'10+_UNIDADES_2026'!G$16</f>
        <v>0</v>
      </c>
      <c r="G49" s="868" t="e">
        <f t="shared" si="9"/>
        <v>#DIV/0!</v>
      </c>
    </row>
    <row r="50" spans="1:7" s="185" customFormat="1" ht="15">
      <c r="A50" s="913">
        <v>46235</v>
      </c>
      <c r="B50" s="867">
        <f>'10+_UNIDADES_2026'!F$15</f>
        <v>0</v>
      </c>
      <c r="C50" s="868" t="e">
        <f>((B50-B49)/B49)*100</f>
        <v>#DIV/0!</v>
      </c>
      <c r="E50" s="913">
        <v>46235</v>
      </c>
      <c r="F50" s="867">
        <f>'10+_UNIDADES_2026'!F$16</f>
        <v>0</v>
      </c>
      <c r="G50" s="868" t="e">
        <f>((F50-F49)/F49)*100</f>
        <v>#DIV/0!</v>
      </c>
    </row>
    <row r="51" spans="1:7" s="185" customFormat="1" ht="15">
      <c r="A51" s="913">
        <v>46266</v>
      </c>
      <c r="B51" s="867">
        <f>'10+_UNIDADES_2026'!E$15</f>
        <v>0</v>
      </c>
      <c r="C51" s="868" t="e">
        <f>((B51-B50)/B50)*100</f>
        <v>#DIV/0!</v>
      </c>
      <c r="E51" s="913">
        <v>46266</v>
      </c>
      <c r="F51" s="867">
        <f>'10+_UNIDADES_2026'!E$16</f>
        <v>0</v>
      </c>
      <c r="G51" s="868" t="e">
        <f>((F51-F50)/F50)*100</f>
        <v>#DIV/0!</v>
      </c>
    </row>
    <row r="52" spans="1:7" s="185" customFormat="1" ht="15">
      <c r="A52" s="913">
        <v>46296</v>
      </c>
      <c r="B52" s="867">
        <f>'10+_UNIDADES_2026'!D$15</f>
        <v>0</v>
      </c>
      <c r="C52" s="868" t="e">
        <f>((B52-B51)/B51)*100</f>
        <v>#DIV/0!</v>
      </c>
      <c r="E52" s="913">
        <v>46296</v>
      </c>
      <c r="F52" s="867">
        <f>'10+_UNIDADES_2026'!D$16</f>
        <v>0</v>
      </c>
      <c r="G52" s="868" t="e">
        <f>((F52-F51)/F51)*100</f>
        <v>#DIV/0!</v>
      </c>
    </row>
    <row r="53" spans="1:7" s="185" customFormat="1" ht="15">
      <c r="A53" s="913">
        <v>46327</v>
      </c>
      <c r="B53" s="867">
        <f>'10+_UNIDADES_2026'!C$15</f>
        <v>0</v>
      </c>
      <c r="C53" s="868" t="e">
        <f>((B53-B52)/B52)*100</f>
        <v>#DIV/0!</v>
      </c>
      <c r="E53" s="913">
        <v>46327</v>
      </c>
      <c r="F53" s="867">
        <f>'10+_UNIDADES_2026'!C$16</f>
        <v>0</v>
      </c>
      <c r="G53" s="868" t="e">
        <f>((F53-F52)/F52)*100</f>
        <v>#DIV/0!</v>
      </c>
    </row>
    <row r="54" spans="1:7" s="185" customFormat="1" ht="15.75" thickBot="1">
      <c r="A54" s="914">
        <v>46357</v>
      </c>
      <c r="B54" s="869">
        <f>'10+_UNIDADES_2026'!B$15</f>
        <v>0</v>
      </c>
      <c r="C54" s="870" t="e">
        <f>((B54-B53)/B53)*100</f>
        <v>#DIV/0!</v>
      </c>
      <c r="E54" s="914">
        <v>46357</v>
      </c>
      <c r="F54" s="869">
        <f>'10+_UNIDADES_2026'!B$16</f>
        <v>0</v>
      </c>
      <c r="G54" s="870" t="e">
        <f>((F54-F53)/F53)*100</f>
        <v>#DIV/0!</v>
      </c>
    </row>
    <row r="55" spans="1:7">
      <c r="B55" s="8"/>
      <c r="C55" s="8"/>
    </row>
    <row r="56" spans="1:7" ht="44.25" customHeight="1">
      <c r="A56" s="1147" t="s">
        <v>584</v>
      </c>
      <c r="B56" s="1147"/>
      <c r="C56" s="1147"/>
      <c r="D56" s="1147"/>
      <c r="E56" s="1147"/>
      <c r="F56" s="1147"/>
      <c r="G56" s="1147"/>
    </row>
    <row r="57" spans="1:7" ht="19.5" customHeight="1">
      <c r="B57" s="8"/>
      <c r="C57" s="8"/>
    </row>
    <row r="58" spans="1:7" ht="19.5" customHeight="1">
      <c r="B58" s="8"/>
      <c r="C58" s="8"/>
    </row>
    <row r="59" spans="1:7" ht="19.5" customHeight="1">
      <c r="B59" s="8"/>
      <c r="C59" s="8"/>
    </row>
    <row r="60" spans="1:7" ht="15">
      <c r="A60" s="1"/>
    </row>
  </sheetData>
  <mergeCells count="11">
    <mergeCell ref="A56:G56"/>
    <mergeCell ref="M9:O9"/>
    <mergeCell ref="A25:C25"/>
    <mergeCell ref="E25:G25"/>
    <mergeCell ref="I25:K25"/>
    <mergeCell ref="M25:O25"/>
    <mergeCell ref="A41:C41"/>
    <mergeCell ref="E41:G41"/>
    <mergeCell ref="A9:C9"/>
    <mergeCell ref="E9:G9"/>
    <mergeCell ref="I9:K9"/>
  </mergeCells>
  <pageMargins left="0.511811024" right="0.511811024" top="0.78740157500000008" bottom="0.78740157500000008" header="0.31496062000000008" footer="0.31496062000000008"/>
  <pageSetup paperSize="9" fitToWidth="0" fitToHeight="0" orientation="portrait" r:id="rId1"/>
  <ignoredErrors>
    <ignoredError sqref="C13:C21 B22:C22 G13:G22 K13:K22 O13:O22 C29:C38 G29:G38 K29:K38 O29:O38 C45:C54 G45:G54 C11 G11 K11 O11 C27 G27 K27 O27 C43 G43" evalErro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4"/>
  <dimension ref="A1:AE41"/>
  <sheetViews>
    <sheetView zoomScale="90" zoomScaleNormal="90" workbookViewId="0">
      <selection activeCell="D22" sqref="D22"/>
    </sheetView>
  </sheetViews>
  <sheetFormatPr defaultColWidth="5.5703125" defaultRowHeight="14.25"/>
  <cols>
    <col min="1" max="1" width="58.28515625" style="8" customWidth="1"/>
    <col min="2" max="2" width="8.140625" style="74" customWidth="1"/>
    <col min="3" max="16" width="9.140625" style="8" customWidth="1"/>
    <col min="17" max="21" width="9.140625" style="69" customWidth="1"/>
    <col min="22" max="22" width="12" style="69" customWidth="1"/>
    <col min="23" max="23" width="9.140625" style="69" customWidth="1"/>
    <col min="24" max="24" width="12.85546875" style="69" customWidth="1"/>
    <col min="25" max="25" width="20.28515625" style="69" bestFit="1" customWidth="1"/>
    <col min="26" max="26" width="24.28515625" style="69" hidden="1" customWidth="1"/>
    <col min="27" max="27" width="9.140625" style="69" customWidth="1"/>
    <col min="28" max="235" width="9.140625" style="8" customWidth="1"/>
    <col min="236" max="236" width="58.28515625" style="8" customWidth="1"/>
    <col min="237" max="237" width="3.7109375" style="8" bestFit="1" customWidth="1"/>
    <col min="238" max="238" width="5.5703125" style="8" bestFit="1" customWidth="1"/>
    <col min="239" max="239" width="5.5703125" style="8" customWidth="1"/>
    <col min="240" max="16384" width="5.5703125" style="8"/>
  </cols>
  <sheetData>
    <row r="1" spans="1:27" ht="15">
      <c r="A1" s="66" t="s">
        <v>3</v>
      </c>
    </row>
    <row r="2" spans="1:27" ht="15">
      <c r="A2" s="1" t="s">
        <v>4</v>
      </c>
      <c r="C2" s="69"/>
      <c r="D2" s="69"/>
      <c r="E2" s="69"/>
      <c r="F2" s="69"/>
      <c r="G2" s="69"/>
      <c r="H2" s="69"/>
      <c r="I2" s="69"/>
      <c r="J2" s="69"/>
      <c r="K2" s="69"/>
      <c r="L2" s="69"/>
      <c r="M2" s="69"/>
      <c r="N2" s="69"/>
      <c r="O2" s="69"/>
    </row>
    <row r="3" spans="1:27" ht="15">
      <c r="A3" s="1"/>
      <c r="C3" s="69"/>
      <c r="D3" s="69"/>
      <c r="E3" s="69"/>
      <c r="F3" s="69"/>
      <c r="G3" s="69"/>
      <c r="H3" s="69"/>
      <c r="I3" s="69"/>
      <c r="J3" s="69"/>
      <c r="K3" s="69"/>
      <c r="L3" s="69"/>
      <c r="M3" s="69"/>
      <c r="N3" s="69"/>
      <c r="O3" s="69"/>
    </row>
    <row r="4" spans="1:27" ht="15">
      <c r="A4" s="1" t="s">
        <v>587</v>
      </c>
      <c r="C4" s="69"/>
      <c r="D4" s="69"/>
      <c r="E4" s="69"/>
      <c r="F4" s="69"/>
      <c r="G4" s="69"/>
      <c r="H4" s="69"/>
      <c r="I4" s="69"/>
      <c r="J4" s="69"/>
      <c r="K4" s="69"/>
      <c r="L4" s="69"/>
      <c r="M4" s="69"/>
      <c r="N4" s="69"/>
      <c r="O4" s="69"/>
    </row>
    <row r="5" spans="1:27" ht="15" thickBot="1">
      <c r="C5" s="69"/>
      <c r="D5" s="69"/>
      <c r="E5" s="69"/>
      <c r="F5" s="69"/>
      <c r="G5" s="69"/>
      <c r="H5" s="69"/>
      <c r="I5" s="69"/>
      <c r="J5" s="69"/>
      <c r="K5" s="69"/>
      <c r="L5" s="69"/>
      <c r="M5" s="69"/>
      <c r="N5" s="69"/>
      <c r="O5" s="69"/>
    </row>
    <row r="6" spans="1:27" ht="15.75" thickBot="1">
      <c r="A6" s="574" t="s">
        <v>317</v>
      </c>
      <c r="B6" s="503">
        <v>46143</v>
      </c>
      <c r="C6" s="69"/>
      <c r="D6" s="69"/>
      <c r="E6" s="69"/>
      <c r="F6" s="69"/>
      <c r="G6" s="69"/>
      <c r="H6" s="69"/>
      <c r="I6" s="69"/>
      <c r="J6" s="69"/>
      <c r="K6" s="69"/>
      <c r="L6" s="69"/>
      <c r="M6" s="69"/>
      <c r="N6" s="69"/>
      <c r="O6" s="69"/>
    </row>
    <row r="7" spans="1:27" s="1000" customFormat="1" ht="15">
      <c r="A7" s="1019" t="s">
        <v>331</v>
      </c>
      <c r="B7" s="1020">
        <v>764</v>
      </c>
      <c r="C7" s="1021"/>
      <c r="D7" s="1021"/>
      <c r="E7" s="1021"/>
      <c r="F7" s="1021"/>
      <c r="G7" s="1021"/>
      <c r="H7" s="1021"/>
      <c r="I7" s="1021"/>
      <c r="J7" s="1021"/>
      <c r="K7" s="1021"/>
      <c r="L7" s="1021"/>
      <c r="M7" s="1021"/>
      <c r="N7" s="1021"/>
      <c r="O7" s="1021"/>
      <c r="Q7" s="1021"/>
      <c r="R7" s="1021"/>
      <c r="S7" s="1021"/>
      <c r="T7" s="1021"/>
      <c r="U7" s="1021"/>
      <c r="V7" s="1021"/>
      <c r="W7" s="1021"/>
      <c r="X7" s="1021"/>
      <c r="Y7" s="1021"/>
      <c r="Z7" s="1021"/>
      <c r="AA7" s="1021"/>
    </row>
    <row r="8" spans="1:27" ht="15">
      <c r="A8" s="502" t="s">
        <v>41</v>
      </c>
      <c r="B8" s="504">
        <v>402</v>
      </c>
      <c r="C8" s="69"/>
      <c r="D8" s="69"/>
      <c r="E8" s="69"/>
      <c r="F8" s="69"/>
      <c r="G8" s="69"/>
      <c r="H8" s="69"/>
      <c r="I8" s="69"/>
      <c r="J8" s="69"/>
      <c r="K8" s="69"/>
      <c r="L8" s="69"/>
      <c r="M8" s="69"/>
      <c r="N8" s="69"/>
      <c r="O8" s="69"/>
    </row>
    <row r="9" spans="1:27" ht="15" customHeight="1">
      <c r="A9" s="502" t="s">
        <v>336</v>
      </c>
      <c r="B9" s="504">
        <v>390</v>
      </c>
      <c r="C9" s="69"/>
      <c r="D9" s="69"/>
      <c r="E9" s="69"/>
      <c r="F9" s="69"/>
      <c r="G9" s="69"/>
      <c r="H9" s="69"/>
      <c r="I9" s="69"/>
      <c r="J9" s="69"/>
      <c r="K9" s="69"/>
      <c r="L9" s="69"/>
      <c r="M9" s="69"/>
      <c r="N9" s="69"/>
      <c r="O9" s="69"/>
    </row>
    <row r="10" spans="1:27" ht="15">
      <c r="A10" s="502" t="s">
        <v>596</v>
      </c>
      <c r="B10" s="504">
        <v>389</v>
      </c>
      <c r="C10" s="69"/>
      <c r="D10" s="69"/>
      <c r="E10" s="69"/>
      <c r="F10" s="69"/>
      <c r="G10" s="69"/>
      <c r="H10" s="69"/>
      <c r="I10" s="69"/>
      <c r="J10" s="69"/>
      <c r="K10" s="69"/>
      <c r="L10" s="69"/>
      <c r="M10" s="69"/>
      <c r="N10" s="69"/>
      <c r="O10" s="69"/>
    </row>
    <row r="11" spans="1:27" ht="15">
      <c r="A11" s="502" t="s">
        <v>320</v>
      </c>
      <c r="B11" s="504">
        <v>349</v>
      </c>
      <c r="C11" s="69"/>
      <c r="D11" s="69"/>
      <c r="E11" s="69"/>
      <c r="F11" s="69"/>
      <c r="G11" s="69"/>
      <c r="H11" s="69"/>
      <c r="I11" s="69"/>
      <c r="J11" s="69"/>
      <c r="K11" s="69"/>
      <c r="L11" s="69"/>
      <c r="M11" s="69"/>
      <c r="N11" s="69"/>
      <c r="O11" s="69"/>
    </row>
    <row r="12" spans="1:27" ht="15">
      <c r="A12" s="502" t="s">
        <v>325</v>
      </c>
      <c r="B12" s="504">
        <v>327</v>
      </c>
      <c r="C12" s="69"/>
      <c r="D12" s="69"/>
      <c r="E12" s="69"/>
      <c r="F12" s="69"/>
      <c r="G12" s="69"/>
      <c r="H12" s="69"/>
      <c r="I12" s="69"/>
      <c r="J12" s="69"/>
      <c r="K12" s="69"/>
      <c r="L12" s="69"/>
      <c r="M12" s="69"/>
      <c r="N12" s="69"/>
      <c r="O12" s="69"/>
    </row>
    <row r="13" spans="1:27" ht="15" customHeight="1">
      <c r="A13" s="502" t="s">
        <v>329</v>
      </c>
      <c r="B13" s="504">
        <v>309</v>
      </c>
      <c r="C13" s="69"/>
      <c r="D13" s="69"/>
      <c r="E13" s="69"/>
      <c r="F13" s="69"/>
      <c r="G13" s="69"/>
      <c r="H13" s="69"/>
      <c r="I13" s="69"/>
      <c r="J13" s="69"/>
      <c r="K13" s="69"/>
      <c r="L13" s="69"/>
      <c r="M13" s="69"/>
      <c r="N13" s="69"/>
      <c r="O13" s="69"/>
    </row>
    <row r="14" spans="1:27" ht="15">
      <c r="A14" s="502" t="s">
        <v>332</v>
      </c>
      <c r="B14" s="504">
        <v>292</v>
      </c>
      <c r="C14" s="69"/>
      <c r="D14" s="69"/>
      <c r="E14" s="69"/>
      <c r="F14" s="69"/>
      <c r="G14" s="69"/>
      <c r="H14" s="69"/>
      <c r="I14" s="69"/>
      <c r="J14" s="69"/>
      <c r="K14" s="69"/>
      <c r="L14" s="69"/>
      <c r="M14" s="69"/>
      <c r="N14" s="69"/>
      <c r="O14" s="69"/>
    </row>
    <row r="15" spans="1:27" ht="15">
      <c r="A15" s="502" t="s">
        <v>563</v>
      </c>
      <c r="B15" s="504">
        <v>179</v>
      </c>
      <c r="C15" s="69"/>
      <c r="D15" s="69"/>
      <c r="E15" s="69"/>
      <c r="F15" s="69"/>
      <c r="G15" s="69"/>
      <c r="H15" s="69"/>
      <c r="I15" s="69"/>
      <c r="J15" s="69"/>
      <c r="K15" s="69"/>
      <c r="L15" s="69"/>
      <c r="M15" s="69"/>
      <c r="N15" s="69"/>
      <c r="O15" s="69"/>
    </row>
    <row r="16" spans="1:27" ht="15.75" thickBot="1">
      <c r="A16" s="502" t="s">
        <v>318</v>
      </c>
      <c r="B16" s="504">
        <v>119</v>
      </c>
      <c r="C16" s="69"/>
      <c r="D16" s="69"/>
      <c r="E16" s="69"/>
      <c r="F16" s="69"/>
      <c r="G16" s="69"/>
      <c r="H16" s="69"/>
      <c r="I16" s="69"/>
      <c r="J16" s="69"/>
      <c r="K16" s="69"/>
      <c r="L16" s="69"/>
      <c r="M16" s="69"/>
      <c r="N16" s="69"/>
      <c r="O16" s="69"/>
    </row>
    <row r="17" spans="1:31" ht="15.75" thickBot="1">
      <c r="A17" s="358" t="s">
        <v>8</v>
      </c>
      <c r="B17" s="338">
        <f>SUM(B7:B16)</f>
        <v>3520</v>
      </c>
      <c r="C17" s="69"/>
      <c r="D17" s="69"/>
      <c r="E17" s="69"/>
      <c r="F17" s="69"/>
      <c r="G17" s="69"/>
      <c r="H17" s="69"/>
      <c r="I17" s="69"/>
      <c r="J17" s="69"/>
      <c r="K17" s="69"/>
      <c r="L17" s="69"/>
      <c r="M17" s="69"/>
      <c r="N17" s="69"/>
      <c r="O17" s="69"/>
    </row>
    <row r="18" spans="1:31" s="185" customFormat="1" ht="15">
      <c r="A18" s="612"/>
      <c r="B18" s="1062"/>
    </row>
    <row r="19" spans="1:31" s="185" customFormat="1" ht="45">
      <c r="A19" s="1063" t="s">
        <v>379</v>
      </c>
      <c r="B19" s="596"/>
    </row>
    <row r="20" spans="1:31" s="185" customFormat="1" ht="63.75" customHeight="1">
      <c r="A20" s="1145" t="s">
        <v>595</v>
      </c>
      <c r="B20" s="1066"/>
    </row>
    <row r="21" spans="1:31" s="185" customFormat="1">
      <c r="A21" s="1090"/>
      <c r="B21" s="596"/>
    </row>
    <row r="22" spans="1:31" s="192" customFormat="1" ht="15" customHeight="1">
      <c r="A22" s="597"/>
      <c r="B22" s="192" t="str">
        <f>A7</f>
        <v>Secretaria Municipal da Saúde</v>
      </c>
      <c r="C22" s="192" t="str">
        <f>A8</f>
        <v>Secretaria Municipal das Subprefeituras</v>
      </c>
      <c r="D22" s="192" t="str">
        <f>A9</f>
        <v>Secretaria Municipal de Educação</v>
      </c>
      <c r="E22" s="192" t="str">
        <f>A10</f>
        <v>Coordenadoria de Limpeza Urbana**</v>
      </c>
      <c r="F22" s="192" t="str">
        <f>A11</f>
        <v>Companhia de Engenharia de Tráfego</v>
      </c>
      <c r="G22" s="192" t="str">
        <f>A12</f>
        <v>São Paulo Transportes</v>
      </c>
      <c r="H22" s="192" t="str">
        <f>A13</f>
        <v>Secretaria Municipal da Fazenda</v>
      </c>
      <c r="I22" s="192" t="str">
        <f>A14</f>
        <v>Secretaria Municipal de Assistência e Desenvolvimento Social</v>
      </c>
      <c r="J22" s="192" t="str">
        <f>A15</f>
        <v>Fora da competência da municipalidade</v>
      </c>
      <c r="K22" s="192" t="str">
        <f>A16</f>
        <v>Agência Reguladora de Serviços Públicos do Município</v>
      </c>
      <c r="L22" s="192" t="s">
        <v>8</v>
      </c>
    </row>
    <row r="23" spans="1:31" s="192" customFormat="1">
      <c r="A23" s="195"/>
      <c r="B23" s="192">
        <f>B7</f>
        <v>764</v>
      </c>
      <c r="C23" s="192">
        <f>B8</f>
        <v>402</v>
      </c>
      <c r="D23" s="192">
        <f>B9</f>
        <v>390</v>
      </c>
      <c r="E23" s="192">
        <f>B10</f>
        <v>389</v>
      </c>
      <c r="F23" s="192">
        <f>B11</f>
        <v>349</v>
      </c>
      <c r="G23" s="192">
        <f>B12</f>
        <v>327</v>
      </c>
      <c r="H23" s="192">
        <f>B13</f>
        <v>309</v>
      </c>
      <c r="I23" s="192">
        <f>B14</f>
        <v>292</v>
      </c>
      <c r="J23" s="192">
        <f>B15</f>
        <v>179</v>
      </c>
      <c r="K23" s="192">
        <f>B16</f>
        <v>119</v>
      </c>
      <c r="L23" s="196"/>
      <c r="S23" s="197"/>
      <c r="T23" s="198"/>
      <c r="U23" s="198"/>
      <c r="V23" s="198"/>
      <c r="W23" s="198"/>
      <c r="X23" s="198"/>
      <c r="Y23" s="198"/>
      <c r="Z23" s="193"/>
      <c r="AA23" s="198"/>
      <c r="AB23" s="198"/>
      <c r="AC23" s="198"/>
      <c r="AD23" s="198"/>
      <c r="AE23" s="199"/>
    </row>
    <row r="24" spans="1:31" s="192" customFormat="1" ht="16.5" customHeight="1">
      <c r="A24" s="200"/>
      <c r="L24" s="196"/>
      <c r="S24" s="197"/>
      <c r="T24" s="198"/>
      <c r="U24" s="198"/>
      <c r="V24" s="198"/>
      <c r="W24" s="198"/>
      <c r="X24" s="198"/>
      <c r="Y24" s="198"/>
      <c r="Z24" s="193"/>
      <c r="AA24" s="198"/>
      <c r="AB24" s="198"/>
      <c r="AC24" s="198"/>
      <c r="AD24" s="198"/>
      <c r="AE24" s="199"/>
    </row>
    <row r="25" spans="1:31" s="192" customFormat="1" ht="15">
      <c r="A25" s="195"/>
      <c r="K25" s="192">
        <v>250</v>
      </c>
      <c r="L25" s="377">
        <f>UNIDADES!I71</f>
        <v>5005</v>
      </c>
      <c r="S25" s="197"/>
      <c r="T25" s="198"/>
      <c r="U25" s="198"/>
      <c r="V25" s="198"/>
      <c r="W25" s="198"/>
      <c r="X25" s="198"/>
      <c r="Y25" s="198"/>
      <c r="Z25" s="193"/>
      <c r="AA25" s="198"/>
      <c r="AB25" s="198"/>
      <c r="AC25" s="198"/>
      <c r="AD25" s="198"/>
      <c r="AE25" s="199"/>
    </row>
    <row r="26" spans="1:31" s="185" customFormat="1" ht="15">
      <c r="B26" s="189"/>
      <c r="H26" s="229"/>
      <c r="S26" s="188"/>
      <c r="T26" s="189"/>
      <c r="U26" s="189"/>
      <c r="V26" s="189"/>
      <c r="W26" s="189"/>
      <c r="X26" s="189"/>
      <c r="Y26" s="189"/>
      <c r="Z26" s="186"/>
      <c r="AA26" s="189"/>
      <c r="AB26" s="189"/>
      <c r="AC26" s="189"/>
      <c r="AD26" s="189"/>
      <c r="AE26" s="190"/>
    </row>
    <row r="27" spans="1:31" s="185" customFormat="1">
      <c r="B27" s="189"/>
      <c r="S27" s="188"/>
      <c r="T27" s="189"/>
      <c r="U27" s="189"/>
      <c r="V27" s="189"/>
      <c r="W27" s="189"/>
      <c r="X27" s="189"/>
      <c r="Y27" s="189"/>
      <c r="Z27" s="186"/>
      <c r="AA27" s="189"/>
      <c r="AB27" s="189"/>
      <c r="AC27" s="189"/>
      <c r="AD27" s="189"/>
      <c r="AE27" s="190"/>
    </row>
    <row r="28" spans="1:31" s="185" customFormat="1">
      <c r="B28" s="189"/>
      <c r="S28" s="188"/>
      <c r="T28" s="189"/>
      <c r="U28" s="189"/>
      <c r="V28" s="189"/>
      <c r="W28" s="189"/>
      <c r="X28" s="189"/>
      <c r="Y28" s="189"/>
      <c r="Z28" s="186"/>
      <c r="AA28" s="189"/>
      <c r="AB28" s="189"/>
      <c r="AC28" s="189"/>
      <c r="AD28" s="189"/>
      <c r="AE28" s="190"/>
    </row>
    <row r="29" spans="1:31" s="185" customFormat="1">
      <c r="B29" s="189"/>
      <c r="S29" s="188"/>
      <c r="T29" s="189"/>
      <c r="U29" s="189"/>
      <c r="V29" s="189"/>
      <c r="W29" s="189"/>
      <c r="X29" s="189"/>
      <c r="Y29" s="189"/>
      <c r="Z29" s="186"/>
      <c r="AA29" s="189"/>
      <c r="AB29" s="189"/>
      <c r="AC29" s="189"/>
      <c r="AD29" s="189"/>
      <c r="AE29" s="190"/>
    </row>
    <row r="30" spans="1:31" s="185" customFormat="1">
      <c r="B30" s="189"/>
      <c r="S30" s="188"/>
      <c r="T30" s="189"/>
      <c r="U30" s="189"/>
      <c r="V30" s="189"/>
      <c r="W30" s="189"/>
      <c r="X30" s="189"/>
      <c r="Y30" s="189"/>
      <c r="Z30" s="186"/>
      <c r="AA30" s="189"/>
      <c r="AB30" s="189"/>
      <c r="AC30" s="189"/>
      <c r="AD30" s="189"/>
      <c r="AE30" s="190"/>
    </row>
    <row r="31" spans="1:31" s="185" customFormat="1">
      <c r="B31" s="189"/>
      <c r="S31" s="188"/>
      <c r="T31" s="189"/>
      <c r="U31" s="189"/>
      <c r="V31" s="189"/>
      <c r="W31" s="189"/>
      <c r="X31" s="189"/>
      <c r="Y31" s="189"/>
      <c r="Z31" s="186"/>
      <c r="AA31" s="189"/>
      <c r="AB31" s="189"/>
      <c r="AC31" s="189"/>
      <c r="AD31" s="189"/>
      <c r="AE31" s="190"/>
    </row>
    <row r="32" spans="1:31" s="185" customFormat="1">
      <c r="B32" s="189"/>
      <c r="S32" s="188"/>
      <c r="T32" s="189"/>
      <c r="U32" s="189"/>
      <c r="V32" s="189"/>
      <c r="W32" s="189"/>
      <c r="X32" s="189"/>
      <c r="Y32" s="189"/>
      <c r="Z32" s="186"/>
      <c r="AA32" s="189"/>
      <c r="AB32" s="189"/>
      <c r="AC32" s="189"/>
      <c r="AD32" s="189"/>
      <c r="AE32" s="190"/>
    </row>
    <row r="33" spans="1:28" s="185" customFormat="1">
      <c r="B33" s="189"/>
    </row>
    <row r="34" spans="1:28" s="185" customFormat="1">
      <c r="B34" s="189"/>
    </row>
    <row r="35" spans="1:28">
      <c r="A35" s="69"/>
      <c r="B35" s="96"/>
      <c r="C35" s="69"/>
      <c r="D35" s="69"/>
      <c r="E35" s="69"/>
      <c r="F35" s="69"/>
      <c r="G35" s="69"/>
      <c r="H35" s="69"/>
      <c r="I35" s="69"/>
      <c r="J35" s="69"/>
      <c r="K35" s="69"/>
      <c r="L35" s="69"/>
      <c r="M35" s="69"/>
      <c r="N35" s="69"/>
      <c r="O35" s="69"/>
      <c r="P35" s="69"/>
      <c r="U35" s="8"/>
      <c r="V35" s="8"/>
      <c r="W35" s="8"/>
      <c r="X35" s="8"/>
      <c r="Y35" s="8"/>
      <c r="Z35" s="8"/>
      <c r="AA35" s="8"/>
      <c r="AB35" s="69"/>
    </row>
    <row r="36" spans="1:28">
      <c r="A36" s="69"/>
      <c r="B36" s="96"/>
      <c r="C36" s="69"/>
      <c r="D36" s="69"/>
      <c r="E36" s="69"/>
      <c r="F36" s="69"/>
      <c r="G36" s="69"/>
      <c r="H36" s="69"/>
      <c r="I36" s="69"/>
      <c r="J36" s="69"/>
      <c r="K36" s="69"/>
      <c r="L36" s="69"/>
      <c r="M36" s="69"/>
      <c r="N36" s="69"/>
      <c r="O36" s="69"/>
      <c r="P36" s="69"/>
      <c r="U36" s="8"/>
      <c r="V36" s="8"/>
      <c r="W36" s="8"/>
      <c r="X36" s="8"/>
      <c r="Y36" s="8"/>
      <c r="Z36" s="8"/>
      <c r="AA36" s="8"/>
      <c r="AB36" s="69"/>
    </row>
    <row r="37" spans="1:28">
      <c r="A37" s="69"/>
      <c r="B37" s="96"/>
      <c r="C37" s="69"/>
      <c r="D37" s="69"/>
      <c r="E37" s="69"/>
      <c r="F37" s="69"/>
      <c r="G37" s="69"/>
      <c r="H37" s="69"/>
      <c r="I37" s="69"/>
      <c r="J37" s="69"/>
      <c r="K37" s="69"/>
      <c r="L37" s="69"/>
      <c r="M37" s="69"/>
      <c r="N37" s="69"/>
      <c r="O37" s="69"/>
      <c r="P37" s="69"/>
      <c r="U37" s="8"/>
      <c r="V37" s="8"/>
      <c r="W37" s="8"/>
      <c r="X37" s="8"/>
      <c r="Y37" s="8"/>
      <c r="Z37" s="8"/>
      <c r="AA37" s="8"/>
      <c r="AB37" s="69"/>
    </row>
    <row r="38" spans="1:28">
      <c r="A38" s="69"/>
      <c r="B38" s="96"/>
      <c r="C38" s="69"/>
      <c r="D38" s="69"/>
      <c r="E38" s="69"/>
      <c r="F38" s="69"/>
      <c r="G38" s="69"/>
      <c r="H38" s="69"/>
      <c r="I38" s="69"/>
      <c r="J38" s="69"/>
      <c r="K38" s="69"/>
      <c r="L38" s="69"/>
      <c r="M38" s="69"/>
      <c r="N38" s="69"/>
      <c r="O38" s="69"/>
      <c r="P38" s="69"/>
      <c r="U38" s="8"/>
      <c r="V38" s="8"/>
      <c r="W38" s="8"/>
      <c r="X38" s="8"/>
      <c r="Y38" s="8"/>
      <c r="Z38" s="8"/>
      <c r="AA38" s="8"/>
      <c r="AB38" s="69"/>
    </row>
    <row r="39" spans="1:28">
      <c r="A39" s="69"/>
      <c r="B39" s="96"/>
      <c r="C39" s="69"/>
      <c r="D39" s="69"/>
      <c r="E39" s="69"/>
      <c r="F39" s="69"/>
      <c r="G39" s="69"/>
      <c r="H39" s="69"/>
      <c r="I39" s="69"/>
      <c r="J39" s="69"/>
      <c r="K39" s="69"/>
      <c r="L39" s="69"/>
      <c r="M39" s="69"/>
      <c r="N39" s="69"/>
      <c r="O39" s="69"/>
      <c r="P39" s="69"/>
      <c r="U39" s="8"/>
      <c r="V39" s="8"/>
      <c r="W39" s="8"/>
      <c r="X39" s="8"/>
      <c r="Y39" s="8"/>
      <c r="Z39" s="8"/>
      <c r="AA39" s="8"/>
      <c r="AB39" s="69"/>
    </row>
    <row r="40" spans="1:28">
      <c r="Q40" s="8"/>
      <c r="R40" s="8"/>
      <c r="S40" s="8"/>
      <c r="T40" s="8"/>
      <c r="U40" s="8"/>
      <c r="V40" s="8"/>
      <c r="W40" s="8"/>
      <c r="X40" s="8"/>
      <c r="Y40" s="8"/>
      <c r="Z40" s="8"/>
      <c r="AA40" s="8"/>
    </row>
    <row r="41" spans="1:28">
      <c r="Q41" s="8"/>
      <c r="R41" s="8"/>
      <c r="S41" s="8"/>
      <c r="T41" s="8"/>
      <c r="U41" s="8"/>
      <c r="V41" s="8"/>
      <c r="W41" s="8"/>
      <c r="X41" s="8"/>
      <c r="Y41" s="8"/>
      <c r="Z41" s="8"/>
      <c r="AA41" s="8"/>
    </row>
  </sheetData>
  <pageMargins left="0.511811024" right="0.511811024" top="0.78740157500000008" bottom="0.78740157500000008" header="0.31496062000000008" footer="0.31496062000000008"/>
  <pageSetup paperSize="9" orientation="portrait" r:id="rId1"/>
  <ignoredErrors>
    <ignoredError sqref="B17"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5"/>
  <dimension ref="A1:T50"/>
  <sheetViews>
    <sheetView zoomScale="90" zoomScaleNormal="90" workbookViewId="0"/>
  </sheetViews>
  <sheetFormatPr defaultRowHeight="15"/>
  <cols>
    <col min="1" max="1" width="24.85546875" style="98" customWidth="1"/>
    <col min="2" max="2" width="8.140625" customWidth="1"/>
    <col min="3" max="3" width="7.42578125" customWidth="1"/>
    <col min="4" max="4" width="7.28515625" customWidth="1"/>
    <col min="5" max="5" width="7.140625" style="59" customWidth="1"/>
    <col min="6" max="6" width="7.7109375" style="65" customWidth="1"/>
    <col min="7" max="7" width="6.42578125" style="65" customWidth="1"/>
    <col min="8" max="8" width="7.42578125" style="65" customWidth="1"/>
    <col min="9" max="9" width="8" style="65" customWidth="1"/>
    <col min="10" max="10" width="7.42578125" style="81" customWidth="1"/>
    <col min="11" max="11" width="8.140625" style="65" customWidth="1"/>
    <col min="12" max="12" width="7.28515625" style="65" customWidth="1"/>
    <col min="13" max="13" width="7" customWidth="1"/>
    <col min="14" max="14" width="6.7109375" bestFit="1" customWidth="1"/>
    <col min="15" max="15" width="7.140625" style="3" customWidth="1"/>
    <col min="16" max="16" width="14.5703125" customWidth="1"/>
    <col min="17" max="17" width="9.140625" customWidth="1"/>
  </cols>
  <sheetData>
    <row r="1" spans="1:16">
      <c r="A1" s="97" t="s">
        <v>3</v>
      </c>
      <c r="B1" s="66"/>
      <c r="C1" s="66"/>
      <c r="D1" s="66"/>
      <c r="E1" s="67"/>
      <c r="F1" s="83"/>
      <c r="G1" s="83"/>
    </row>
    <row r="2" spans="1:16">
      <c r="A2" s="84" t="s">
        <v>4</v>
      </c>
      <c r="B2" s="1"/>
      <c r="C2" s="1"/>
      <c r="D2" s="1"/>
      <c r="E2" s="58"/>
      <c r="F2" s="5"/>
      <c r="G2" s="5"/>
    </row>
    <row r="3" spans="1:16" ht="15.75" thickBot="1"/>
    <row r="4" spans="1:16" ht="39.75" thickBot="1">
      <c r="A4" s="505" t="s">
        <v>383</v>
      </c>
      <c r="B4" s="886">
        <v>46357</v>
      </c>
      <c r="C4" s="383">
        <v>46327</v>
      </c>
      <c r="D4" s="383">
        <v>46296</v>
      </c>
      <c r="E4" s="382">
        <v>46266</v>
      </c>
      <c r="F4" s="382">
        <v>46235</v>
      </c>
      <c r="G4" s="382">
        <v>46204</v>
      </c>
      <c r="H4" s="382">
        <v>46174</v>
      </c>
      <c r="I4" s="384">
        <v>46143</v>
      </c>
      <c r="J4" s="382">
        <v>46113</v>
      </c>
      <c r="K4" s="381">
        <v>46082</v>
      </c>
      <c r="L4" s="385">
        <v>46054</v>
      </c>
      <c r="M4" s="386">
        <v>46023</v>
      </c>
      <c r="N4" s="255" t="s">
        <v>8</v>
      </c>
      <c r="O4" s="61" t="s">
        <v>9</v>
      </c>
      <c r="P4" s="99" t="s">
        <v>384</v>
      </c>
    </row>
    <row r="5" spans="1:16">
      <c r="A5" s="506" t="s">
        <v>385</v>
      </c>
      <c r="B5" s="473"/>
      <c r="C5" s="467"/>
      <c r="D5" s="467"/>
      <c r="E5" s="467"/>
      <c r="F5" s="467"/>
      <c r="G5" s="467"/>
      <c r="H5" s="467"/>
      <c r="I5" s="467">
        <v>22</v>
      </c>
      <c r="J5" s="467">
        <v>13</v>
      </c>
      <c r="K5" s="474">
        <v>42</v>
      </c>
      <c r="L5" s="467">
        <v>22</v>
      </c>
      <c r="M5" s="509">
        <v>24</v>
      </c>
      <c r="N5" s="885">
        <f>SUM(B5:M5)</f>
        <v>123</v>
      </c>
      <c r="O5" s="510">
        <f>AVERAGE(B5:M5)</f>
        <v>24.6</v>
      </c>
      <c r="P5" s="511">
        <f>N5/$N$37*100</f>
        <v>2.2066738428417656</v>
      </c>
    </row>
    <row r="6" spans="1:16">
      <c r="A6" s="507" t="s">
        <v>386</v>
      </c>
      <c r="B6" s="477"/>
      <c r="C6" s="474"/>
      <c r="D6" s="474"/>
      <c r="E6" s="474"/>
      <c r="F6" s="474"/>
      <c r="G6" s="474"/>
      <c r="H6" s="474"/>
      <c r="I6" s="474">
        <v>44</v>
      </c>
      <c r="J6" s="474">
        <v>102</v>
      </c>
      <c r="K6" s="474">
        <v>85</v>
      </c>
      <c r="L6" s="474">
        <v>65</v>
      </c>
      <c r="M6" s="512">
        <v>82</v>
      </c>
      <c r="N6" s="513">
        <f t="shared" ref="N6:N36" si="0">SUM(B6:M6)</f>
        <v>378</v>
      </c>
      <c r="O6" s="514">
        <f t="shared" ref="O6:O37" si="1">AVERAGE(B6:M6)</f>
        <v>75.599999999999994</v>
      </c>
      <c r="P6" s="515">
        <f t="shared" ref="P6:P36" si="2">N6/$N$37*100</f>
        <v>6.7814854682454255</v>
      </c>
    </row>
    <row r="7" spans="1:16">
      <c r="A7" s="507" t="s">
        <v>387</v>
      </c>
      <c r="B7" s="477"/>
      <c r="C7" s="474"/>
      <c r="D7" s="474"/>
      <c r="E7" s="474"/>
      <c r="F7" s="474"/>
      <c r="G7" s="474"/>
      <c r="H7" s="474"/>
      <c r="I7" s="474">
        <v>39</v>
      </c>
      <c r="J7" s="474">
        <v>37</v>
      </c>
      <c r="K7" s="474">
        <v>45</v>
      </c>
      <c r="L7" s="474">
        <v>25</v>
      </c>
      <c r="M7" s="512">
        <v>26</v>
      </c>
      <c r="N7" s="513">
        <f t="shared" si="0"/>
        <v>172</v>
      </c>
      <c r="O7" s="514">
        <f t="shared" si="1"/>
        <v>34.4</v>
      </c>
      <c r="P7" s="515">
        <f t="shared" si="2"/>
        <v>3.0857552924291354</v>
      </c>
    </row>
    <row r="8" spans="1:16">
      <c r="A8" s="507" t="s">
        <v>388</v>
      </c>
      <c r="B8" s="477"/>
      <c r="C8" s="474"/>
      <c r="D8" s="474"/>
      <c r="E8" s="474"/>
      <c r="F8" s="474"/>
      <c r="G8" s="474"/>
      <c r="H8" s="474"/>
      <c r="I8" s="474">
        <v>47</v>
      </c>
      <c r="J8" s="474">
        <v>40</v>
      </c>
      <c r="K8" s="474">
        <v>57</v>
      </c>
      <c r="L8" s="474">
        <v>37</v>
      </c>
      <c r="M8" s="512">
        <v>41</v>
      </c>
      <c r="N8" s="513">
        <f t="shared" si="0"/>
        <v>222</v>
      </c>
      <c r="O8" s="514">
        <f t="shared" si="1"/>
        <v>44.4</v>
      </c>
      <c r="P8" s="515">
        <f t="shared" si="2"/>
        <v>3.9827771797631861</v>
      </c>
    </row>
    <row r="9" spans="1:16">
      <c r="A9" s="507" t="s">
        <v>389</v>
      </c>
      <c r="B9" s="477"/>
      <c r="C9" s="474"/>
      <c r="D9" s="474"/>
      <c r="E9" s="474"/>
      <c r="F9" s="474"/>
      <c r="G9" s="474"/>
      <c r="H9" s="474"/>
      <c r="I9" s="474">
        <v>32</v>
      </c>
      <c r="J9" s="474">
        <v>20</v>
      </c>
      <c r="K9" s="474">
        <v>33</v>
      </c>
      <c r="L9" s="474">
        <v>25</v>
      </c>
      <c r="M9" s="512">
        <v>36</v>
      </c>
      <c r="N9" s="513">
        <f t="shared" si="0"/>
        <v>146</v>
      </c>
      <c r="O9" s="514">
        <f t="shared" si="1"/>
        <v>29.2</v>
      </c>
      <c r="P9" s="515">
        <f t="shared" si="2"/>
        <v>2.6193039110154288</v>
      </c>
    </row>
    <row r="10" spans="1:16">
      <c r="A10" s="507" t="s">
        <v>390</v>
      </c>
      <c r="B10" s="477"/>
      <c r="C10" s="474"/>
      <c r="D10" s="474"/>
      <c r="E10" s="474"/>
      <c r="F10" s="474"/>
      <c r="G10" s="474"/>
      <c r="H10" s="474"/>
      <c r="I10" s="474">
        <v>38</v>
      </c>
      <c r="J10" s="474">
        <v>28</v>
      </c>
      <c r="K10" s="474">
        <v>38</v>
      </c>
      <c r="L10" s="474">
        <v>38</v>
      </c>
      <c r="M10" s="512">
        <v>25</v>
      </c>
      <c r="N10" s="513">
        <f t="shared" si="0"/>
        <v>167</v>
      </c>
      <c r="O10" s="514">
        <f t="shared" si="1"/>
        <v>33.4</v>
      </c>
      <c r="P10" s="515">
        <f t="shared" si="2"/>
        <v>2.9960531036957301</v>
      </c>
    </row>
    <row r="11" spans="1:16">
      <c r="A11" s="507" t="s">
        <v>391</v>
      </c>
      <c r="B11" s="477"/>
      <c r="C11" s="474"/>
      <c r="D11" s="474"/>
      <c r="E11" s="474"/>
      <c r="F11" s="474"/>
      <c r="G11" s="474"/>
      <c r="H11" s="474"/>
      <c r="I11" s="474">
        <v>3</v>
      </c>
      <c r="J11" s="474">
        <v>4</v>
      </c>
      <c r="K11" s="474">
        <v>7</v>
      </c>
      <c r="L11" s="474">
        <v>4</v>
      </c>
      <c r="M11" s="512">
        <v>9</v>
      </c>
      <c r="N11" s="513">
        <f t="shared" si="0"/>
        <v>27</v>
      </c>
      <c r="O11" s="514">
        <f t="shared" si="1"/>
        <v>5.4</v>
      </c>
      <c r="P11" s="515">
        <f t="shared" si="2"/>
        <v>0.48439181916038754</v>
      </c>
    </row>
    <row r="12" spans="1:16">
      <c r="A12" s="507" t="s">
        <v>392</v>
      </c>
      <c r="B12" s="477"/>
      <c r="C12" s="474"/>
      <c r="D12" s="474"/>
      <c r="E12" s="474"/>
      <c r="F12" s="474"/>
      <c r="G12" s="474"/>
      <c r="H12" s="474"/>
      <c r="I12" s="474">
        <v>9</v>
      </c>
      <c r="J12" s="474">
        <v>16</v>
      </c>
      <c r="K12" s="474">
        <v>25</v>
      </c>
      <c r="L12" s="474">
        <v>14</v>
      </c>
      <c r="M12" s="512">
        <v>9</v>
      </c>
      <c r="N12" s="513">
        <f t="shared" si="0"/>
        <v>73</v>
      </c>
      <c r="O12" s="514">
        <f t="shared" si="1"/>
        <v>14.6</v>
      </c>
      <c r="P12" s="515">
        <f t="shared" si="2"/>
        <v>1.3096519555077144</v>
      </c>
    </row>
    <row r="13" spans="1:16">
      <c r="A13" s="507" t="s">
        <v>393</v>
      </c>
      <c r="B13" s="477"/>
      <c r="C13" s="474"/>
      <c r="D13" s="474"/>
      <c r="E13" s="474"/>
      <c r="F13" s="474"/>
      <c r="G13" s="474"/>
      <c r="H13" s="474"/>
      <c r="I13" s="474">
        <v>18</v>
      </c>
      <c r="J13" s="474">
        <v>20</v>
      </c>
      <c r="K13" s="474">
        <v>25</v>
      </c>
      <c r="L13" s="474">
        <v>23</v>
      </c>
      <c r="M13" s="512">
        <v>19</v>
      </c>
      <c r="N13" s="513">
        <f t="shared" si="0"/>
        <v>105</v>
      </c>
      <c r="O13" s="514">
        <f t="shared" si="1"/>
        <v>21</v>
      </c>
      <c r="P13" s="515">
        <f t="shared" si="2"/>
        <v>1.883745963401507</v>
      </c>
    </row>
    <row r="14" spans="1:16">
      <c r="A14" s="507" t="s">
        <v>394</v>
      </c>
      <c r="B14" s="477"/>
      <c r="C14" s="474"/>
      <c r="D14" s="474"/>
      <c r="E14" s="474"/>
      <c r="F14" s="474"/>
      <c r="G14" s="474"/>
      <c r="H14" s="474"/>
      <c r="I14" s="474">
        <v>4</v>
      </c>
      <c r="J14" s="474">
        <v>8</v>
      </c>
      <c r="K14" s="474">
        <v>32</v>
      </c>
      <c r="L14" s="474">
        <v>20</v>
      </c>
      <c r="M14" s="512">
        <v>6</v>
      </c>
      <c r="N14" s="513">
        <f t="shared" si="0"/>
        <v>70</v>
      </c>
      <c r="O14" s="514">
        <f t="shared" si="1"/>
        <v>14</v>
      </c>
      <c r="P14" s="515">
        <f t="shared" si="2"/>
        <v>1.2558306422676713</v>
      </c>
    </row>
    <row r="15" spans="1:16">
      <c r="A15" s="507" t="s">
        <v>395</v>
      </c>
      <c r="B15" s="477"/>
      <c r="C15" s="474"/>
      <c r="D15" s="474"/>
      <c r="E15" s="474"/>
      <c r="F15" s="474"/>
      <c r="G15" s="474"/>
      <c r="H15" s="474"/>
      <c r="I15" s="474">
        <v>93</v>
      </c>
      <c r="J15" s="474">
        <v>48</v>
      </c>
      <c r="K15" s="474">
        <v>56</v>
      </c>
      <c r="L15" s="474">
        <v>69</v>
      </c>
      <c r="M15" s="512">
        <v>85</v>
      </c>
      <c r="N15" s="513">
        <f t="shared" si="0"/>
        <v>351</v>
      </c>
      <c r="O15" s="514">
        <f t="shared" si="1"/>
        <v>70.2</v>
      </c>
      <c r="P15" s="515">
        <f t="shared" si="2"/>
        <v>6.2970936490850375</v>
      </c>
    </row>
    <row r="16" spans="1:16">
      <c r="A16" s="507" t="s">
        <v>396</v>
      </c>
      <c r="B16" s="477"/>
      <c r="C16" s="474"/>
      <c r="D16" s="474"/>
      <c r="E16" s="474"/>
      <c r="F16" s="474"/>
      <c r="G16" s="474"/>
      <c r="H16" s="474"/>
      <c r="I16" s="474">
        <v>11</v>
      </c>
      <c r="J16" s="474">
        <v>12</v>
      </c>
      <c r="K16" s="474">
        <v>19</v>
      </c>
      <c r="L16" s="474">
        <v>15</v>
      </c>
      <c r="M16" s="512">
        <v>17</v>
      </c>
      <c r="N16" s="513">
        <f t="shared" si="0"/>
        <v>74</v>
      </c>
      <c r="O16" s="514">
        <f t="shared" si="1"/>
        <v>14.8</v>
      </c>
      <c r="P16" s="515">
        <f t="shared" si="2"/>
        <v>1.3275923932543954</v>
      </c>
    </row>
    <row r="17" spans="1:20">
      <c r="A17" s="507" t="s">
        <v>397</v>
      </c>
      <c r="B17" s="477"/>
      <c r="C17" s="474"/>
      <c r="D17" s="474"/>
      <c r="E17" s="474"/>
      <c r="F17" s="474"/>
      <c r="G17" s="474"/>
      <c r="H17" s="474"/>
      <c r="I17" s="474">
        <v>49</v>
      </c>
      <c r="J17" s="474">
        <v>64</v>
      </c>
      <c r="K17" s="474">
        <v>51</v>
      </c>
      <c r="L17" s="474">
        <v>40</v>
      </c>
      <c r="M17" s="512">
        <v>59</v>
      </c>
      <c r="N17" s="513">
        <f t="shared" si="0"/>
        <v>263</v>
      </c>
      <c r="O17" s="514">
        <f t="shared" si="1"/>
        <v>52.6</v>
      </c>
      <c r="P17" s="515">
        <f t="shared" si="2"/>
        <v>4.7183351273771077</v>
      </c>
    </row>
    <row r="18" spans="1:20">
      <c r="A18" s="507" t="s">
        <v>398</v>
      </c>
      <c r="B18" s="477"/>
      <c r="C18" s="474"/>
      <c r="D18" s="474"/>
      <c r="E18" s="474"/>
      <c r="F18" s="474"/>
      <c r="G18" s="474"/>
      <c r="H18" s="474"/>
      <c r="I18" s="474">
        <v>11</v>
      </c>
      <c r="J18" s="474">
        <v>29</v>
      </c>
      <c r="K18" s="474">
        <v>42</v>
      </c>
      <c r="L18" s="474">
        <v>16</v>
      </c>
      <c r="M18" s="512">
        <v>9</v>
      </c>
      <c r="N18" s="513">
        <f t="shared" si="0"/>
        <v>107</v>
      </c>
      <c r="O18" s="514">
        <f t="shared" si="1"/>
        <v>21.4</v>
      </c>
      <c r="P18" s="515">
        <f t="shared" si="2"/>
        <v>1.9196268388948692</v>
      </c>
    </row>
    <row r="19" spans="1:20">
      <c r="A19" s="507" t="s">
        <v>399</v>
      </c>
      <c r="B19" s="477"/>
      <c r="C19" s="474"/>
      <c r="D19" s="474"/>
      <c r="E19" s="474"/>
      <c r="F19" s="474"/>
      <c r="G19" s="474"/>
      <c r="H19" s="474"/>
      <c r="I19" s="474">
        <v>23</v>
      </c>
      <c r="J19" s="474">
        <v>45</v>
      </c>
      <c r="K19" s="474">
        <v>39</v>
      </c>
      <c r="L19" s="474">
        <v>33</v>
      </c>
      <c r="M19" s="512">
        <v>35</v>
      </c>
      <c r="N19" s="513">
        <f t="shared" si="0"/>
        <v>175</v>
      </c>
      <c r="O19" s="514">
        <f t="shared" si="1"/>
        <v>35</v>
      </c>
      <c r="P19" s="515">
        <f t="shared" si="2"/>
        <v>3.1395766056691783</v>
      </c>
      <c r="Q19" s="73"/>
      <c r="T19" s="70"/>
    </row>
    <row r="20" spans="1:20">
      <c r="A20" s="507" t="s">
        <v>400</v>
      </c>
      <c r="B20" s="477"/>
      <c r="C20" s="474"/>
      <c r="D20" s="474"/>
      <c r="E20" s="474"/>
      <c r="F20" s="474"/>
      <c r="G20" s="474"/>
      <c r="H20" s="474"/>
      <c r="I20" s="474">
        <v>44</v>
      </c>
      <c r="J20" s="474">
        <v>55</v>
      </c>
      <c r="K20" s="474">
        <v>80</v>
      </c>
      <c r="L20" s="474">
        <v>61</v>
      </c>
      <c r="M20" s="512">
        <v>52</v>
      </c>
      <c r="N20" s="513">
        <f t="shared" si="0"/>
        <v>292</v>
      </c>
      <c r="O20" s="514">
        <f t="shared" si="1"/>
        <v>58.4</v>
      </c>
      <c r="P20" s="515">
        <f t="shared" si="2"/>
        <v>5.2386078220308576</v>
      </c>
      <c r="Q20" s="73"/>
      <c r="T20" s="70"/>
    </row>
    <row r="21" spans="1:20">
      <c r="A21" s="507" t="s">
        <v>401</v>
      </c>
      <c r="B21" s="477"/>
      <c r="C21" s="474"/>
      <c r="D21" s="474"/>
      <c r="E21" s="474"/>
      <c r="F21" s="474"/>
      <c r="G21" s="474"/>
      <c r="H21" s="474"/>
      <c r="I21" s="474">
        <v>25</v>
      </c>
      <c r="J21" s="474">
        <v>36</v>
      </c>
      <c r="K21" s="474">
        <v>30</v>
      </c>
      <c r="L21" s="474">
        <v>29</v>
      </c>
      <c r="M21" s="512">
        <v>24</v>
      </c>
      <c r="N21" s="513">
        <f t="shared" si="0"/>
        <v>144</v>
      </c>
      <c r="O21" s="514">
        <f t="shared" si="1"/>
        <v>28.8</v>
      </c>
      <c r="P21" s="515">
        <f t="shared" si="2"/>
        <v>2.5834230355220669</v>
      </c>
      <c r="Q21" s="73"/>
      <c r="T21" s="70"/>
    </row>
    <row r="22" spans="1:20">
      <c r="A22" s="507" t="s">
        <v>402</v>
      </c>
      <c r="B22" s="477"/>
      <c r="C22" s="474"/>
      <c r="D22" s="474"/>
      <c r="E22" s="474"/>
      <c r="F22" s="474"/>
      <c r="G22" s="474"/>
      <c r="H22" s="474"/>
      <c r="I22" s="474">
        <v>57</v>
      </c>
      <c r="J22" s="474">
        <v>54</v>
      </c>
      <c r="K22" s="474">
        <v>58</v>
      </c>
      <c r="L22" s="474">
        <v>43</v>
      </c>
      <c r="M22" s="512">
        <v>61</v>
      </c>
      <c r="N22" s="513">
        <f t="shared" si="0"/>
        <v>273</v>
      </c>
      <c r="O22" s="514">
        <f t="shared" si="1"/>
        <v>54.6</v>
      </c>
      <c r="P22" s="515">
        <f t="shared" si="2"/>
        <v>4.8977395048439183</v>
      </c>
      <c r="Q22" s="73"/>
      <c r="T22" s="70"/>
    </row>
    <row r="23" spans="1:20">
      <c r="A23" s="507" t="s">
        <v>403</v>
      </c>
      <c r="B23" s="477"/>
      <c r="C23" s="474"/>
      <c r="D23" s="474"/>
      <c r="E23" s="474"/>
      <c r="F23" s="474"/>
      <c r="G23" s="474"/>
      <c r="H23" s="474"/>
      <c r="I23" s="474">
        <v>15</v>
      </c>
      <c r="J23" s="474">
        <v>27</v>
      </c>
      <c r="K23" s="474">
        <v>44</v>
      </c>
      <c r="L23" s="474">
        <v>27</v>
      </c>
      <c r="M23" s="512">
        <v>6</v>
      </c>
      <c r="N23" s="513">
        <f t="shared" si="0"/>
        <v>119</v>
      </c>
      <c r="O23" s="514">
        <f t="shared" si="1"/>
        <v>23.8</v>
      </c>
      <c r="P23" s="515">
        <f t="shared" si="2"/>
        <v>2.1349120918550413</v>
      </c>
      <c r="Q23" s="73"/>
      <c r="T23" s="70"/>
    </row>
    <row r="24" spans="1:20">
      <c r="A24" s="507" t="s">
        <v>404</v>
      </c>
      <c r="B24" s="477"/>
      <c r="C24" s="474"/>
      <c r="D24" s="474"/>
      <c r="E24" s="474"/>
      <c r="F24" s="474"/>
      <c r="G24" s="474"/>
      <c r="H24" s="474"/>
      <c r="I24" s="474">
        <v>58</v>
      </c>
      <c r="J24" s="474">
        <v>43</v>
      </c>
      <c r="K24" s="474">
        <v>50</v>
      </c>
      <c r="L24" s="474">
        <v>53</v>
      </c>
      <c r="M24" s="512">
        <v>52</v>
      </c>
      <c r="N24" s="513">
        <f t="shared" si="0"/>
        <v>256</v>
      </c>
      <c r="O24" s="514">
        <f t="shared" si="1"/>
        <v>51.2</v>
      </c>
      <c r="P24" s="515">
        <f t="shared" si="2"/>
        <v>4.5927520631503409</v>
      </c>
      <c r="Q24" s="73"/>
      <c r="T24" s="70"/>
    </row>
    <row r="25" spans="1:20">
      <c r="A25" s="507" t="s">
        <v>405</v>
      </c>
      <c r="B25" s="477"/>
      <c r="C25" s="474"/>
      <c r="D25" s="474"/>
      <c r="E25" s="474"/>
      <c r="F25" s="474"/>
      <c r="G25" s="474"/>
      <c r="H25" s="474"/>
      <c r="I25" s="474">
        <v>6</v>
      </c>
      <c r="J25" s="474">
        <v>3</v>
      </c>
      <c r="K25" s="474">
        <v>9</v>
      </c>
      <c r="L25" s="474">
        <v>7</v>
      </c>
      <c r="M25" s="512">
        <v>4</v>
      </c>
      <c r="N25" s="513">
        <f t="shared" si="0"/>
        <v>29</v>
      </c>
      <c r="O25" s="514">
        <f t="shared" si="1"/>
        <v>5.8</v>
      </c>
      <c r="P25" s="515">
        <f t="shared" si="2"/>
        <v>0.52027269465374959</v>
      </c>
      <c r="Q25" s="73"/>
      <c r="T25" s="70"/>
    </row>
    <row r="26" spans="1:20">
      <c r="A26" s="507" t="s">
        <v>406</v>
      </c>
      <c r="B26" s="477"/>
      <c r="C26" s="474"/>
      <c r="D26" s="474"/>
      <c r="E26" s="474"/>
      <c r="F26" s="474"/>
      <c r="G26" s="474"/>
      <c r="H26" s="474"/>
      <c r="I26" s="474">
        <v>48</v>
      </c>
      <c r="J26" s="474">
        <v>49</v>
      </c>
      <c r="K26" s="474">
        <v>47</v>
      </c>
      <c r="L26" s="474">
        <v>49</v>
      </c>
      <c r="M26" s="512">
        <v>42</v>
      </c>
      <c r="N26" s="513">
        <f t="shared" si="0"/>
        <v>235</v>
      </c>
      <c r="O26" s="514">
        <f t="shared" si="1"/>
        <v>47</v>
      </c>
      <c r="P26" s="515">
        <f t="shared" si="2"/>
        <v>4.2160028704700396</v>
      </c>
      <c r="Q26" s="73"/>
      <c r="T26" s="70"/>
    </row>
    <row r="27" spans="1:20">
      <c r="A27" s="507" t="s">
        <v>407</v>
      </c>
      <c r="B27" s="477"/>
      <c r="C27" s="474"/>
      <c r="D27" s="474"/>
      <c r="E27" s="474"/>
      <c r="F27" s="474"/>
      <c r="G27" s="474"/>
      <c r="H27" s="474"/>
      <c r="I27" s="474">
        <v>36</v>
      </c>
      <c r="J27" s="474">
        <v>48</v>
      </c>
      <c r="K27" s="474">
        <v>45</v>
      </c>
      <c r="L27" s="474">
        <v>43</v>
      </c>
      <c r="M27" s="512">
        <v>54</v>
      </c>
      <c r="N27" s="513">
        <f t="shared" si="0"/>
        <v>226</v>
      </c>
      <c r="O27" s="514">
        <f t="shared" si="1"/>
        <v>45.2</v>
      </c>
      <c r="P27" s="515">
        <f t="shared" si="2"/>
        <v>4.05453893074991</v>
      </c>
      <c r="Q27" s="73"/>
      <c r="T27" s="70"/>
    </row>
    <row r="28" spans="1:20">
      <c r="A28" s="507" t="s">
        <v>408</v>
      </c>
      <c r="B28" s="477"/>
      <c r="C28" s="474"/>
      <c r="D28" s="474"/>
      <c r="E28" s="474"/>
      <c r="F28" s="474"/>
      <c r="G28" s="474"/>
      <c r="H28" s="474"/>
      <c r="I28" s="474">
        <v>41</v>
      </c>
      <c r="J28" s="474">
        <v>34</v>
      </c>
      <c r="K28" s="474">
        <v>41</v>
      </c>
      <c r="L28" s="474">
        <v>31</v>
      </c>
      <c r="M28" s="512">
        <v>38</v>
      </c>
      <c r="N28" s="513">
        <f t="shared" si="0"/>
        <v>185</v>
      </c>
      <c r="O28" s="514">
        <f t="shared" si="1"/>
        <v>37</v>
      </c>
      <c r="P28" s="515">
        <f t="shared" si="2"/>
        <v>3.3189809831359884</v>
      </c>
      <c r="Q28" s="73"/>
      <c r="T28" s="70"/>
    </row>
    <row r="29" spans="1:20">
      <c r="A29" s="507" t="s">
        <v>409</v>
      </c>
      <c r="B29" s="477"/>
      <c r="C29" s="474"/>
      <c r="D29" s="474"/>
      <c r="E29" s="474"/>
      <c r="F29" s="474"/>
      <c r="G29" s="474"/>
      <c r="H29" s="474"/>
      <c r="I29" s="474">
        <v>60</v>
      </c>
      <c r="J29" s="474">
        <v>59</v>
      </c>
      <c r="K29" s="474">
        <v>61</v>
      </c>
      <c r="L29" s="474">
        <v>45</v>
      </c>
      <c r="M29" s="512">
        <v>43</v>
      </c>
      <c r="N29" s="513">
        <f t="shared" si="0"/>
        <v>268</v>
      </c>
      <c r="O29" s="514">
        <f t="shared" si="1"/>
        <v>53.6</v>
      </c>
      <c r="P29" s="515">
        <f t="shared" si="2"/>
        <v>4.8080373161105134</v>
      </c>
      <c r="Q29" s="73"/>
      <c r="T29" s="70"/>
    </row>
    <row r="30" spans="1:20">
      <c r="A30" s="507" t="s">
        <v>410</v>
      </c>
      <c r="B30" s="477"/>
      <c r="C30" s="474"/>
      <c r="D30" s="474"/>
      <c r="E30" s="474"/>
      <c r="F30" s="474"/>
      <c r="G30" s="474"/>
      <c r="H30" s="474"/>
      <c r="I30" s="474">
        <v>21</v>
      </c>
      <c r="J30" s="474">
        <v>20</v>
      </c>
      <c r="K30" s="474">
        <v>14</v>
      </c>
      <c r="L30" s="474">
        <v>21</v>
      </c>
      <c r="M30" s="512">
        <v>20</v>
      </c>
      <c r="N30" s="513">
        <f t="shared" si="0"/>
        <v>96</v>
      </c>
      <c r="O30" s="514">
        <f t="shared" si="1"/>
        <v>19.2</v>
      </c>
      <c r="P30" s="515">
        <f t="shared" si="2"/>
        <v>1.7222820236813776</v>
      </c>
      <c r="Q30" s="73"/>
      <c r="T30" s="70"/>
    </row>
    <row r="31" spans="1:20">
      <c r="A31" s="507" t="s">
        <v>411</v>
      </c>
      <c r="B31" s="477"/>
      <c r="C31" s="474"/>
      <c r="D31" s="474"/>
      <c r="E31" s="474"/>
      <c r="F31" s="474"/>
      <c r="G31" s="474"/>
      <c r="H31" s="474"/>
      <c r="I31" s="474">
        <v>14</v>
      </c>
      <c r="J31" s="474">
        <v>9</v>
      </c>
      <c r="K31" s="474">
        <v>14</v>
      </c>
      <c r="L31" s="474">
        <v>13</v>
      </c>
      <c r="M31" s="512">
        <v>15</v>
      </c>
      <c r="N31" s="513">
        <f t="shared" si="0"/>
        <v>65</v>
      </c>
      <c r="O31" s="514">
        <f t="shared" si="1"/>
        <v>13</v>
      </c>
      <c r="P31" s="515">
        <f t="shared" si="2"/>
        <v>1.1661284535342662</v>
      </c>
      <c r="Q31" s="73"/>
      <c r="T31" s="70"/>
    </row>
    <row r="32" spans="1:20">
      <c r="A32" s="507" t="s">
        <v>412</v>
      </c>
      <c r="B32" s="477"/>
      <c r="C32" s="474"/>
      <c r="D32" s="474"/>
      <c r="E32" s="474"/>
      <c r="F32" s="474"/>
      <c r="G32" s="474"/>
      <c r="H32" s="474"/>
      <c r="I32" s="474">
        <v>9</v>
      </c>
      <c r="J32" s="474">
        <v>12</v>
      </c>
      <c r="K32" s="474">
        <v>12</v>
      </c>
      <c r="L32" s="474">
        <v>4</v>
      </c>
      <c r="M32" s="512">
        <v>20</v>
      </c>
      <c r="N32" s="513">
        <f t="shared" si="0"/>
        <v>57</v>
      </c>
      <c r="O32" s="514">
        <f t="shared" si="1"/>
        <v>11.4</v>
      </c>
      <c r="P32" s="515">
        <f t="shared" si="2"/>
        <v>1.022604951560818</v>
      </c>
      <c r="Q32" s="73"/>
      <c r="T32" s="70"/>
    </row>
    <row r="33" spans="1:20">
      <c r="A33" s="507" t="s">
        <v>413</v>
      </c>
      <c r="B33" s="477"/>
      <c r="C33" s="474"/>
      <c r="D33" s="474"/>
      <c r="E33" s="474"/>
      <c r="F33" s="474"/>
      <c r="G33" s="474"/>
      <c r="H33" s="474"/>
      <c r="I33" s="474">
        <v>65</v>
      </c>
      <c r="J33" s="474">
        <v>92</v>
      </c>
      <c r="K33" s="474">
        <v>89</v>
      </c>
      <c r="L33" s="474">
        <v>83</v>
      </c>
      <c r="M33" s="512">
        <v>72</v>
      </c>
      <c r="N33" s="513">
        <f t="shared" si="0"/>
        <v>401</v>
      </c>
      <c r="O33" s="514">
        <f t="shared" si="1"/>
        <v>80.2</v>
      </c>
      <c r="P33" s="515">
        <f t="shared" si="2"/>
        <v>7.1941155364190896</v>
      </c>
      <c r="Q33" s="73"/>
      <c r="T33" s="70"/>
    </row>
    <row r="34" spans="1:20">
      <c r="A34" s="507" t="s">
        <v>414</v>
      </c>
      <c r="B34" s="477"/>
      <c r="C34" s="474"/>
      <c r="D34" s="474"/>
      <c r="E34" s="474"/>
      <c r="F34" s="474"/>
      <c r="G34" s="474"/>
      <c r="H34" s="474"/>
      <c r="I34" s="474">
        <v>24</v>
      </c>
      <c r="J34" s="474">
        <v>19</v>
      </c>
      <c r="K34" s="474">
        <v>33</v>
      </c>
      <c r="L34" s="474">
        <v>22</v>
      </c>
      <c r="M34" s="512">
        <v>31</v>
      </c>
      <c r="N34" s="513">
        <f t="shared" si="0"/>
        <v>129</v>
      </c>
      <c r="O34" s="514">
        <f t="shared" si="1"/>
        <v>25.8</v>
      </c>
      <c r="P34" s="515">
        <f t="shared" si="2"/>
        <v>2.3143164693218514</v>
      </c>
      <c r="Q34" s="73"/>
      <c r="T34" s="70"/>
    </row>
    <row r="35" spans="1:20">
      <c r="A35" s="507" t="s">
        <v>415</v>
      </c>
      <c r="B35" s="477"/>
      <c r="C35" s="474"/>
      <c r="D35" s="474"/>
      <c r="E35" s="474"/>
      <c r="F35" s="474"/>
      <c r="G35" s="474"/>
      <c r="H35" s="474"/>
      <c r="I35" s="474">
        <v>59</v>
      </c>
      <c r="J35" s="474">
        <v>44</v>
      </c>
      <c r="K35" s="474">
        <v>62</v>
      </c>
      <c r="L35" s="474">
        <v>45</v>
      </c>
      <c r="M35" s="512">
        <v>34</v>
      </c>
      <c r="N35" s="513">
        <f t="shared" si="0"/>
        <v>244</v>
      </c>
      <c r="O35" s="514">
        <f t="shared" si="1"/>
        <v>48.8</v>
      </c>
      <c r="P35" s="515">
        <f t="shared" si="2"/>
        <v>4.3774668101901684</v>
      </c>
      <c r="Q35" s="73"/>
      <c r="T35" s="70"/>
    </row>
    <row r="36" spans="1:20" ht="15.75" thickBot="1">
      <c r="A36" s="508" t="s">
        <v>416</v>
      </c>
      <c r="B36" s="516"/>
      <c r="C36" s="480"/>
      <c r="D36" s="480"/>
      <c r="E36" s="480"/>
      <c r="F36" s="480"/>
      <c r="G36" s="480"/>
      <c r="H36" s="480"/>
      <c r="I36" s="480">
        <v>19</v>
      </c>
      <c r="J36" s="480">
        <v>23</v>
      </c>
      <c r="K36" s="474">
        <v>15</v>
      </c>
      <c r="L36" s="480">
        <v>17</v>
      </c>
      <c r="M36" s="517">
        <v>28</v>
      </c>
      <c r="N36" s="518">
        <f t="shared" si="0"/>
        <v>102</v>
      </c>
      <c r="O36" s="519">
        <f t="shared" si="1"/>
        <v>20.399999999999999</v>
      </c>
      <c r="P36" s="515">
        <f t="shared" si="2"/>
        <v>1.8299246501614641</v>
      </c>
      <c r="Q36" s="73"/>
      <c r="T36" s="70"/>
    </row>
    <row r="37" spans="1:20" ht="15.75" thickBot="1">
      <c r="A37" s="520" t="s">
        <v>8</v>
      </c>
      <c r="B37" s="521"/>
      <c r="C37" s="521"/>
      <c r="D37" s="521"/>
      <c r="E37" s="521"/>
      <c r="F37" s="521"/>
      <c r="G37" s="521"/>
      <c r="H37" s="521"/>
      <c r="I37" s="521">
        <f t="shared" ref="I37:N37" si="3">SUM(I5:I36)</f>
        <v>1044</v>
      </c>
      <c r="J37" s="521">
        <f t="shared" si="3"/>
        <v>1113</v>
      </c>
      <c r="K37" s="522">
        <f t="shared" si="3"/>
        <v>1300</v>
      </c>
      <c r="L37" s="522">
        <f t="shared" si="3"/>
        <v>1039</v>
      </c>
      <c r="M37" s="522">
        <f t="shared" si="3"/>
        <v>1078</v>
      </c>
      <c r="N37" s="523">
        <f t="shared" si="3"/>
        <v>5574</v>
      </c>
      <c r="O37" s="524">
        <f t="shared" si="1"/>
        <v>1114.8</v>
      </c>
      <c r="P37" s="525">
        <f>SUM(P5:P36)</f>
        <v>100</v>
      </c>
      <c r="Q37" s="73"/>
      <c r="T37" s="70"/>
    </row>
    <row r="38" spans="1:20">
      <c r="Q38" s="73"/>
      <c r="T38" s="70"/>
    </row>
    <row r="39" spans="1:20" ht="51" customHeight="1">
      <c r="A39" s="1156" t="s">
        <v>379</v>
      </c>
      <c r="B39" s="1156"/>
      <c r="C39" s="1156"/>
      <c r="D39" s="1156"/>
      <c r="E39" s="1156"/>
      <c r="K39" s="583" t="s">
        <v>417</v>
      </c>
      <c r="Q39" s="73"/>
      <c r="T39" s="70"/>
    </row>
    <row r="40" spans="1:20">
      <c r="Q40" s="73"/>
      <c r="T40" s="70"/>
    </row>
    <row r="41" spans="1:20">
      <c r="Q41" s="73"/>
      <c r="T41" s="70"/>
    </row>
    <row r="42" spans="1:20">
      <c r="Q42" s="73"/>
      <c r="T42" s="70"/>
    </row>
    <row r="43" spans="1:20">
      <c r="Q43" s="73"/>
      <c r="T43" s="70"/>
    </row>
    <row r="44" spans="1:20">
      <c r="Q44" s="73"/>
      <c r="T44" s="70"/>
    </row>
    <row r="45" spans="1:20">
      <c r="Q45" s="73"/>
      <c r="T45" s="70"/>
    </row>
    <row r="46" spans="1:20">
      <c r="Q46" s="73"/>
      <c r="T46" s="70"/>
    </row>
    <row r="47" spans="1:20">
      <c r="Q47" s="73"/>
      <c r="T47" s="70"/>
    </row>
    <row r="48" spans="1:20">
      <c r="Q48" s="73"/>
      <c r="T48" s="70"/>
    </row>
    <row r="49" spans="17:20">
      <c r="Q49" s="73"/>
      <c r="T49" s="70"/>
    </row>
    <row r="50" spans="17:20">
      <c r="Q50" s="73"/>
      <c r="T50" s="70"/>
    </row>
  </sheetData>
  <mergeCells count="1">
    <mergeCell ref="A39:E39"/>
  </mergeCells>
  <pageMargins left="0.511811024" right="0.511811024" top="0.78740157500000008" bottom="0.78740157500000008" header="0.31496062000000008" footer="0.31496062000000008"/>
  <pageSetup paperSize="0" fitToWidth="0" fitToHeight="0" orientation="portrait" horizontalDpi="0" verticalDpi="0" copies="0"/>
  <ignoredErrors>
    <ignoredError sqref="I37:M37" formulaRange="1"/>
    <ignoredError sqref="O37" formula="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6"/>
  <dimension ref="A1:AG41"/>
  <sheetViews>
    <sheetView zoomScale="90" zoomScaleNormal="90" workbookViewId="0"/>
  </sheetViews>
  <sheetFormatPr defaultRowHeight="15"/>
  <cols>
    <col min="1" max="1" width="24.5703125" customWidth="1"/>
    <col min="2" max="2" width="7.5703125" bestFit="1" customWidth="1"/>
    <col min="3" max="3" width="7.7109375" bestFit="1" customWidth="1"/>
    <col min="4" max="4" width="7.140625" bestFit="1" customWidth="1"/>
    <col min="5" max="5" width="7" bestFit="1" customWidth="1"/>
    <col min="6" max="6" width="7.5703125" bestFit="1" customWidth="1"/>
    <col min="7" max="7" width="6.28515625" bestFit="1" customWidth="1"/>
    <col min="8" max="8" width="7" bestFit="1" customWidth="1"/>
    <col min="9" max="9" width="7.5703125" customWidth="1"/>
    <col min="10" max="10" width="7.140625" bestFit="1" customWidth="1"/>
    <col min="11" max="11" width="7.5703125" style="229" bestFit="1" customWidth="1"/>
    <col min="12" max="12" width="7.140625" style="229" bestFit="1" customWidth="1"/>
    <col min="13" max="13" width="7.5703125" style="229" customWidth="1"/>
    <col min="14" max="14" width="6.140625" style="229" bestFit="1" customWidth="1"/>
    <col min="15" max="15" width="7.85546875" style="229" bestFit="1" customWidth="1"/>
    <col min="16" max="16" width="17.85546875" style="229" customWidth="1"/>
    <col min="17" max="17" width="9.140625" customWidth="1"/>
  </cols>
  <sheetData>
    <row r="1" spans="1:18">
      <c r="A1" s="1" t="s">
        <v>3</v>
      </c>
      <c r="J1" s="201"/>
      <c r="K1" s="201"/>
      <c r="P1" s="1146">
        <f>Subprefeituras_2026!I37</f>
        <v>1044</v>
      </c>
      <c r="Q1" s="229"/>
      <c r="R1" s="229"/>
    </row>
    <row r="2" spans="1:18">
      <c r="A2" s="1" t="s">
        <v>4</v>
      </c>
      <c r="J2" s="369" t="s">
        <v>417</v>
      </c>
      <c r="K2" s="201"/>
      <c r="Q2" s="229"/>
      <c r="R2" s="229"/>
    </row>
    <row r="3" spans="1:18">
      <c r="A3" s="1"/>
      <c r="J3" s="201"/>
      <c r="K3" s="201"/>
      <c r="Q3" s="229"/>
      <c r="R3" s="229"/>
    </row>
    <row r="4" spans="1:18">
      <c r="A4" s="1" t="s">
        <v>418</v>
      </c>
      <c r="J4" s="201"/>
      <c r="K4" s="201"/>
      <c r="Q4" s="229"/>
      <c r="R4" s="229"/>
    </row>
    <row r="5" spans="1:18" ht="15.75" thickBot="1">
      <c r="J5" s="201"/>
      <c r="K5" s="201"/>
      <c r="Q5" s="229"/>
      <c r="R5" s="229"/>
    </row>
    <row r="6" spans="1:18" ht="45.75" customHeight="1" thickBot="1">
      <c r="A6" s="505" t="s">
        <v>383</v>
      </c>
      <c r="B6" s="886">
        <v>46357</v>
      </c>
      <c r="C6" s="383">
        <v>46327</v>
      </c>
      <c r="D6" s="383">
        <v>46296</v>
      </c>
      <c r="E6" s="382">
        <v>46266</v>
      </c>
      <c r="F6" s="382">
        <v>46235</v>
      </c>
      <c r="G6" s="382">
        <v>46204</v>
      </c>
      <c r="H6" s="382">
        <v>46174</v>
      </c>
      <c r="I6" s="384">
        <v>46143</v>
      </c>
      <c r="J6" s="382">
        <v>46113</v>
      </c>
      <c r="K6" s="381">
        <v>46082</v>
      </c>
      <c r="L6" s="385">
        <v>46054</v>
      </c>
      <c r="M6" s="386">
        <v>46023</v>
      </c>
      <c r="N6" s="268" t="s">
        <v>8</v>
      </c>
      <c r="O6" s="268" t="s">
        <v>9</v>
      </c>
      <c r="P6" s="267" t="s">
        <v>582</v>
      </c>
    </row>
    <row r="7" spans="1:18" ht="15.75" thickBot="1">
      <c r="A7" s="506" t="s">
        <v>413</v>
      </c>
      <c r="B7" s="473"/>
      <c r="C7" s="467"/>
      <c r="D7" s="467"/>
      <c r="E7" s="467"/>
      <c r="F7" s="467"/>
      <c r="G7" s="467"/>
      <c r="H7" s="467"/>
      <c r="I7" s="467">
        <v>65</v>
      </c>
      <c r="J7" s="467">
        <v>92</v>
      </c>
      <c r="K7" s="474">
        <v>89</v>
      </c>
      <c r="L7" s="467">
        <v>83</v>
      </c>
      <c r="M7" s="509">
        <v>72</v>
      </c>
      <c r="N7" s="584">
        <f>SUM(B7:M7)</f>
        <v>401</v>
      </c>
      <c r="O7" s="526">
        <f>AVERAGE(B7:M7)</f>
        <v>80.2</v>
      </c>
      <c r="P7" s="527">
        <f>(I7*100)/$P$1</f>
        <v>6.226053639846743</v>
      </c>
    </row>
    <row r="8" spans="1:18" ht="15.75" thickBot="1">
      <c r="A8" s="507" t="s">
        <v>386</v>
      </c>
      <c r="B8" s="477"/>
      <c r="C8" s="474"/>
      <c r="D8" s="474"/>
      <c r="E8" s="474"/>
      <c r="F8" s="474"/>
      <c r="G8" s="474"/>
      <c r="H8" s="474"/>
      <c r="I8" s="474">
        <v>44</v>
      </c>
      <c r="J8" s="474">
        <v>102</v>
      </c>
      <c r="K8" s="474">
        <v>85</v>
      </c>
      <c r="L8" s="474">
        <v>65</v>
      </c>
      <c r="M8" s="512">
        <v>82</v>
      </c>
      <c r="N8" s="585">
        <f t="shared" ref="N8:N17" si="0">SUM(B8:M8)</f>
        <v>378</v>
      </c>
      <c r="O8" s="528">
        <f t="shared" ref="O8:O16" si="1">AVERAGE(B8:M8)</f>
        <v>75.599999999999994</v>
      </c>
      <c r="P8" s="527">
        <f t="shared" ref="P8:P17" si="2">(I8*100)/$P$1</f>
        <v>4.2145593869731801</v>
      </c>
    </row>
    <row r="9" spans="1:18" ht="15.75" thickBot="1">
      <c r="A9" s="507" t="s">
        <v>395</v>
      </c>
      <c r="B9" s="477"/>
      <c r="C9" s="474"/>
      <c r="D9" s="474"/>
      <c r="E9" s="474"/>
      <c r="F9" s="474"/>
      <c r="G9" s="474"/>
      <c r="H9" s="474"/>
      <c r="I9" s="474">
        <v>93</v>
      </c>
      <c r="J9" s="474">
        <v>48</v>
      </c>
      <c r="K9" s="474">
        <v>56</v>
      </c>
      <c r="L9" s="474">
        <v>69</v>
      </c>
      <c r="M9" s="512">
        <v>85</v>
      </c>
      <c r="N9" s="585">
        <f t="shared" si="0"/>
        <v>351</v>
      </c>
      <c r="O9" s="528">
        <f t="shared" si="1"/>
        <v>70.2</v>
      </c>
      <c r="P9" s="527">
        <f t="shared" si="2"/>
        <v>8.9080459770114935</v>
      </c>
    </row>
    <row r="10" spans="1:18" ht="15.75" thickBot="1">
      <c r="A10" s="507" t="s">
        <v>400</v>
      </c>
      <c r="B10" s="477"/>
      <c r="C10" s="474"/>
      <c r="D10" s="474"/>
      <c r="E10" s="474"/>
      <c r="F10" s="474"/>
      <c r="G10" s="474"/>
      <c r="H10" s="474"/>
      <c r="I10" s="474">
        <v>44</v>
      </c>
      <c r="J10" s="474">
        <v>55</v>
      </c>
      <c r="K10" s="474">
        <v>80</v>
      </c>
      <c r="L10" s="474">
        <v>61</v>
      </c>
      <c r="M10" s="512">
        <v>52</v>
      </c>
      <c r="N10" s="585">
        <f t="shared" si="0"/>
        <v>292</v>
      </c>
      <c r="O10" s="528">
        <f t="shared" si="1"/>
        <v>58.4</v>
      </c>
      <c r="P10" s="527">
        <f t="shared" si="2"/>
        <v>4.2145593869731801</v>
      </c>
    </row>
    <row r="11" spans="1:18" ht="15.75" thickBot="1">
      <c r="A11" s="507" t="s">
        <v>402</v>
      </c>
      <c r="B11" s="477"/>
      <c r="C11" s="474"/>
      <c r="D11" s="474"/>
      <c r="E11" s="474"/>
      <c r="F11" s="474"/>
      <c r="G11" s="474"/>
      <c r="H11" s="474"/>
      <c r="I11" s="474">
        <v>57</v>
      </c>
      <c r="J11" s="474">
        <v>54</v>
      </c>
      <c r="K11" s="474">
        <v>58</v>
      </c>
      <c r="L11" s="474">
        <v>43</v>
      </c>
      <c r="M11" s="512">
        <v>61</v>
      </c>
      <c r="N11" s="585">
        <f t="shared" si="0"/>
        <v>273</v>
      </c>
      <c r="O11" s="528">
        <f t="shared" si="1"/>
        <v>54.6</v>
      </c>
      <c r="P11" s="527">
        <f t="shared" si="2"/>
        <v>5.4597701149425291</v>
      </c>
    </row>
    <row r="12" spans="1:18" ht="15.75" thickBot="1">
      <c r="A12" s="507" t="s">
        <v>409</v>
      </c>
      <c r="B12" s="477"/>
      <c r="C12" s="474"/>
      <c r="D12" s="474"/>
      <c r="E12" s="474"/>
      <c r="F12" s="474"/>
      <c r="G12" s="474"/>
      <c r="H12" s="474"/>
      <c r="I12" s="474">
        <v>60</v>
      </c>
      <c r="J12" s="474">
        <v>59</v>
      </c>
      <c r="K12" s="474">
        <v>61</v>
      </c>
      <c r="L12" s="474">
        <v>45</v>
      </c>
      <c r="M12" s="512">
        <v>43</v>
      </c>
      <c r="N12" s="585">
        <f t="shared" si="0"/>
        <v>268</v>
      </c>
      <c r="O12" s="528">
        <f t="shared" si="1"/>
        <v>53.6</v>
      </c>
      <c r="P12" s="527">
        <f t="shared" si="2"/>
        <v>5.7471264367816088</v>
      </c>
    </row>
    <row r="13" spans="1:18" ht="15.75" thickBot="1">
      <c r="A13" s="507" t="s">
        <v>397</v>
      </c>
      <c r="B13" s="477"/>
      <c r="C13" s="474"/>
      <c r="D13" s="474"/>
      <c r="E13" s="474"/>
      <c r="F13" s="474"/>
      <c r="G13" s="474"/>
      <c r="H13" s="474"/>
      <c r="I13" s="474">
        <v>49</v>
      </c>
      <c r="J13" s="474">
        <v>64</v>
      </c>
      <c r="K13" s="474">
        <v>51</v>
      </c>
      <c r="L13" s="474">
        <v>40</v>
      </c>
      <c r="M13" s="512">
        <v>59</v>
      </c>
      <c r="N13" s="585">
        <f t="shared" si="0"/>
        <v>263</v>
      </c>
      <c r="O13" s="528">
        <f t="shared" si="1"/>
        <v>52.6</v>
      </c>
      <c r="P13" s="527">
        <f t="shared" si="2"/>
        <v>4.6934865900383143</v>
      </c>
    </row>
    <row r="14" spans="1:18" ht="15.75" thickBot="1">
      <c r="A14" s="507" t="s">
        <v>404</v>
      </c>
      <c r="B14" s="477"/>
      <c r="C14" s="474"/>
      <c r="D14" s="474"/>
      <c r="E14" s="474"/>
      <c r="F14" s="474"/>
      <c r="G14" s="474"/>
      <c r="H14" s="474"/>
      <c r="I14" s="474">
        <v>58</v>
      </c>
      <c r="J14" s="474">
        <v>43</v>
      </c>
      <c r="K14" s="474">
        <v>50</v>
      </c>
      <c r="L14" s="474">
        <v>53</v>
      </c>
      <c r="M14" s="512">
        <v>52</v>
      </c>
      <c r="N14" s="585">
        <f t="shared" si="0"/>
        <v>256</v>
      </c>
      <c r="O14" s="528">
        <f t="shared" si="1"/>
        <v>51.2</v>
      </c>
      <c r="P14" s="527">
        <f t="shared" si="2"/>
        <v>5.5555555555555554</v>
      </c>
    </row>
    <row r="15" spans="1:18" ht="15.75" thickBot="1">
      <c r="A15" s="507" t="s">
        <v>415</v>
      </c>
      <c r="B15" s="477"/>
      <c r="C15" s="474"/>
      <c r="D15" s="474"/>
      <c r="E15" s="474"/>
      <c r="F15" s="474"/>
      <c r="G15" s="474"/>
      <c r="H15" s="474"/>
      <c r="I15" s="474">
        <v>59</v>
      </c>
      <c r="J15" s="474">
        <v>44</v>
      </c>
      <c r="K15" s="474">
        <v>62</v>
      </c>
      <c r="L15" s="474">
        <v>45</v>
      </c>
      <c r="M15" s="512">
        <v>34</v>
      </c>
      <c r="N15" s="585">
        <f t="shared" si="0"/>
        <v>244</v>
      </c>
      <c r="O15" s="528">
        <f t="shared" si="1"/>
        <v>48.8</v>
      </c>
      <c r="P15" s="527">
        <f t="shared" si="2"/>
        <v>5.6513409961685825</v>
      </c>
    </row>
    <row r="16" spans="1:18" ht="15.75" thickBot="1">
      <c r="A16" s="507" t="s">
        <v>406</v>
      </c>
      <c r="B16" s="477"/>
      <c r="C16" s="474"/>
      <c r="D16" s="474"/>
      <c r="E16" s="474"/>
      <c r="F16" s="474"/>
      <c r="G16" s="474"/>
      <c r="H16" s="474"/>
      <c r="I16" s="474">
        <v>48</v>
      </c>
      <c r="J16" s="474">
        <v>49</v>
      </c>
      <c r="K16" s="474">
        <v>47</v>
      </c>
      <c r="L16" s="474">
        <v>49</v>
      </c>
      <c r="M16" s="512">
        <v>42</v>
      </c>
      <c r="N16" s="586">
        <f t="shared" si="0"/>
        <v>235</v>
      </c>
      <c r="O16" s="529">
        <f t="shared" si="1"/>
        <v>47</v>
      </c>
      <c r="P16" s="527">
        <f t="shared" si="2"/>
        <v>4.5977011494252871</v>
      </c>
    </row>
    <row r="17" spans="1:33" ht="15.75" thickBot="1">
      <c r="A17" s="530" t="s">
        <v>8</v>
      </c>
      <c r="B17" s="531"/>
      <c r="C17" s="532"/>
      <c r="D17" s="532"/>
      <c r="E17" s="532"/>
      <c r="F17" s="532"/>
      <c r="G17" s="532"/>
      <c r="H17" s="532"/>
      <c r="I17" s="532">
        <f>SUM(I7:I16)</f>
        <v>577</v>
      </c>
      <c r="J17" s="532">
        <f>SUM(J7:J16)</f>
        <v>610</v>
      </c>
      <c r="K17" s="533">
        <f>SUM(K7:K16)</f>
        <v>639</v>
      </c>
      <c r="L17" s="533">
        <f>SUM(L7:L16)</f>
        <v>553</v>
      </c>
      <c r="M17" s="533">
        <f>SUM(M7:M16)</f>
        <v>582</v>
      </c>
      <c r="N17" s="534">
        <f t="shared" si="0"/>
        <v>2961</v>
      </c>
      <c r="O17" s="535">
        <f>AVERAGE(B17:M17)</f>
        <v>592.20000000000005</v>
      </c>
      <c r="P17" s="527">
        <f t="shared" si="2"/>
        <v>55.268199233716473</v>
      </c>
    </row>
    <row r="18" spans="1:33" s="201" customFormat="1">
      <c r="A18" s="197" t="s">
        <v>310</v>
      </c>
      <c r="N18" s="202"/>
      <c r="P18" s="203">
        <f>100-P17</f>
        <v>44.731800766283527</v>
      </c>
    </row>
    <row r="19" spans="1:33">
      <c r="A19" s="82"/>
      <c r="B19" s="101"/>
      <c r="C19" s="101"/>
      <c r="D19" s="101"/>
      <c r="E19" s="82"/>
      <c r="F19" s="82"/>
      <c r="G19" s="82"/>
      <c r="H19" s="82"/>
      <c r="I19" s="82"/>
      <c r="J19" s="82"/>
      <c r="N19" s="244"/>
      <c r="Q19" s="82"/>
      <c r="R19" s="82"/>
      <c r="S19" s="82"/>
      <c r="T19" s="82"/>
      <c r="U19" s="82"/>
      <c r="V19" s="82"/>
      <c r="W19" s="82"/>
      <c r="X19" s="82"/>
      <c r="Y19" s="82"/>
      <c r="Z19" s="82"/>
      <c r="AA19" s="82"/>
      <c r="AB19" s="82"/>
      <c r="AC19" s="82"/>
      <c r="AD19" s="82"/>
      <c r="AE19" s="82"/>
    </row>
    <row r="20" spans="1:33">
      <c r="A20" s="82"/>
      <c r="B20" s="101"/>
      <c r="C20" s="101"/>
      <c r="D20" s="101"/>
      <c r="E20" s="82"/>
      <c r="F20" s="82"/>
      <c r="G20" s="82"/>
      <c r="H20" s="82"/>
      <c r="I20" s="82"/>
      <c r="J20" s="82"/>
      <c r="Q20" s="92"/>
      <c r="R20" s="93"/>
      <c r="S20" s="95"/>
      <c r="T20" s="93"/>
      <c r="U20" s="93"/>
      <c r="V20" s="93"/>
      <c r="W20" s="93"/>
      <c r="X20" s="93"/>
      <c r="Y20" s="93"/>
      <c r="Z20" s="93"/>
      <c r="AA20" s="93"/>
      <c r="AB20" s="93"/>
      <c r="AC20" s="95"/>
      <c r="AD20" s="93"/>
      <c r="AE20" s="93"/>
      <c r="AF20" s="74"/>
      <c r="AG20" s="75"/>
    </row>
    <row r="21" spans="1:33">
      <c r="A21" s="82"/>
      <c r="B21" s="101"/>
      <c r="C21" s="101"/>
      <c r="D21" s="101"/>
      <c r="E21" s="82"/>
      <c r="F21" s="82"/>
      <c r="G21" s="82"/>
      <c r="H21" s="82"/>
      <c r="I21" s="82"/>
      <c r="J21" s="82"/>
      <c r="Q21" s="92"/>
      <c r="R21" s="93"/>
      <c r="S21" s="95"/>
      <c r="T21" s="93"/>
      <c r="U21" s="93"/>
      <c r="V21" s="93"/>
      <c r="W21" s="93"/>
      <c r="X21" s="93"/>
      <c r="Y21" s="93"/>
      <c r="Z21" s="93"/>
      <c r="AA21" s="93"/>
      <c r="AB21" s="93"/>
      <c r="AC21" s="95"/>
      <c r="AD21" s="93"/>
      <c r="AE21" s="93"/>
      <c r="AF21" s="74"/>
      <c r="AG21" s="75"/>
    </row>
    <row r="22" spans="1:33">
      <c r="A22" s="82"/>
      <c r="B22" s="101"/>
      <c r="C22" s="101"/>
      <c r="D22" s="101"/>
      <c r="E22" s="82"/>
      <c r="F22" s="82"/>
      <c r="G22" s="82"/>
      <c r="H22" s="82"/>
      <c r="I22" s="82"/>
      <c r="J22" s="82"/>
      <c r="Q22" s="82"/>
      <c r="R22" s="82"/>
      <c r="S22" s="82"/>
      <c r="T22" s="82"/>
      <c r="U22" s="92"/>
      <c r="V22" s="93"/>
      <c r="W22" s="93"/>
      <c r="X22" s="93"/>
      <c r="Y22" s="93"/>
      <c r="Z22" s="93"/>
      <c r="AA22" s="93"/>
      <c r="AB22" s="94"/>
      <c r="AC22" s="93"/>
      <c r="AD22" s="93"/>
      <c r="AE22" s="93"/>
      <c r="AF22" s="74"/>
      <c r="AG22" s="75"/>
    </row>
    <row r="23" spans="1:33">
      <c r="A23" s="82"/>
      <c r="B23" s="82"/>
      <c r="C23" s="82"/>
      <c r="D23" s="82"/>
      <c r="E23" s="82"/>
      <c r="F23" s="82"/>
      <c r="G23" s="82"/>
      <c r="H23" s="82"/>
      <c r="I23" s="82"/>
      <c r="J23" s="82"/>
      <c r="Q23" s="82"/>
      <c r="R23" s="82"/>
      <c r="S23" s="82"/>
      <c r="T23" s="82"/>
      <c r="U23" s="92"/>
      <c r="V23" s="93"/>
      <c r="W23" s="93"/>
      <c r="X23" s="93"/>
      <c r="Y23" s="93"/>
      <c r="Z23" s="93"/>
      <c r="AA23" s="93"/>
      <c r="AB23" s="94"/>
      <c r="AC23" s="93"/>
      <c r="AD23" s="93"/>
      <c r="AE23" s="93"/>
      <c r="AF23" s="74"/>
      <c r="AG23" s="75"/>
    </row>
    <row r="24" spans="1:33">
      <c r="A24" s="82"/>
      <c r="B24" s="82"/>
      <c r="C24" s="82"/>
      <c r="D24" s="82"/>
      <c r="E24" s="82"/>
      <c r="F24" s="82"/>
      <c r="G24" s="82"/>
      <c r="H24" s="82"/>
      <c r="I24" s="82"/>
      <c r="J24" s="82"/>
      <c r="Q24" s="82"/>
      <c r="R24" s="82"/>
      <c r="S24" s="82"/>
      <c r="T24" s="82"/>
      <c r="U24" s="92"/>
      <c r="V24" s="93"/>
      <c r="W24" s="93"/>
      <c r="X24" s="93"/>
      <c r="Y24" s="93"/>
      <c r="Z24" s="93"/>
      <c r="AA24" s="93"/>
      <c r="AB24" s="94"/>
      <c r="AC24" s="93"/>
      <c r="AD24" s="93"/>
      <c r="AE24" s="93"/>
      <c r="AF24" s="74"/>
      <c r="AG24" s="75"/>
    </row>
    <row r="25" spans="1:33">
      <c r="A25" s="82"/>
      <c r="B25" s="82"/>
      <c r="C25" s="82"/>
      <c r="D25" s="82"/>
      <c r="E25" s="82"/>
      <c r="F25" s="82"/>
      <c r="G25" s="82"/>
      <c r="H25" s="82"/>
      <c r="I25" s="82"/>
      <c r="J25" s="82"/>
      <c r="Q25" s="82"/>
      <c r="R25" s="82"/>
      <c r="S25" s="82"/>
      <c r="T25" s="82"/>
      <c r="U25" s="92"/>
      <c r="V25" s="93"/>
      <c r="W25" s="93"/>
      <c r="X25" s="93"/>
      <c r="Y25" s="93"/>
      <c r="Z25" s="93"/>
      <c r="AA25" s="93"/>
      <c r="AB25" s="94"/>
      <c r="AC25" s="93"/>
      <c r="AD25" s="93"/>
      <c r="AE25" s="93"/>
      <c r="AF25" s="74"/>
      <c r="AG25" s="75"/>
    </row>
    <row r="26" spans="1:33">
      <c r="A26" s="82"/>
      <c r="B26" s="82"/>
      <c r="C26" s="82"/>
      <c r="D26" s="82"/>
      <c r="E26" s="82"/>
      <c r="F26" s="82"/>
      <c r="G26" s="82"/>
      <c r="H26" s="82"/>
      <c r="I26" s="82"/>
      <c r="J26" s="82"/>
      <c r="Q26" s="82"/>
      <c r="R26" s="82"/>
      <c r="S26" s="82"/>
      <c r="T26" s="82"/>
      <c r="U26" s="92"/>
      <c r="V26" s="93"/>
      <c r="W26" s="93"/>
      <c r="X26" s="93"/>
      <c r="Y26" s="93"/>
      <c r="Z26" s="93"/>
      <c r="AA26" s="93"/>
      <c r="AB26" s="94"/>
      <c r="AC26" s="93"/>
      <c r="AD26" s="93"/>
      <c r="AE26" s="93"/>
      <c r="AF26" s="74"/>
      <c r="AG26" s="75"/>
    </row>
    <row r="27" spans="1:33">
      <c r="A27" s="82"/>
      <c r="B27" s="82"/>
      <c r="C27" s="82"/>
      <c r="D27" s="82"/>
      <c r="E27" s="82"/>
      <c r="F27" s="82"/>
      <c r="G27" s="82"/>
      <c r="H27" s="82"/>
      <c r="I27" s="82"/>
      <c r="J27" s="82"/>
      <c r="Q27" s="82"/>
      <c r="R27" s="82"/>
      <c r="S27" s="82"/>
      <c r="T27" s="82"/>
      <c r="U27" s="92"/>
      <c r="V27" s="93"/>
      <c r="W27" s="93"/>
      <c r="X27" s="93"/>
      <c r="Y27" s="93"/>
      <c r="Z27" s="93"/>
      <c r="AA27" s="93"/>
      <c r="AB27" s="94"/>
      <c r="AC27" s="93"/>
      <c r="AD27" s="93"/>
      <c r="AE27" s="93"/>
      <c r="AF27" s="74"/>
      <c r="AG27" s="75"/>
    </row>
    <row r="28" spans="1:33">
      <c r="A28" s="82"/>
      <c r="B28" s="82"/>
      <c r="C28" s="82"/>
      <c r="D28" s="82"/>
      <c r="E28" s="82"/>
      <c r="F28" s="82"/>
      <c r="G28" s="82"/>
      <c r="H28" s="82"/>
      <c r="I28" s="82"/>
      <c r="J28" s="82"/>
      <c r="Q28" s="82"/>
      <c r="R28" s="82"/>
      <c r="S28" s="82"/>
      <c r="T28" s="82"/>
      <c r="U28" s="92"/>
      <c r="V28" s="93"/>
      <c r="W28" s="93"/>
      <c r="X28" s="93"/>
      <c r="Y28" s="93"/>
      <c r="Z28" s="93"/>
      <c r="AA28" s="93"/>
      <c r="AB28" s="94"/>
      <c r="AC28" s="93"/>
      <c r="AD28" s="93"/>
      <c r="AE28" s="93"/>
      <c r="AF28" s="74"/>
      <c r="AG28" s="75"/>
    </row>
    <row r="29" spans="1:33">
      <c r="A29" s="82"/>
      <c r="B29" s="82"/>
      <c r="C29" s="82"/>
      <c r="D29" s="82"/>
      <c r="E29" s="82"/>
      <c r="F29" s="82"/>
      <c r="G29" s="82"/>
      <c r="H29" s="82"/>
      <c r="I29" s="82"/>
      <c r="J29" s="82"/>
      <c r="Q29" s="82"/>
      <c r="R29" s="82"/>
      <c r="S29" s="82"/>
      <c r="T29" s="82"/>
      <c r="U29" s="92"/>
      <c r="V29" s="93"/>
      <c r="W29" s="93"/>
      <c r="X29" s="93"/>
      <c r="Y29" s="93"/>
      <c r="Z29" s="93"/>
      <c r="AA29" s="93"/>
      <c r="AB29" s="94"/>
      <c r="AC29" s="93"/>
      <c r="AD29" s="93"/>
      <c r="AE29" s="93"/>
      <c r="AF29" s="74"/>
      <c r="AG29" s="75"/>
    </row>
    <row r="30" spans="1:33">
      <c r="A30" s="82"/>
      <c r="B30" s="82"/>
      <c r="C30" s="82"/>
      <c r="D30" s="82"/>
      <c r="E30" s="82"/>
      <c r="F30" s="82"/>
      <c r="G30" s="82"/>
      <c r="H30" s="82"/>
      <c r="I30" s="82"/>
      <c r="J30" s="82"/>
      <c r="Q30" s="82"/>
      <c r="R30" s="82"/>
      <c r="S30" s="82"/>
      <c r="T30" s="82"/>
      <c r="U30" s="82"/>
      <c r="V30" s="82"/>
      <c r="W30" s="82"/>
      <c r="X30" s="82"/>
      <c r="Y30" s="82"/>
      <c r="Z30" s="82"/>
      <c r="AA30" s="82"/>
      <c r="AB30" s="82"/>
      <c r="AC30" s="82"/>
      <c r="AD30" s="82"/>
      <c r="AE30" s="82"/>
    </row>
    <row r="31" spans="1:33">
      <c r="A31" s="82"/>
      <c r="B31" s="82"/>
      <c r="C31" s="82"/>
      <c r="D31" s="82"/>
      <c r="E31" s="82"/>
      <c r="F31" s="82"/>
      <c r="G31" s="82"/>
      <c r="H31" s="82"/>
      <c r="I31" s="82"/>
      <c r="J31" s="82"/>
      <c r="Q31" s="82"/>
      <c r="R31" s="82"/>
      <c r="S31" s="82"/>
      <c r="T31" s="82"/>
      <c r="U31" s="82"/>
      <c r="V31" s="82"/>
      <c r="W31" s="82"/>
      <c r="X31" s="82"/>
      <c r="Y31" s="82"/>
      <c r="Z31" s="82"/>
      <c r="AA31" s="82"/>
      <c r="AB31" s="82"/>
      <c r="AC31" s="82"/>
      <c r="AD31" s="82"/>
      <c r="AE31" s="82"/>
    </row>
    <row r="32" spans="1:33">
      <c r="A32" s="82"/>
      <c r="B32" s="82"/>
      <c r="C32" s="82"/>
      <c r="D32" s="82"/>
      <c r="E32" s="82"/>
      <c r="F32" s="82"/>
      <c r="G32" s="82"/>
      <c r="H32" s="82"/>
      <c r="I32" s="82"/>
      <c r="J32" s="82"/>
      <c r="Q32" s="82"/>
      <c r="R32" s="82"/>
      <c r="S32" s="82"/>
      <c r="T32" s="82"/>
      <c r="U32" s="82"/>
      <c r="V32" s="82"/>
      <c r="W32" s="82"/>
      <c r="X32" s="82"/>
      <c r="Y32" s="82"/>
      <c r="Z32" s="82"/>
      <c r="AA32" s="82"/>
      <c r="AB32" s="82"/>
      <c r="AC32" s="82"/>
      <c r="AD32" s="82"/>
      <c r="AE32" s="82"/>
    </row>
    <row r="33" spans="1:31">
      <c r="A33" s="82"/>
      <c r="B33" s="82"/>
      <c r="C33" s="82"/>
      <c r="D33" s="82"/>
      <c r="E33" s="82"/>
      <c r="F33" s="82"/>
      <c r="G33" s="82"/>
      <c r="H33" s="82"/>
      <c r="I33" s="82"/>
      <c r="J33" s="82"/>
      <c r="Q33" s="82"/>
      <c r="R33" s="82"/>
      <c r="S33" s="82"/>
      <c r="T33" s="82"/>
      <c r="U33" s="82"/>
      <c r="V33" s="82"/>
      <c r="W33" s="82"/>
      <c r="X33" s="82"/>
      <c r="Y33" s="82"/>
      <c r="Z33" s="82"/>
      <c r="AA33" s="82"/>
      <c r="AB33" s="82"/>
      <c r="AC33" s="82"/>
      <c r="AD33" s="82"/>
      <c r="AE33" s="82"/>
    </row>
    <row r="34" spans="1:31">
      <c r="A34" s="82"/>
      <c r="B34" s="82"/>
      <c r="C34" s="82"/>
      <c r="D34" s="82"/>
      <c r="E34" s="82"/>
      <c r="F34" s="82"/>
      <c r="G34" s="82"/>
      <c r="H34" s="82"/>
      <c r="I34" s="82"/>
      <c r="J34" s="82"/>
      <c r="Q34" s="82"/>
      <c r="R34" s="82"/>
      <c r="S34" s="82"/>
      <c r="T34" s="82"/>
      <c r="U34" s="82"/>
      <c r="V34" s="82"/>
      <c r="W34" s="82"/>
      <c r="X34" s="82"/>
      <c r="Y34" s="82"/>
      <c r="Z34" s="82"/>
      <c r="AA34" s="82"/>
      <c r="AB34" s="82"/>
      <c r="AC34" s="82"/>
      <c r="AD34" s="82"/>
      <c r="AE34" s="82"/>
    </row>
    <row r="35" spans="1:31">
      <c r="A35" s="82"/>
      <c r="B35" s="82"/>
      <c r="C35" s="82"/>
      <c r="D35" s="82"/>
      <c r="E35" s="82"/>
      <c r="F35" s="82"/>
      <c r="G35" s="82"/>
      <c r="H35" s="82"/>
      <c r="I35" s="82"/>
      <c r="J35" s="82"/>
      <c r="Q35" s="82"/>
      <c r="R35" s="82"/>
      <c r="S35" s="82"/>
      <c r="T35" s="82"/>
      <c r="U35" s="82"/>
      <c r="V35" s="82"/>
      <c r="W35" s="82"/>
      <c r="X35" s="82"/>
      <c r="Y35" s="82"/>
      <c r="Z35" s="82"/>
      <c r="AA35" s="82"/>
      <c r="AB35" s="82"/>
      <c r="AC35" s="82"/>
      <c r="AD35" s="82"/>
      <c r="AE35" s="82"/>
    </row>
    <row r="36" spans="1:31" ht="61.5" customHeight="1">
      <c r="A36" s="1156" t="s">
        <v>379</v>
      </c>
      <c r="B36" s="1156"/>
      <c r="C36" s="1156"/>
      <c r="D36" s="1156"/>
      <c r="E36" s="1156"/>
      <c r="F36" s="82"/>
      <c r="G36" s="82"/>
      <c r="H36" s="82"/>
      <c r="I36" s="82"/>
      <c r="J36" s="82"/>
      <c r="Q36" s="82"/>
      <c r="R36" s="82"/>
      <c r="S36" s="82"/>
      <c r="T36" s="82"/>
      <c r="U36" s="82"/>
      <c r="V36" s="82"/>
      <c r="W36" s="82"/>
      <c r="X36" s="82"/>
      <c r="Y36" s="82"/>
      <c r="Z36" s="82"/>
      <c r="AA36" s="82"/>
      <c r="AB36" s="82"/>
      <c r="AC36" s="82"/>
      <c r="AD36" s="82"/>
      <c r="AE36" s="82"/>
    </row>
    <row r="37" spans="1:31">
      <c r="A37" s="82"/>
      <c r="B37" s="82"/>
      <c r="C37" s="82"/>
      <c r="D37" s="82"/>
      <c r="E37" s="82"/>
      <c r="F37" s="82"/>
      <c r="G37" s="82"/>
      <c r="H37" s="82"/>
      <c r="I37" s="82"/>
      <c r="J37" s="82"/>
      <c r="Q37" s="82"/>
      <c r="R37" s="82"/>
      <c r="S37" s="82"/>
      <c r="T37" s="82"/>
      <c r="U37" s="82"/>
      <c r="V37" s="82"/>
      <c r="W37" s="82"/>
      <c r="X37" s="82"/>
      <c r="Y37" s="82"/>
      <c r="Z37" s="82"/>
      <c r="AA37" s="82"/>
      <c r="AB37" s="82"/>
      <c r="AC37" s="82"/>
      <c r="AD37" s="82"/>
      <c r="AE37" s="82"/>
    </row>
    <row r="38" spans="1:31">
      <c r="A38" s="82"/>
      <c r="B38" s="82"/>
      <c r="C38" s="82"/>
      <c r="D38" s="82"/>
      <c r="E38" s="82"/>
      <c r="F38" s="82"/>
      <c r="G38" s="82"/>
      <c r="H38" s="82"/>
      <c r="I38" s="82"/>
      <c r="J38" s="82"/>
      <c r="Q38" s="82"/>
      <c r="R38" s="82"/>
      <c r="S38" s="82"/>
      <c r="T38" s="82"/>
      <c r="U38" s="82"/>
      <c r="V38" s="82"/>
      <c r="W38" s="82"/>
      <c r="X38" s="82"/>
      <c r="Y38" s="82"/>
      <c r="Z38" s="82"/>
      <c r="AA38" s="82"/>
      <c r="AB38" s="82"/>
      <c r="AC38" s="82"/>
      <c r="AD38" s="82"/>
      <c r="AE38" s="82"/>
    </row>
    <row r="39" spans="1:31">
      <c r="A39" s="82"/>
      <c r="B39" s="82"/>
      <c r="C39" s="82"/>
      <c r="D39" s="82"/>
      <c r="E39" s="82"/>
      <c r="F39" s="82"/>
      <c r="G39" s="82"/>
      <c r="H39" s="82"/>
      <c r="I39" s="82"/>
      <c r="J39" s="82"/>
      <c r="Q39" s="82"/>
      <c r="R39" s="82"/>
      <c r="S39" s="82"/>
      <c r="T39" s="82"/>
      <c r="U39" s="82"/>
      <c r="V39" s="82"/>
      <c r="W39" s="82"/>
      <c r="X39" s="82"/>
      <c r="Y39" s="82"/>
      <c r="Z39" s="82"/>
      <c r="AA39" s="82"/>
      <c r="AB39" s="82"/>
      <c r="AC39" s="82"/>
      <c r="AD39" s="82"/>
      <c r="AE39" s="82"/>
    </row>
    <row r="40" spans="1:31">
      <c r="A40" s="82"/>
      <c r="B40" s="82"/>
      <c r="C40" s="82"/>
      <c r="D40" s="82"/>
      <c r="E40" s="82"/>
      <c r="F40" s="82"/>
      <c r="G40" s="82"/>
      <c r="H40" s="82"/>
      <c r="I40" s="82"/>
      <c r="J40" s="82"/>
      <c r="Q40" s="82"/>
      <c r="R40" s="82"/>
      <c r="S40" s="82"/>
      <c r="T40" s="82"/>
      <c r="U40" s="82"/>
      <c r="V40" s="82"/>
      <c r="W40" s="82"/>
      <c r="X40" s="82"/>
      <c r="Y40" s="82"/>
      <c r="Z40" s="82"/>
      <c r="AA40" s="82"/>
      <c r="AB40" s="82"/>
      <c r="AC40" s="82"/>
      <c r="AD40" s="82"/>
      <c r="AE40" s="82"/>
    </row>
    <row r="41" spans="1:31">
      <c r="A41" s="82"/>
      <c r="B41" s="82"/>
      <c r="C41" s="82"/>
      <c r="D41" s="82"/>
      <c r="E41" s="82"/>
      <c r="F41" s="82"/>
      <c r="G41" s="82"/>
      <c r="H41" s="82"/>
      <c r="I41" s="82"/>
      <c r="J41" s="82"/>
      <c r="Q41" s="82"/>
      <c r="R41" s="82"/>
      <c r="S41" s="82"/>
      <c r="T41" s="82"/>
      <c r="U41" s="82"/>
      <c r="V41" s="82"/>
      <c r="W41" s="82"/>
      <c r="X41" s="82"/>
      <c r="Y41" s="82"/>
      <c r="Z41" s="82"/>
      <c r="AA41" s="82"/>
      <c r="AB41" s="82"/>
      <c r="AC41" s="82"/>
      <c r="AD41" s="82"/>
      <c r="AE41" s="82"/>
    </row>
  </sheetData>
  <mergeCells count="1">
    <mergeCell ref="A36:E36"/>
  </mergeCells>
  <pageMargins left="0.511811024" right="0.511811024" top="0.78740157500000008" bottom="0.78740157500000008" header="0.31496062000000008" footer="0.31496062000000008"/>
  <pageSetup paperSize="9" fitToWidth="0" fitToHeight="0" orientation="portrait" r:id="rId1"/>
  <ignoredErrors>
    <ignoredError sqref="I17:M17 N7:O16"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7"/>
  <dimension ref="A1:O108"/>
  <sheetViews>
    <sheetView zoomScale="90" zoomScaleNormal="90" workbookViewId="0">
      <selection activeCell="J42" sqref="J42"/>
    </sheetView>
  </sheetViews>
  <sheetFormatPr defaultRowHeight="14.25"/>
  <cols>
    <col min="1" max="1" width="11.42578125" style="8" customWidth="1"/>
    <col min="2" max="2" width="12.85546875" style="68" bestFit="1" customWidth="1"/>
    <col min="3" max="3" width="11.42578125" style="68" bestFit="1" customWidth="1"/>
    <col min="4" max="4" width="6.28515625" style="8" bestFit="1" customWidth="1"/>
    <col min="5" max="5" width="9.42578125" style="8" customWidth="1"/>
    <col min="6" max="6" width="12.85546875" style="8" bestFit="1" customWidth="1"/>
    <col min="7" max="7" width="11.42578125" style="8" bestFit="1" customWidth="1"/>
    <col min="8" max="8" width="7.140625" style="8" customWidth="1"/>
    <col min="9" max="9" width="9.5703125" style="8" customWidth="1"/>
    <col min="10" max="10" width="12.85546875" style="8" bestFit="1" customWidth="1"/>
    <col min="11" max="11" width="11.42578125" style="8" bestFit="1" customWidth="1"/>
    <col min="12" max="12" width="7.140625" style="8" customWidth="1"/>
    <col min="13" max="13" width="9.42578125" style="8" customWidth="1"/>
    <col min="14" max="14" width="12.85546875" style="8" bestFit="1" customWidth="1"/>
    <col min="15" max="15" width="11.42578125" style="8" bestFit="1" customWidth="1"/>
    <col min="16" max="16" width="9.140625" style="8" customWidth="1"/>
    <col min="17" max="16384" width="9.140625" style="8"/>
  </cols>
  <sheetData>
    <row r="1" spans="1:15" ht="15">
      <c r="A1" s="1" t="s">
        <v>3</v>
      </c>
    </row>
    <row r="2" spans="1:15" ht="15">
      <c r="A2" s="1" t="s">
        <v>4</v>
      </c>
    </row>
    <row r="3" spans="1:15" ht="15">
      <c r="A3" s="1"/>
    </row>
    <row r="4" spans="1:15" ht="15">
      <c r="A4" s="1" t="s">
        <v>419</v>
      </c>
    </row>
    <row r="5" spans="1:15" ht="15">
      <c r="A5" s="1"/>
    </row>
    <row r="6" spans="1:15">
      <c r="A6" s="8" t="s">
        <v>313</v>
      </c>
    </row>
    <row r="7" spans="1:15">
      <c r="A7" s="8" t="s">
        <v>314</v>
      </c>
    </row>
    <row r="8" spans="1:15" s="909" customFormat="1" ht="15" thickBot="1">
      <c r="B8" s="910">
        <v>96</v>
      </c>
      <c r="F8" s="910">
        <v>83</v>
      </c>
      <c r="J8" s="910">
        <v>61</v>
      </c>
      <c r="N8" s="910">
        <v>35</v>
      </c>
    </row>
    <row r="9" spans="1:15" ht="15.75" thickBot="1">
      <c r="A9" s="1168" t="str">
        <f>'10+_SUB''s_2026'!A7</f>
        <v>Sé</v>
      </c>
      <c r="B9" s="1169"/>
      <c r="C9" s="1170"/>
      <c r="E9" s="1168" t="str">
        <f>'10+_SUB''s_2026'!A8</f>
        <v>Butantã</v>
      </c>
      <c r="F9" s="1169"/>
      <c r="G9" s="1170"/>
      <c r="I9" s="1168" t="str">
        <f>'10+_SUB''s_2026'!A9</f>
        <v>Ipiranga</v>
      </c>
      <c r="J9" s="1169"/>
      <c r="K9" s="1170"/>
      <c r="M9" s="1168" t="str">
        <f>'10+_SUB''s_2026'!A10</f>
        <v>Lapa</v>
      </c>
      <c r="N9" s="1169"/>
      <c r="O9" s="1170"/>
    </row>
    <row r="10" spans="1:15" ht="15.75" thickBot="1">
      <c r="A10" s="536" t="s">
        <v>5</v>
      </c>
      <c r="B10" s="537" t="s">
        <v>315</v>
      </c>
      <c r="C10" s="263" t="s">
        <v>316</v>
      </c>
      <c r="E10" s="457" t="s">
        <v>5</v>
      </c>
      <c r="F10" s="77" t="s">
        <v>315</v>
      </c>
      <c r="G10" s="264" t="s">
        <v>316</v>
      </c>
      <c r="I10" s="457" t="s">
        <v>5</v>
      </c>
      <c r="J10" s="77" t="s">
        <v>315</v>
      </c>
      <c r="K10" s="264" t="s">
        <v>316</v>
      </c>
      <c r="M10" s="457" t="s">
        <v>5</v>
      </c>
      <c r="N10" s="77" t="s">
        <v>315</v>
      </c>
      <c r="O10" s="263" t="s">
        <v>316</v>
      </c>
    </row>
    <row r="11" spans="1:15" s="185" customFormat="1" ht="15">
      <c r="A11" s="304">
        <v>46023</v>
      </c>
      <c r="B11" s="607">
        <f>'10+_SUB''s_2026'!M7</f>
        <v>72</v>
      </c>
      <c r="C11" s="601">
        <f>((B11-B8)/B8)*100</f>
        <v>-25</v>
      </c>
      <c r="E11" s="304">
        <v>46023</v>
      </c>
      <c r="F11" s="459">
        <f>'10+_SUB''s_2026'!M8</f>
        <v>82</v>
      </c>
      <c r="G11" s="308">
        <f>((F11-F8)/F8)*100</f>
        <v>-1.2048192771084338</v>
      </c>
      <c r="I11" s="304">
        <v>46023</v>
      </c>
      <c r="J11" s="459">
        <f>'10+_SUB''s_2026'!M9</f>
        <v>85</v>
      </c>
      <c r="K11" s="308">
        <f>((J11-J8)/J8)*100</f>
        <v>39.344262295081968</v>
      </c>
      <c r="M11" s="304">
        <v>46023</v>
      </c>
      <c r="N11" s="608">
        <f>'10+_SUB''s_2026'!M10</f>
        <v>52</v>
      </c>
      <c r="O11" s="601">
        <f>((N11-N8)/N8)*100</f>
        <v>48.571428571428569</v>
      </c>
    </row>
    <row r="12" spans="1:15" s="185" customFormat="1" ht="15">
      <c r="A12" s="922">
        <v>46054</v>
      </c>
      <c r="B12" s="311">
        <f>'10+_SUB''s_2026'!L7</f>
        <v>83</v>
      </c>
      <c r="C12" s="308">
        <f>((B12-51)/51)*100</f>
        <v>62.745098039215684</v>
      </c>
      <c r="E12" s="922">
        <v>46054</v>
      </c>
      <c r="F12" s="307">
        <f>'10+_SUB''s_2026'!L8</f>
        <v>65</v>
      </c>
      <c r="G12" s="308">
        <f t="shared" ref="G12:G17" si="0">((F12-F11)/F11)*100</f>
        <v>-20.73170731707317</v>
      </c>
      <c r="I12" s="922">
        <v>46054</v>
      </c>
      <c r="J12" s="307">
        <f>'10+_SUB''s_2026'!L9</f>
        <v>69</v>
      </c>
      <c r="K12" s="308">
        <f t="shared" ref="K12:K17" si="1">((J12-J11)/J11)*100</f>
        <v>-18.823529411764707</v>
      </c>
      <c r="M12" s="922">
        <v>46054</v>
      </c>
      <c r="N12" s="928">
        <f>'10+_SUB''s_2026'!L10</f>
        <v>61</v>
      </c>
      <c r="O12" s="308">
        <f t="shared" ref="O12:O17" si="2">((N12-N11)/N11)*100</f>
        <v>17.307692307692307</v>
      </c>
    </row>
    <row r="13" spans="1:15" s="185" customFormat="1" ht="15">
      <c r="A13" s="922">
        <v>46082</v>
      </c>
      <c r="B13" s="311">
        <f>'10+_SUB''s_2026'!K7</f>
        <v>89</v>
      </c>
      <c r="C13" s="308">
        <f t="shared" ref="C13:C18" si="3">((B13-B12)/B12)*100</f>
        <v>7.2289156626506017</v>
      </c>
      <c r="E13" s="922">
        <v>46082</v>
      </c>
      <c r="F13" s="307">
        <f>'10+_SUB''s_2026'!$K$8</f>
        <v>85</v>
      </c>
      <c r="G13" s="308">
        <f t="shared" si="0"/>
        <v>30.76923076923077</v>
      </c>
      <c r="I13" s="922">
        <v>46082</v>
      </c>
      <c r="J13" s="307">
        <f>'10+_SUB''s_2026'!$K$9</f>
        <v>56</v>
      </c>
      <c r="K13" s="308">
        <f t="shared" si="1"/>
        <v>-18.840579710144929</v>
      </c>
      <c r="M13" s="922">
        <v>46082</v>
      </c>
      <c r="N13" s="928">
        <f>'10+_SUB''s_2026'!$K$10</f>
        <v>80</v>
      </c>
      <c r="O13" s="308">
        <f t="shared" si="2"/>
        <v>31.147540983606557</v>
      </c>
    </row>
    <row r="14" spans="1:15" s="185" customFormat="1" ht="15">
      <c r="A14" s="922">
        <v>46113</v>
      </c>
      <c r="B14" s="311">
        <f>'10+_SUB''s_2026'!J$7</f>
        <v>92</v>
      </c>
      <c r="C14" s="308">
        <f t="shared" si="3"/>
        <v>3.3707865168539324</v>
      </c>
      <c r="E14" s="922">
        <v>46113</v>
      </c>
      <c r="F14" s="928">
        <f>'10+_SUB''s_2026'!J$8</f>
        <v>102</v>
      </c>
      <c r="G14" s="308">
        <f t="shared" si="0"/>
        <v>20</v>
      </c>
      <c r="I14" s="922">
        <v>46113</v>
      </c>
      <c r="J14" s="928">
        <f>'10+_SUB''s_2026'!J$9</f>
        <v>48</v>
      </c>
      <c r="K14" s="308">
        <f t="shared" si="1"/>
        <v>-14.285714285714285</v>
      </c>
      <c r="M14" s="922">
        <v>46113</v>
      </c>
      <c r="N14" s="928">
        <f>'10+_SUB''s_2026'!J$10</f>
        <v>55</v>
      </c>
      <c r="O14" s="308">
        <f t="shared" si="2"/>
        <v>-31.25</v>
      </c>
    </row>
    <row r="15" spans="1:15" s="185" customFormat="1" ht="15">
      <c r="A15" s="922">
        <v>46143</v>
      </c>
      <c r="B15" s="311">
        <f>'10+_SUB''s_2026'!I$7</f>
        <v>65</v>
      </c>
      <c r="C15" s="308">
        <f t="shared" si="3"/>
        <v>-29.347826086956523</v>
      </c>
      <c r="E15" s="922">
        <v>46143</v>
      </c>
      <c r="F15" s="928">
        <f>'10+_SUB''s_2026'!I$8</f>
        <v>44</v>
      </c>
      <c r="G15" s="308">
        <f t="shared" si="0"/>
        <v>-56.862745098039213</v>
      </c>
      <c r="I15" s="922">
        <v>46143</v>
      </c>
      <c r="J15" s="928">
        <f>'10+_SUB''s_2026'!I$9</f>
        <v>93</v>
      </c>
      <c r="K15" s="308">
        <f t="shared" si="1"/>
        <v>93.75</v>
      </c>
      <c r="M15" s="922">
        <v>46143</v>
      </c>
      <c r="N15" s="928">
        <f>'10+_SUB''s_2026'!I$10</f>
        <v>44</v>
      </c>
      <c r="O15" s="308">
        <f t="shared" si="2"/>
        <v>-20</v>
      </c>
    </row>
    <row r="16" spans="1:15" s="185" customFormat="1" ht="15">
      <c r="A16" s="913">
        <v>46174</v>
      </c>
      <c r="B16" s="887">
        <f>'10+_SUB''s_2026'!H$7</f>
        <v>0</v>
      </c>
      <c r="C16" s="868">
        <f t="shared" si="3"/>
        <v>-100</v>
      </c>
      <c r="E16" s="913">
        <v>46174</v>
      </c>
      <c r="F16" s="889">
        <f>'10+_SUB''s_2026'!H$8</f>
        <v>0</v>
      </c>
      <c r="G16" s="868">
        <f t="shared" si="0"/>
        <v>-100</v>
      </c>
      <c r="I16" s="913">
        <v>46174</v>
      </c>
      <c r="J16" s="889">
        <f>'10+_SUB''s_2026'!H$9</f>
        <v>0</v>
      </c>
      <c r="K16" s="868">
        <f t="shared" si="1"/>
        <v>-100</v>
      </c>
      <c r="M16" s="913">
        <v>46174</v>
      </c>
      <c r="N16" s="889">
        <f>'10+_SUB''s_2026'!H$10</f>
        <v>0</v>
      </c>
      <c r="O16" s="868">
        <f t="shared" si="2"/>
        <v>-100</v>
      </c>
    </row>
    <row r="17" spans="1:15" s="185" customFormat="1" ht="15">
      <c r="A17" s="913">
        <v>46204</v>
      </c>
      <c r="B17" s="887">
        <f>'10+_SUB''s_2026'!G$7</f>
        <v>0</v>
      </c>
      <c r="C17" s="868" t="e">
        <f t="shared" si="3"/>
        <v>#DIV/0!</v>
      </c>
      <c r="E17" s="913">
        <v>46204</v>
      </c>
      <c r="F17" s="889">
        <f>'10+_SUB''s_2026'!G$8</f>
        <v>0</v>
      </c>
      <c r="G17" s="868" t="e">
        <f t="shared" si="0"/>
        <v>#DIV/0!</v>
      </c>
      <c r="I17" s="913">
        <v>46204</v>
      </c>
      <c r="J17" s="889">
        <f>'10+_SUB''s_2026'!G$9</f>
        <v>0</v>
      </c>
      <c r="K17" s="868" t="e">
        <f t="shared" si="1"/>
        <v>#DIV/0!</v>
      </c>
      <c r="M17" s="913">
        <v>46204</v>
      </c>
      <c r="N17" s="889">
        <f>'10+_SUB''s_2026'!G$10</f>
        <v>0</v>
      </c>
      <c r="O17" s="868" t="e">
        <f t="shared" si="2"/>
        <v>#DIV/0!</v>
      </c>
    </row>
    <row r="18" spans="1:15" s="185" customFormat="1" ht="15">
      <c r="A18" s="913">
        <v>46235</v>
      </c>
      <c r="B18" s="887">
        <f>'10+_SUB''s_2026'!F$7</f>
        <v>0</v>
      </c>
      <c r="C18" s="868" t="e">
        <f t="shared" si="3"/>
        <v>#DIV/0!</v>
      </c>
      <c r="E18" s="913">
        <v>46235</v>
      </c>
      <c r="F18" s="889">
        <f>'10+_SUB''s_2026'!F$8</f>
        <v>0</v>
      </c>
      <c r="G18" s="868" t="e">
        <f>((F18-F17)/F17)*100</f>
        <v>#DIV/0!</v>
      </c>
      <c r="I18" s="913">
        <v>46235</v>
      </c>
      <c r="J18" s="889">
        <f>'10+_SUB''s_2026'!F$9</f>
        <v>0</v>
      </c>
      <c r="K18" s="868" t="e">
        <f>((J18-J17)/J17)*100</f>
        <v>#DIV/0!</v>
      </c>
      <c r="M18" s="913">
        <v>46235</v>
      </c>
      <c r="N18" s="889">
        <f>'10+_SUB''s_2026'!F$10</f>
        <v>0</v>
      </c>
      <c r="O18" s="868" t="e">
        <f>((N18-N17)/N17)*100</f>
        <v>#DIV/0!</v>
      </c>
    </row>
    <row r="19" spans="1:15" s="185" customFormat="1" ht="15">
      <c r="A19" s="913">
        <v>46266</v>
      </c>
      <c r="B19" s="887">
        <f>'10+_SUB''s_2026'!E$7</f>
        <v>0</v>
      </c>
      <c r="C19" s="868" t="e">
        <f>((B19-B18)/B18)*100</f>
        <v>#DIV/0!</v>
      </c>
      <c r="E19" s="913">
        <v>46266</v>
      </c>
      <c r="F19" s="889">
        <f>'10+_SUB''s_2026'!E$8</f>
        <v>0</v>
      </c>
      <c r="G19" s="868" t="e">
        <f>((F19-F18)/F18)*100</f>
        <v>#DIV/0!</v>
      </c>
      <c r="I19" s="913">
        <v>46266</v>
      </c>
      <c r="J19" s="889">
        <f>'10+_SUB''s_2026'!E$9</f>
        <v>0</v>
      </c>
      <c r="K19" s="868" t="e">
        <f>((J19-J18)/J18)*100</f>
        <v>#DIV/0!</v>
      </c>
      <c r="M19" s="913">
        <v>46266</v>
      </c>
      <c r="N19" s="889">
        <f>'10+_SUB''s_2026'!E$10</f>
        <v>0</v>
      </c>
      <c r="O19" s="868" t="e">
        <f>((N19-N18)/N18)*100</f>
        <v>#DIV/0!</v>
      </c>
    </row>
    <row r="20" spans="1:15" s="185" customFormat="1" ht="15">
      <c r="A20" s="913">
        <v>46296</v>
      </c>
      <c r="B20" s="887">
        <f>'10+_SUB''s_2026'!D$7</f>
        <v>0</v>
      </c>
      <c r="C20" s="868" t="e">
        <f>((B20-B19)/B19)*100</f>
        <v>#DIV/0!</v>
      </c>
      <c r="E20" s="913">
        <v>46296</v>
      </c>
      <c r="F20" s="889">
        <f>'10+_SUB''s_2026'!D$8</f>
        <v>0</v>
      </c>
      <c r="G20" s="868" t="e">
        <f>((F20-F19)/F19)*100</f>
        <v>#DIV/0!</v>
      </c>
      <c r="I20" s="913">
        <v>46296</v>
      </c>
      <c r="J20" s="889">
        <f>'10+_SUB''s_2026'!D$9</f>
        <v>0</v>
      </c>
      <c r="K20" s="868" t="e">
        <f>((J20-J19)/J19)*100</f>
        <v>#DIV/0!</v>
      </c>
      <c r="M20" s="913">
        <v>46296</v>
      </c>
      <c r="N20" s="889">
        <f>'10+_SUB''s_2026'!D$10</f>
        <v>0</v>
      </c>
      <c r="O20" s="868" t="e">
        <f>((N20-N19)/N19)*100</f>
        <v>#DIV/0!</v>
      </c>
    </row>
    <row r="21" spans="1:15" s="185" customFormat="1" ht="15">
      <c r="A21" s="913">
        <v>46327</v>
      </c>
      <c r="B21" s="887">
        <f>'10+_SUB''s_2026'!C$7</f>
        <v>0</v>
      </c>
      <c r="C21" s="868" t="e">
        <f>((B21-B20)/B20)*100</f>
        <v>#DIV/0!</v>
      </c>
      <c r="E21" s="913">
        <v>46327</v>
      </c>
      <c r="F21" s="889">
        <f>'10+_SUB''s_2026'!C$8</f>
        <v>0</v>
      </c>
      <c r="G21" s="868" t="e">
        <f>((F21-F20)/F20)*100</f>
        <v>#DIV/0!</v>
      </c>
      <c r="I21" s="913">
        <v>46327</v>
      </c>
      <c r="J21" s="889">
        <f>'10+_SUB''s_2026'!C$9</f>
        <v>0</v>
      </c>
      <c r="K21" s="868" t="e">
        <f>((J21-J20)/J20)*100</f>
        <v>#DIV/0!</v>
      </c>
      <c r="M21" s="913">
        <v>46327</v>
      </c>
      <c r="N21" s="889">
        <f>'10+_SUB''s_2026'!C$10</f>
        <v>0</v>
      </c>
      <c r="O21" s="868" t="e">
        <f>((N21-N20)/N20)*100</f>
        <v>#DIV/0!</v>
      </c>
    </row>
    <row r="22" spans="1:15" s="282" customFormat="1" ht="15.75" thickBot="1">
      <c r="A22" s="914">
        <v>46357</v>
      </c>
      <c r="B22" s="888">
        <f>'10+_SUB''s_2026'!B$7</f>
        <v>0</v>
      </c>
      <c r="C22" s="870" t="e">
        <f>((B22-B21)/B21)*100</f>
        <v>#DIV/0!</v>
      </c>
      <c r="E22" s="914">
        <v>46357</v>
      </c>
      <c r="F22" s="890">
        <f>'10+_SUB''s_2026'!B$8</f>
        <v>0</v>
      </c>
      <c r="G22" s="870" t="e">
        <f>((F22-F21)/F21)*100</f>
        <v>#DIV/0!</v>
      </c>
      <c r="I22" s="914">
        <v>46357</v>
      </c>
      <c r="J22" s="890">
        <f>'10+_SUB''s_2026'!B$9</f>
        <v>0</v>
      </c>
      <c r="K22" s="870" t="e">
        <f>((J22-J21)/J21)*100</f>
        <v>#DIV/0!</v>
      </c>
      <c r="M22" s="914">
        <v>46357</v>
      </c>
      <c r="N22" s="890">
        <f>'10+_SUB''s_2026'!B$10</f>
        <v>0</v>
      </c>
      <c r="O22" s="870" t="e">
        <f>((N22-N21)/N21)*100</f>
        <v>#DIV/0!</v>
      </c>
    </row>
    <row r="23" spans="1:15">
      <c r="B23" s="8"/>
      <c r="C23" s="8"/>
    </row>
    <row r="24" spans="1:15" s="909" customFormat="1" ht="15" thickBot="1">
      <c r="B24" s="910">
        <v>34</v>
      </c>
      <c r="F24" s="910">
        <v>29</v>
      </c>
      <c r="J24" s="910">
        <v>64</v>
      </c>
      <c r="N24" s="910">
        <v>50</v>
      </c>
    </row>
    <row r="25" spans="1:15" ht="15.75" thickBot="1">
      <c r="A25" s="1168" t="str">
        <f>'10+_SUB''s_2026'!A11</f>
        <v>Mooca</v>
      </c>
      <c r="B25" s="1169"/>
      <c r="C25" s="1170"/>
      <c r="E25" s="1171" t="str">
        <f>'10+_SUB''s_2026'!A12</f>
        <v>Santo Amaro</v>
      </c>
      <c r="F25" s="1172"/>
      <c r="G25" s="1173"/>
      <c r="I25" s="1171" t="str">
        <f>'10+_SUB''s_2026'!A13</f>
        <v>Itaquera</v>
      </c>
      <c r="J25" s="1172"/>
      <c r="K25" s="1173"/>
      <c r="M25" s="1171" t="str">
        <f>'10+_SUB''s_2026'!A14</f>
        <v>Penha</v>
      </c>
      <c r="N25" s="1172"/>
      <c r="O25" s="1174"/>
    </row>
    <row r="26" spans="1:15" ht="15.75" thickBot="1">
      <c r="A26" s="256" t="s">
        <v>5</v>
      </c>
      <c r="B26" s="259" t="s">
        <v>315</v>
      </c>
      <c r="C26" s="269" t="s">
        <v>316</v>
      </c>
      <c r="E26" s="262" t="s">
        <v>5</v>
      </c>
      <c r="F26" s="4" t="s">
        <v>315</v>
      </c>
      <c r="G26" s="265" t="s">
        <v>316</v>
      </c>
      <c r="I26" s="260" t="s">
        <v>5</v>
      </c>
      <c r="J26" s="4" t="s">
        <v>315</v>
      </c>
      <c r="K26" s="261" t="s">
        <v>316</v>
      </c>
      <c r="M26" s="260" t="s">
        <v>5</v>
      </c>
      <c r="N26" s="305" t="s">
        <v>315</v>
      </c>
      <c r="O26" s="302" t="s">
        <v>316</v>
      </c>
    </row>
    <row r="27" spans="1:15" s="185" customFormat="1" ht="15">
      <c r="A27" s="304">
        <v>46023</v>
      </c>
      <c r="B27" s="459">
        <f>'10+_SUB''s_2026'!M11</f>
        <v>61</v>
      </c>
      <c r="C27" s="308">
        <f>((B27-B24)/B24)*100</f>
        <v>79.411764705882348</v>
      </c>
      <c r="E27" s="304">
        <v>46023</v>
      </c>
      <c r="F27" s="608">
        <f>'10+_SUB''s_2026'!M12</f>
        <v>43</v>
      </c>
      <c r="G27" s="609">
        <f>((F27-F24)/F24)*100</f>
        <v>48.275862068965516</v>
      </c>
      <c r="I27" s="304">
        <v>46023</v>
      </c>
      <c r="J27" s="459">
        <f>'10+_SUB''s_2026'!M13</f>
        <v>59</v>
      </c>
      <c r="K27" s="308">
        <f>((J27-J24)/J24)*100</f>
        <v>-7.8125</v>
      </c>
      <c r="M27" s="304">
        <v>46023</v>
      </c>
      <c r="N27" s="459">
        <f>'10+_SUB''s_2026'!M14</f>
        <v>52</v>
      </c>
      <c r="O27" s="610">
        <f>((N27-N24)/N24)*100</f>
        <v>4</v>
      </c>
    </row>
    <row r="28" spans="1:15" s="185" customFormat="1" ht="15">
      <c r="A28" s="922">
        <v>46054</v>
      </c>
      <c r="B28" s="307">
        <f>'10+_SUB''s_2026'!L11</f>
        <v>43</v>
      </c>
      <c r="C28" s="308">
        <f t="shared" ref="C28:C33" si="4">((B28-B27)/B27)*100</f>
        <v>-29.508196721311474</v>
      </c>
      <c r="E28" s="922">
        <v>46054</v>
      </c>
      <c r="F28" s="928">
        <f>'10+_SUB''s_2026'!L12</f>
        <v>45</v>
      </c>
      <c r="G28" s="929">
        <f t="shared" ref="G28:G33" si="5">((F28-F27)/F27)*100</f>
        <v>4.6511627906976747</v>
      </c>
      <c r="I28" s="922">
        <v>46054</v>
      </c>
      <c r="J28" s="307">
        <f>'10+_SUB''s_2026'!L13</f>
        <v>40</v>
      </c>
      <c r="K28" s="308">
        <f t="shared" ref="K28:K33" si="6">((J28-J27)/J27)*100</f>
        <v>-32.20338983050847</v>
      </c>
      <c r="M28" s="922">
        <v>46054</v>
      </c>
      <c r="N28" s="307">
        <f>'10+_SUB''s_2026'!L14</f>
        <v>53</v>
      </c>
      <c r="O28" s="308">
        <f t="shared" ref="O28:O33" si="7">((N28-N27)/N27)*100</f>
        <v>1.9230769230769231</v>
      </c>
    </row>
    <row r="29" spans="1:15" s="185" customFormat="1" ht="15">
      <c r="A29" s="922">
        <v>46082</v>
      </c>
      <c r="B29" s="307">
        <f>'10+_SUB''s_2026'!$K$11</f>
        <v>58</v>
      </c>
      <c r="C29" s="308">
        <f t="shared" si="4"/>
        <v>34.883720930232556</v>
      </c>
      <c r="E29" s="922">
        <v>46082</v>
      </c>
      <c r="F29" s="928">
        <f>'10+_SUB''s_2026'!$K$12</f>
        <v>61</v>
      </c>
      <c r="G29" s="929">
        <f t="shared" si="5"/>
        <v>35.555555555555557</v>
      </c>
      <c r="I29" s="922">
        <v>46082</v>
      </c>
      <c r="J29" s="307">
        <f>'10+_SUB''s_2026'!$K$13</f>
        <v>51</v>
      </c>
      <c r="K29" s="308">
        <f t="shared" si="6"/>
        <v>27.500000000000004</v>
      </c>
      <c r="M29" s="922">
        <v>46082</v>
      </c>
      <c r="N29" s="307">
        <f>'10+_SUB''s_2026'!$K$14</f>
        <v>50</v>
      </c>
      <c r="O29" s="308">
        <f t="shared" si="7"/>
        <v>-5.6603773584905666</v>
      </c>
    </row>
    <row r="30" spans="1:15" s="185" customFormat="1" ht="15">
      <c r="A30" s="922">
        <v>46113</v>
      </c>
      <c r="B30" s="928">
        <f>'10+_SUB''s_2026'!J$11</f>
        <v>54</v>
      </c>
      <c r="C30" s="308">
        <f t="shared" si="4"/>
        <v>-6.8965517241379306</v>
      </c>
      <c r="E30" s="922">
        <v>46113</v>
      </c>
      <c r="F30" s="928">
        <f>'10+_SUB''s_2026'!J$12</f>
        <v>59</v>
      </c>
      <c r="G30" s="929">
        <f t="shared" si="5"/>
        <v>-3.278688524590164</v>
      </c>
      <c r="I30" s="922">
        <v>46113</v>
      </c>
      <c r="J30" s="928">
        <f>'10+_SUB''s_2026'!J$13</f>
        <v>64</v>
      </c>
      <c r="K30" s="308">
        <f t="shared" si="6"/>
        <v>25.490196078431371</v>
      </c>
      <c r="M30" s="922">
        <v>46113</v>
      </c>
      <c r="N30" s="928">
        <f>'10+_SUB''s_2026'!J$14</f>
        <v>43</v>
      </c>
      <c r="O30" s="308">
        <f t="shared" si="7"/>
        <v>-14.000000000000002</v>
      </c>
    </row>
    <row r="31" spans="1:15" s="185" customFormat="1" ht="15">
      <c r="A31" s="922">
        <v>46143</v>
      </c>
      <c r="B31" s="928">
        <f>'10+_SUB''s_2026'!I$11</f>
        <v>57</v>
      </c>
      <c r="C31" s="308">
        <f t="shared" si="4"/>
        <v>5.5555555555555554</v>
      </c>
      <c r="E31" s="922">
        <v>46143</v>
      </c>
      <c r="F31" s="928">
        <f>'10+_SUB''s_2026'!I$12</f>
        <v>60</v>
      </c>
      <c r="G31" s="929">
        <f t="shared" si="5"/>
        <v>1.6949152542372881</v>
      </c>
      <c r="I31" s="922">
        <v>46143</v>
      </c>
      <c r="J31" s="928">
        <f>'10+_SUB''s_2026'!I$13</f>
        <v>49</v>
      </c>
      <c r="K31" s="308">
        <f t="shared" si="6"/>
        <v>-23.4375</v>
      </c>
      <c r="M31" s="922">
        <v>46143</v>
      </c>
      <c r="N31" s="928">
        <f>'10+_SUB''s_2026'!I$14</f>
        <v>58</v>
      </c>
      <c r="O31" s="308">
        <f t="shared" si="7"/>
        <v>34.883720930232556</v>
      </c>
    </row>
    <row r="32" spans="1:15" s="185" customFormat="1" ht="15">
      <c r="A32" s="913">
        <v>46174</v>
      </c>
      <c r="B32" s="889">
        <f>'10+_SUB''s_2026'!H$11</f>
        <v>0</v>
      </c>
      <c r="C32" s="868">
        <f t="shared" si="4"/>
        <v>-100</v>
      </c>
      <c r="E32" s="913">
        <v>46174</v>
      </c>
      <c r="F32" s="889">
        <f>'10+_SUB''s_2026'!H$12</f>
        <v>0</v>
      </c>
      <c r="G32" s="891">
        <f t="shared" si="5"/>
        <v>-100</v>
      </c>
      <c r="I32" s="913">
        <v>46174</v>
      </c>
      <c r="J32" s="889">
        <f>'10+_SUB''s_2026'!H$13</f>
        <v>0</v>
      </c>
      <c r="K32" s="868">
        <f t="shared" si="6"/>
        <v>-100</v>
      </c>
      <c r="M32" s="913">
        <v>46174</v>
      </c>
      <c r="N32" s="889">
        <f>'10+_SUB''s_2026'!H$14</f>
        <v>0</v>
      </c>
      <c r="O32" s="868">
        <f t="shared" si="7"/>
        <v>-100</v>
      </c>
    </row>
    <row r="33" spans="1:15" s="185" customFormat="1" ht="15">
      <c r="A33" s="913">
        <v>46204</v>
      </c>
      <c r="B33" s="889">
        <f>'10+_SUB''s_2026'!G$11</f>
        <v>0</v>
      </c>
      <c r="C33" s="868" t="e">
        <f t="shared" si="4"/>
        <v>#DIV/0!</v>
      </c>
      <c r="E33" s="913">
        <v>46204</v>
      </c>
      <c r="F33" s="889">
        <f>'10+_SUB''s_2026'!G$12</f>
        <v>0</v>
      </c>
      <c r="G33" s="891" t="e">
        <f t="shared" si="5"/>
        <v>#DIV/0!</v>
      </c>
      <c r="I33" s="913">
        <v>46204</v>
      </c>
      <c r="J33" s="889">
        <f>'10+_SUB''s_2026'!G$13</f>
        <v>0</v>
      </c>
      <c r="K33" s="868" t="e">
        <f t="shared" si="6"/>
        <v>#DIV/0!</v>
      </c>
      <c r="M33" s="913">
        <v>46204</v>
      </c>
      <c r="N33" s="889">
        <f>'10+_SUB''s_2026'!G$14</f>
        <v>0</v>
      </c>
      <c r="O33" s="868" t="e">
        <f t="shared" si="7"/>
        <v>#DIV/0!</v>
      </c>
    </row>
    <row r="34" spans="1:15" s="185" customFormat="1" ht="15">
      <c r="A34" s="913">
        <v>46235</v>
      </c>
      <c r="B34" s="889">
        <f>'10+_SUB''s_2026'!F$11</f>
        <v>0</v>
      </c>
      <c r="C34" s="868" t="e">
        <f>((B34-B33)/B33)*100</f>
        <v>#DIV/0!</v>
      </c>
      <c r="E34" s="913">
        <v>46235</v>
      </c>
      <c r="F34" s="889">
        <f>'10+_SUB''s_2026'!F$12</f>
        <v>0</v>
      </c>
      <c r="G34" s="891" t="e">
        <f>((F34-F33)/F33)*100</f>
        <v>#DIV/0!</v>
      </c>
      <c r="I34" s="913">
        <v>46235</v>
      </c>
      <c r="J34" s="889">
        <f>'10+_SUB''s_2026'!F$13</f>
        <v>0</v>
      </c>
      <c r="K34" s="868" t="e">
        <f>((J34-J33)/J33)*100</f>
        <v>#DIV/0!</v>
      </c>
      <c r="M34" s="913">
        <v>46235</v>
      </c>
      <c r="N34" s="889">
        <f>'10+_SUB''s_2026'!F$14</f>
        <v>0</v>
      </c>
      <c r="O34" s="868" t="e">
        <f>((N34-N33)/N33)*100</f>
        <v>#DIV/0!</v>
      </c>
    </row>
    <row r="35" spans="1:15" s="185" customFormat="1" ht="15">
      <c r="A35" s="913">
        <v>46266</v>
      </c>
      <c r="B35" s="889">
        <f>'10+_SUB''s_2026'!E$11</f>
        <v>0</v>
      </c>
      <c r="C35" s="868" t="e">
        <f>((B35-B34)/B34)*100</f>
        <v>#DIV/0!</v>
      </c>
      <c r="E35" s="913">
        <v>46266</v>
      </c>
      <c r="F35" s="889">
        <f>'10+_SUB''s_2026'!E$12</f>
        <v>0</v>
      </c>
      <c r="G35" s="891" t="e">
        <f>((F35-F34)/F34)*100</f>
        <v>#DIV/0!</v>
      </c>
      <c r="I35" s="913">
        <v>46266</v>
      </c>
      <c r="J35" s="889">
        <f>'10+_SUB''s_2026'!E$13</f>
        <v>0</v>
      </c>
      <c r="K35" s="868" t="e">
        <f>((J35-J34)/J34)*100</f>
        <v>#DIV/0!</v>
      </c>
      <c r="M35" s="913">
        <v>46266</v>
      </c>
      <c r="N35" s="889">
        <f>'10+_SUB''s_2026'!E$14</f>
        <v>0</v>
      </c>
      <c r="O35" s="868" t="e">
        <f>((N35-N34)/N34)*100</f>
        <v>#DIV/0!</v>
      </c>
    </row>
    <row r="36" spans="1:15" s="185" customFormat="1" ht="15">
      <c r="A36" s="913">
        <v>46296</v>
      </c>
      <c r="B36" s="889">
        <f>'10+_SUB''s_2026'!D$11</f>
        <v>0</v>
      </c>
      <c r="C36" s="868" t="e">
        <f>((B36-B35)/B35)*100</f>
        <v>#DIV/0!</v>
      </c>
      <c r="E36" s="913">
        <v>46296</v>
      </c>
      <c r="F36" s="889">
        <f>'10+_SUB''s_2026'!D$12</f>
        <v>0</v>
      </c>
      <c r="G36" s="891" t="e">
        <f>((F36-F35)/F35)*100</f>
        <v>#DIV/0!</v>
      </c>
      <c r="I36" s="913">
        <v>46296</v>
      </c>
      <c r="J36" s="889">
        <f>'10+_SUB''s_2026'!D$13</f>
        <v>0</v>
      </c>
      <c r="K36" s="868" t="e">
        <f>((J36-J35)/J35)*100</f>
        <v>#DIV/0!</v>
      </c>
      <c r="M36" s="913">
        <v>46296</v>
      </c>
      <c r="N36" s="889">
        <f>'10+_SUB''s_2026'!D$14</f>
        <v>0</v>
      </c>
      <c r="O36" s="868" t="e">
        <f>((N36-N35)/N35)*100</f>
        <v>#DIV/0!</v>
      </c>
    </row>
    <row r="37" spans="1:15" s="185" customFormat="1" ht="15">
      <c r="A37" s="913">
        <v>46327</v>
      </c>
      <c r="B37" s="889">
        <f>'10+_SUB''s_2026'!C$11</f>
        <v>0</v>
      </c>
      <c r="C37" s="868" t="e">
        <f>((B37-B36)/B36)*100</f>
        <v>#DIV/0!</v>
      </c>
      <c r="E37" s="913">
        <v>46327</v>
      </c>
      <c r="F37" s="889">
        <f>'10+_SUB''s_2026'!C$12</f>
        <v>0</v>
      </c>
      <c r="G37" s="891" t="e">
        <f>((F37-F36)/F36)*100</f>
        <v>#DIV/0!</v>
      </c>
      <c r="I37" s="913">
        <v>46327</v>
      </c>
      <c r="J37" s="889">
        <f>'10+_SUB''s_2026'!C$13</f>
        <v>0</v>
      </c>
      <c r="K37" s="868" t="e">
        <f>((J37-J36)/J36)*100</f>
        <v>#DIV/0!</v>
      </c>
      <c r="M37" s="913">
        <v>46327</v>
      </c>
      <c r="N37" s="889">
        <f>'10+_SUB''s_2026'!C$14</f>
        <v>0</v>
      </c>
      <c r="O37" s="868" t="e">
        <f>((N37-N36)/N36)*100</f>
        <v>#DIV/0!</v>
      </c>
    </row>
    <row r="38" spans="1:15" s="282" customFormat="1" ht="15.75" thickBot="1">
      <c r="A38" s="914">
        <v>46357</v>
      </c>
      <c r="B38" s="890">
        <f>'10+_SUB''s_2026'!B$11</f>
        <v>0</v>
      </c>
      <c r="C38" s="870" t="e">
        <f>((B38-B37)/B37)*100</f>
        <v>#DIV/0!</v>
      </c>
      <c r="E38" s="914">
        <v>46357</v>
      </c>
      <c r="F38" s="890">
        <f>'10+_SUB''s_2026'!B$12</f>
        <v>0</v>
      </c>
      <c r="G38" s="892" t="e">
        <f>((F38-F37)/F37)*100</f>
        <v>#DIV/0!</v>
      </c>
      <c r="I38" s="914">
        <v>46357</v>
      </c>
      <c r="J38" s="890">
        <f>'10+_SUB''s_2026'!B$13</f>
        <v>0</v>
      </c>
      <c r="K38" s="870" t="e">
        <f>((J38-J37)/J37)*100</f>
        <v>#DIV/0!</v>
      </c>
      <c r="M38" s="914">
        <v>46357</v>
      </c>
      <c r="N38" s="890">
        <f>'10+_SUB''s_2026'!B$14</f>
        <v>0</v>
      </c>
      <c r="O38" s="870" t="e">
        <f>((N38-N37)/N37)*100</f>
        <v>#DIV/0!</v>
      </c>
    </row>
    <row r="40" spans="1:15" s="909" customFormat="1" ht="15" thickBot="1">
      <c r="B40" s="910">
        <v>43</v>
      </c>
      <c r="C40" s="911"/>
      <c r="F40" s="910">
        <v>35</v>
      </c>
    </row>
    <row r="41" spans="1:15" ht="15.75" thickBot="1">
      <c r="A41" s="1171" t="str">
        <f>'10+_SUB''s_2026'!A15</f>
        <v>Vila Mariana</v>
      </c>
      <c r="B41" s="1172"/>
      <c r="C41" s="1173"/>
      <c r="E41" s="1171" t="str">
        <f>'10+_SUB''s_2026'!A16</f>
        <v>Pinheiros</v>
      </c>
      <c r="F41" s="1172"/>
      <c r="G41" s="1173"/>
    </row>
    <row r="42" spans="1:15" ht="15.75" thickBot="1">
      <c r="A42" s="262" t="s">
        <v>5</v>
      </c>
      <c r="B42" s="4" t="s">
        <v>315</v>
      </c>
      <c r="C42" s="261" t="s">
        <v>316</v>
      </c>
      <c r="E42" s="262" t="s">
        <v>5</v>
      </c>
      <c r="F42" s="4" t="s">
        <v>315</v>
      </c>
      <c r="G42" s="261" t="s">
        <v>316</v>
      </c>
    </row>
    <row r="43" spans="1:15" s="185" customFormat="1" ht="15">
      <c r="A43" s="304">
        <v>46023</v>
      </c>
      <c r="B43" s="459">
        <f>'10+_SUB''s_2026'!M15</f>
        <v>34</v>
      </c>
      <c r="C43" s="308">
        <f>((B43-B40)/B40)*100</f>
        <v>-20.930232558139537</v>
      </c>
      <c r="E43" s="304">
        <v>46023</v>
      </c>
      <c r="F43" s="611">
        <f>'10+_SUB''s_2026'!M16</f>
        <v>42</v>
      </c>
      <c r="G43" s="308">
        <f>((F43-F40)/F40)*100</f>
        <v>20</v>
      </c>
    </row>
    <row r="44" spans="1:15" s="185" customFormat="1" ht="15">
      <c r="A44" s="922">
        <v>46054</v>
      </c>
      <c r="B44" s="307">
        <f>'10+_SUB''s_2026'!L15</f>
        <v>45</v>
      </c>
      <c r="C44" s="308">
        <f t="shared" ref="C44:C49" si="8">((B44-B43)/B43)*100</f>
        <v>32.352941176470587</v>
      </c>
      <c r="E44" s="922">
        <v>46054</v>
      </c>
      <c r="F44" s="930">
        <f>'10+_SUB''s_2026'!L16</f>
        <v>49</v>
      </c>
      <c r="G44" s="308">
        <f t="shared" ref="G44:G49" si="9">((F44-F43)/F43)*100</f>
        <v>16.666666666666664</v>
      </c>
    </row>
    <row r="45" spans="1:15" s="185" customFormat="1" ht="15">
      <c r="A45" s="922">
        <v>46082</v>
      </c>
      <c r="B45" s="307">
        <f>'10+_SUB''s_2026'!$K$15</f>
        <v>62</v>
      </c>
      <c r="C45" s="308">
        <f t="shared" si="8"/>
        <v>37.777777777777779</v>
      </c>
      <c r="E45" s="922">
        <v>46082</v>
      </c>
      <c r="F45" s="940">
        <f>'10+_SUB''s_2026'!$K$16</f>
        <v>47</v>
      </c>
      <c r="G45" s="308">
        <f t="shared" si="9"/>
        <v>-4.0816326530612246</v>
      </c>
    </row>
    <row r="46" spans="1:15" s="185" customFormat="1" ht="15">
      <c r="A46" s="922">
        <v>46113</v>
      </c>
      <c r="B46" s="307">
        <f>'10+_SUB''s_2026'!J$15</f>
        <v>44</v>
      </c>
      <c r="C46" s="308">
        <f t="shared" si="8"/>
        <v>-29.032258064516132</v>
      </c>
      <c r="E46" s="922">
        <v>46113</v>
      </c>
      <c r="F46" s="928">
        <f>'10+_SUB''s_2026'!J$16</f>
        <v>49</v>
      </c>
      <c r="G46" s="308">
        <f t="shared" si="9"/>
        <v>4.2553191489361701</v>
      </c>
    </row>
    <row r="47" spans="1:15" s="185" customFormat="1" ht="15">
      <c r="A47" s="922">
        <v>46143</v>
      </c>
      <c r="B47" s="307">
        <f>'10+_SUB''s_2026'!I$15</f>
        <v>59</v>
      </c>
      <c r="C47" s="308">
        <f t="shared" si="8"/>
        <v>34.090909090909086</v>
      </c>
      <c r="E47" s="922">
        <v>46143</v>
      </c>
      <c r="F47" s="928">
        <f>'10+_SUB''s_2026'!I$16</f>
        <v>48</v>
      </c>
      <c r="G47" s="308">
        <f t="shared" si="9"/>
        <v>-2.0408163265306123</v>
      </c>
    </row>
    <row r="48" spans="1:15" s="185" customFormat="1" ht="15">
      <c r="A48" s="913">
        <v>46174</v>
      </c>
      <c r="B48" s="867">
        <f>'10+_SUB''s_2026'!H$15</f>
        <v>0</v>
      </c>
      <c r="C48" s="868">
        <f t="shared" si="8"/>
        <v>-100</v>
      </c>
      <c r="E48" s="913">
        <v>46174</v>
      </c>
      <c r="F48" s="889">
        <f>'10+_SUB''s_2026'!H$16</f>
        <v>0</v>
      </c>
      <c r="G48" s="868">
        <f t="shared" si="9"/>
        <v>-100</v>
      </c>
    </row>
    <row r="49" spans="1:11" s="185" customFormat="1" ht="15">
      <c r="A49" s="913">
        <v>46204</v>
      </c>
      <c r="B49" s="867">
        <f>'10+_SUB''s_2026'!G$15</f>
        <v>0</v>
      </c>
      <c r="C49" s="868" t="e">
        <f t="shared" si="8"/>
        <v>#DIV/0!</v>
      </c>
      <c r="E49" s="913">
        <v>46204</v>
      </c>
      <c r="F49" s="889">
        <f>'10+_SUB''s_2026'!G$16</f>
        <v>0</v>
      </c>
      <c r="G49" s="868" t="e">
        <f t="shared" si="9"/>
        <v>#DIV/0!</v>
      </c>
    </row>
    <row r="50" spans="1:11" s="185" customFormat="1" ht="15">
      <c r="A50" s="913">
        <v>46235</v>
      </c>
      <c r="B50" s="867">
        <f>'10+_SUB''s_2026'!F$15</f>
        <v>0</v>
      </c>
      <c r="C50" s="868" t="e">
        <f>((B50-B49)/B49)*100</f>
        <v>#DIV/0!</v>
      </c>
      <c r="E50" s="913">
        <v>46235</v>
      </c>
      <c r="F50" s="889">
        <f>'10+_SUB''s_2026'!F$16</f>
        <v>0</v>
      </c>
      <c r="G50" s="868" t="e">
        <f>((F50-F49)/F49)*100</f>
        <v>#DIV/0!</v>
      </c>
    </row>
    <row r="51" spans="1:11" s="185" customFormat="1" ht="15">
      <c r="A51" s="913">
        <v>46266</v>
      </c>
      <c r="B51" s="867">
        <f>'10+_SUB''s_2026'!E$15</f>
        <v>0</v>
      </c>
      <c r="C51" s="868" t="e">
        <f>((B51-B50)/B50)*100</f>
        <v>#DIV/0!</v>
      </c>
      <c r="E51" s="913">
        <v>46266</v>
      </c>
      <c r="F51" s="889">
        <f>'10+_SUB''s_2026'!E$16</f>
        <v>0</v>
      </c>
      <c r="G51" s="868" t="e">
        <f>((F51-F50)/F50)*100</f>
        <v>#DIV/0!</v>
      </c>
    </row>
    <row r="52" spans="1:11" s="185" customFormat="1" ht="15">
      <c r="A52" s="913">
        <v>46296</v>
      </c>
      <c r="B52" s="867">
        <f>'10+_SUB''s_2026'!D$15</f>
        <v>0</v>
      </c>
      <c r="C52" s="868" t="e">
        <f>((B52-B51)/B51)*100</f>
        <v>#DIV/0!</v>
      </c>
      <c r="E52" s="913">
        <v>46296</v>
      </c>
      <c r="F52" s="889">
        <f>'10+_SUB''s_2026'!D$16</f>
        <v>0</v>
      </c>
      <c r="G52" s="868" t="e">
        <f>((F52-F51)/F51)*100</f>
        <v>#DIV/0!</v>
      </c>
    </row>
    <row r="53" spans="1:11" s="185" customFormat="1" ht="15">
      <c r="A53" s="913">
        <v>46327</v>
      </c>
      <c r="B53" s="867">
        <f>'10+_SUB''s_2026'!C$15</f>
        <v>0</v>
      </c>
      <c r="C53" s="868" t="e">
        <f>((B53-B52)/B52)*100</f>
        <v>#DIV/0!</v>
      </c>
      <c r="E53" s="913">
        <v>46327</v>
      </c>
      <c r="F53" s="889">
        <f>'10+_SUB''s_2026'!C$16</f>
        <v>0</v>
      </c>
      <c r="G53" s="868" t="e">
        <f>((F53-F52)/F52)*100</f>
        <v>#DIV/0!</v>
      </c>
    </row>
    <row r="54" spans="1:11" s="282" customFormat="1" ht="15.75" thickBot="1">
      <c r="A54" s="914">
        <v>46357</v>
      </c>
      <c r="B54" s="869">
        <f>'10+_SUB''s_2026'!B$15</f>
        <v>0</v>
      </c>
      <c r="C54" s="870" t="e">
        <f>((B54-B53)/B53)*100</f>
        <v>#DIV/0!</v>
      </c>
      <c r="E54" s="914">
        <v>46357</v>
      </c>
      <c r="F54" s="890">
        <f>'10+_SUB''s_2026'!B$16</f>
        <v>0</v>
      </c>
      <c r="G54" s="870" t="e">
        <f>((F54-F53)/F53)*100</f>
        <v>#DIV/0!</v>
      </c>
    </row>
    <row r="56" spans="1:11">
      <c r="B56" s="8"/>
      <c r="C56" s="8"/>
    </row>
    <row r="57" spans="1:11" ht="15">
      <c r="A57" s="1151"/>
      <c r="B57" s="1151"/>
      <c r="C57" s="1151"/>
      <c r="D57" s="1151"/>
      <c r="F57" s="1151"/>
      <c r="G57" s="1151"/>
      <c r="H57" s="1151"/>
      <c r="I57" s="1151"/>
      <c r="J57" s="1151"/>
      <c r="K57" s="102"/>
    </row>
    <row r="58" spans="1:11">
      <c r="A58" s="102"/>
      <c r="B58" s="8"/>
      <c r="C58" s="8"/>
    </row>
    <row r="59" spans="1:11" ht="15">
      <c r="B59" s="8"/>
      <c r="C59" s="8"/>
      <c r="F59" s="1151"/>
      <c r="G59" s="1151"/>
      <c r="H59" s="1151"/>
      <c r="I59" s="1151"/>
      <c r="J59" s="1151"/>
      <c r="K59" s="1151"/>
    </row>
    <row r="60" spans="1:11">
      <c r="B60" s="8"/>
      <c r="C60" s="8"/>
    </row>
    <row r="61" spans="1:11" ht="15">
      <c r="A61" s="1151"/>
      <c r="B61" s="1151"/>
      <c r="C61" s="1151"/>
      <c r="D61" s="1151"/>
    </row>
    <row r="102" ht="57" customHeight="1"/>
    <row r="104" ht="81" customHeight="1"/>
    <row r="106" ht="85.5" customHeight="1"/>
    <row r="108" ht="56.25" customHeight="1"/>
  </sheetData>
  <mergeCells count="14">
    <mergeCell ref="A61:D61"/>
    <mergeCell ref="A9:C9"/>
    <mergeCell ref="E9:G9"/>
    <mergeCell ref="I9:K9"/>
    <mergeCell ref="M9:O9"/>
    <mergeCell ref="A25:C25"/>
    <mergeCell ref="E25:G25"/>
    <mergeCell ref="I25:K25"/>
    <mergeCell ref="M25:O25"/>
    <mergeCell ref="A41:C41"/>
    <mergeCell ref="E41:G41"/>
    <mergeCell ref="A57:D57"/>
    <mergeCell ref="F57:J57"/>
    <mergeCell ref="F59:K59"/>
  </mergeCells>
  <pageMargins left="0.511811024" right="0.511811024" top="0.78740157500000008" bottom="0.78740157500000008" header="0.31496062000000008" footer="0.31496062000000008"/>
  <pageSetup paperSize="9" fitToWidth="0" fitToHeight="0" orientation="portrait" r:id="rId1"/>
  <ignoredErrors>
    <ignoredError sqref="C13:C22 G13:G22 K13:K22 O13:O22 C29:C38 G29:G38 K29:K38 O29:O38 C45:C54 G45:G54 C11 G11 K11 O11 C27 G27 K27 O27 G43 C43" evalErro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8"/>
  <dimension ref="A1:AE32"/>
  <sheetViews>
    <sheetView zoomScale="90" zoomScaleNormal="90" workbookViewId="0"/>
  </sheetViews>
  <sheetFormatPr defaultColWidth="5.5703125" defaultRowHeight="14.25"/>
  <cols>
    <col min="1" max="1" width="58.28515625" style="185" customWidth="1"/>
    <col min="2" max="2" width="8.140625" style="189" customWidth="1"/>
    <col min="3" max="21" width="9.140625" style="185" customWidth="1"/>
    <col min="22" max="22" width="12" style="185" customWidth="1"/>
    <col min="23" max="23" width="9.140625" style="185" customWidth="1"/>
    <col min="24" max="24" width="12.85546875" style="185" customWidth="1"/>
    <col min="25" max="25" width="20.28515625" style="185" bestFit="1" customWidth="1"/>
    <col min="26" max="26" width="24.28515625" style="185" hidden="1" customWidth="1"/>
    <col min="27" max="235" width="9.140625" style="185" customWidth="1"/>
    <col min="236" max="236" width="58.28515625" style="185" customWidth="1"/>
    <col min="237" max="237" width="3.7109375" style="185" bestFit="1" customWidth="1"/>
    <col min="238" max="238" width="5.5703125" style="185" bestFit="1" customWidth="1"/>
    <col min="239" max="239" width="5.5703125" style="185" customWidth="1"/>
    <col min="240" max="16384" width="5.5703125" style="185"/>
  </cols>
  <sheetData>
    <row r="1" spans="1:2" ht="15">
      <c r="A1" s="595" t="s">
        <v>3</v>
      </c>
    </row>
    <row r="2" spans="1:2" ht="15">
      <c r="A2" s="357" t="s">
        <v>4</v>
      </c>
    </row>
    <row r="3" spans="1:2" ht="15">
      <c r="A3" s="357"/>
    </row>
    <row r="4" spans="1:2" ht="15">
      <c r="A4" s="357" t="s">
        <v>588</v>
      </c>
    </row>
    <row r="5" spans="1:2" ht="15" thickBot="1"/>
    <row r="6" spans="1:2" ht="15.75" thickBot="1">
      <c r="A6" s="1091" t="s">
        <v>383</v>
      </c>
      <c r="B6" s="1092">
        <v>46143</v>
      </c>
    </row>
    <row r="7" spans="1:2" ht="15">
      <c r="A7" s="1093" t="s">
        <v>395</v>
      </c>
      <c r="B7" s="1094">
        <v>93</v>
      </c>
    </row>
    <row r="8" spans="1:2" ht="15">
      <c r="A8" s="1095" t="s">
        <v>413</v>
      </c>
      <c r="B8" s="1096">
        <v>65</v>
      </c>
    </row>
    <row r="9" spans="1:2" ht="15" customHeight="1">
      <c r="A9" s="1095" t="s">
        <v>409</v>
      </c>
      <c r="B9" s="1096">
        <v>60</v>
      </c>
    </row>
    <row r="10" spans="1:2" ht="15">
      <c r="A10" s="1095" t="s">
        <v>415</v>
      </c>
      <c r="B10" s="1096">
        <v>59</v>
      </c>
    </row>
    <row r="11" spans="1:2" ht="15">
      <c r="A11" s="1095" t="s">
        <v>404</v>
      </c>
      <c r="B11" s="1096">
        <v>58</v>
      </c>
    </row>
    <row r="12" spans="1:2" ht="15">
      <c r="A12" s="1095" t="s">
        <v>402</v>
      </c>
      <c r="B12" s="1096">
        <v>57</v>
      </c>
    </row>
    <row r="13" spans="1:2" ht="15" customHeight="1">
      <c r="A13" s="1095" t="s">
        <v>397</v>
      </c>
      <c r="B13" s="1096">
        <v>49</v>
      </c>
    </row>
    <row r="14" spans="1:2" ht="15">
      <c r="A14" s="1095" t="s">
        <v>406</v>
      </c>
      <c r="B14" s="1096">
        <v>48</v>
      </c>
    </row>
    <row r="15" spans="1:2" ht="15">
      <c r="A15" s="1095" t="s">
        <v>388</v>
      </c>
      <c r="B15" s="1096">
        <v>47</v>
      </c>
    </row>
    <row r="16" spans="1:2" ht="15">
      <c r="A16" s="1095" t="s">
        <v>597</v>
      </c>
      <c r="B16" s="1096">
        <v>44</v>
      </c>
    </row>
    <row r="17" spans="1:31" ht="15.75" thickBot="1">
      <c r="A17" s="1095" t="s">
        <v>598</v>
      </c>
      <c r="B17" s="1096">
        <v>44</v>
      </c>
    </row>
    <row r="18" spans="1:31" ht="15.75" thickBot="1">
      <c r="A18" s="1097" t="s">
        <v>8</v>
      </c>
      <c r="B18" s="533">
        <f>SUM(B7:B17)</f>
        <v>624</v>
      </c>
    </row>
    <row r="19" spans="1:31" ht="55.5" customHeight="1">
      <c r="A19" s="569" t="s">
        <v>379</v>
      </c>
      <c r="B19" s="1087"/>
      <c r="C19" s="569"/>
      <c r="D19" s="569"/>
      <c r="E19" s="569"/>
    </row>
    <row r="20" spans="1:31" ht="47.25" customHeight="1">
      <c r="A20" s="1099" t="s">
        <v>589</v>
      </c>
      <c r="B20" s="569"/>
    </row>
    <row r="21" spans="1:31">
      <c r="A21" s="1065"/>
      <c r="B21" s="1066"/>
    </row>
    <row r="22" spans="1:31" ht="15" customHeight="1">
      <c r="A22" s="1090"/>
      <c r="B22" s="596"/>
    </row>
    <row r="23" spans="1:31" ht="15">
      <c r="A23" s="337"/>
      <c r="B23" s="185"/>
      <c r="L23" s="1098"/>
      <c r="S23" s="188"/>
      <c r="T23" s="189"/>
      <c r="U23" s="189"/>
      <c r="V23" s="189"/>
      <c r="W23" s="189"/>
      <c r="X23" s="189"/>
      <c r="Y23" s="189"/>
      <c r="Z23" s="186"/>
      <c r="AA23" s="189"/>
      <c r="AB23" s="189"/>
      <c r="AC23" s="189"/>
      <c r="AD23" s="189"/>
      <c r="AE23" s="190"/>
    </row>
    <row r="24" spans="1:31" ht="16.5" customHeight="1">
      <c r="A24" s="1090"/>
      <c r="B24" s="185"/>
      <c r="L24" s="1098"/>
      <c r="S24" s="188"/>
      <c r="T24" s="189"/>
      <c r="U24" s="189"/>
      <c r="V24" s="189"/>
      <c r="W24" s="189"/>
      <c r="X24" s="189"/>
      <c r="Y24" s="189"/>
      <c r="Z24" s="186"/>
      <c r="AA24" s="189"/>
      <c r="AB24" s="189"/>
      <c r="AC24" s="189"/>
      <c r="AD24" s="189"/>
      <c r="AE24" s="190"/>
    </row>
    <row r="25" spans="1:31">
      <c r="A25" s="1065"/>
      <c r="B25" s="185"/>
      <c r="L25" s="1098"/>
      <c r="S25" s="188"/>
      <c r="T25" s="189"/>
      <c r="U25" s="189"/>
      <c r="V25" s="189"/>
      <c r="W25" s="189"/>
      <c r="X25" s="189"/>
      <c r="Y25" s="189"/>
      <c r="Z25" s="186"/>
      <c r="AA25" s="189"/>
      <c r="AB25" s="189"/>
      <c r="AC25" s="189"/>
      <c r="AD25" s="189"/>
      <c r="AE25" s="190"/>
    </row>
    <row r="26" spans="1:31" ht="15">
      <c r="A26" s="1090"/>
      <c r="B26" s="185"/>
      <c r="H26" s="229"/>
      <c r="S26" s="188"/>
      <c r="T26" s="189"/>
      <c r="U26" s="189"/>
      <c r="V26" s="189"/>
      <c r="W26" s="189"/>
      <c r="X26" s="189"/>
      <c r="Y26" s="189"/>
      <c r="Z26" s="186"/>
      <c r="AA26" s="189"/>
      <c r="AB26" s="189"/>
      <c r="AC26" s="189"/>
      <c r="AD26" s="189"/>
      <c r="AE26" s="190"/>
    </row>
    <row r="27" spans="1:31">
      <c r="S27" s="188"/>
      <c r="T27" s="189"/>
      <c r="U27" s="189"/>
      <c r="V27" s="189"/>
      <c r="W27" s="189"/>
      <c r="X27" s="189"/>
      <c r="Y27" s="189"/>
      <c r="Z27" s="186"/>
      <c r="AA27" s="189"/>
      <c r="AB27" s="189"/>
      <c r="AC27" s="189"/>
      <c r="AD27" s="189"/>
      <c r="AE27" s="190"/>
    </row>
    <row r="28" spans="1:31">
      <c r="S28" s="188"/>
      <c r="T28" s="189"/>
      <c r="U28" s="189"/>
      <c r="V28" s="189"/>
      <c r="W28" s="189"/>
      <c r="X28" s="189"/>
      <c r="Y28" s="189"/>
      <c r="Z28" s="186"/>
      <c r="AA28" s="189"/>
      <c r="AB28" s="189"/>
      <c r="AC28" s="189"/>
      <c r="AD28" s="189"/>
      <c r="AE28" s="190"/>
    </row>
    <row r="29" spans="1:31">
      <c r="S29" s="188"/>
      <c r="T29" s="189"/>
      <c r="U29" s="189"/>
      <c r="V29" s="189"/>
      <c r="W29" s="189"/>
      <c r="X29" s="189"/>
      <c r="Y29" s="189"/>
      <c r="Z29" s="186"/>
      <c r="AA29" s="189"/>
      <c r="AB29" s="189"/>
      <c r="AC29" s="189"/>
      <c r="AD29" s="189"/>
      <c r="AE29" s="190"/>
    </row>
    <row r="30" spans="1:31">
      <c r="S30" s="188"/>
      <c r="T30" s="189"/>
      <c r="U30" s="189"/>
      <c r="V30" s="189"/>
      <c r="W30" s="189"/>
      <c r="X30" s="189"/>
      <c r="Y30" s="189"/>
      <c r="Z30" s="186"/>
      <c r="AA30" s="189"/>
      <c r="AB30" s="189"/>
      <c r="AC30" s="189"/>
      <c r="AD30" s="189"/>
      <c r="AE30" s="190"/>
    </row>
    <row r="31" spans="1:31">
      <c r="S31" s="188"/>
      <c r="T31" s="189"/>
      <c r="U31" s="189"/>
      <c r="V31" s="189"/>
      <c r="W31" s="189"/>
      <c r="X31" s="189"/>
      <c r="Y31" s="189"/>
      <c r="Z31" s="186"/>
      <c r="AA31" s="189"/>
      <c r="AB31" s="189"/>
      <c r="AC31" s="189"/>
      <c r="AD31" s="189"/>
      <c r="AE31" s="190"/>
    </row>
    <row r="32" spans="1:31">
      <c r="S32" s="188"/>
      <c r="T32" s="189"/>
      <c r="U32" s="189"/>
      <c r="V32" s="189"/>
      <c r="W32" s="189"/>
      <c r="X32" s="189"/>
      <c r="Y32" s="189"/>
      <c r="Z32" s="186"/>
      <c r="AA32" s="189"/>
      <c r="AB32" s="189"/>
      <c r="AC32" s="189"/>
      <c r="AD32" s="189"/>
      <c r="AE32" s="190"/>
    </row>
  </sheetData>
  <pageMargins left="0.511811024" right="0.511811024" top="0.78740157500000008" bottom="0.78740157500000008" header="0.31496062000000008" footer="0.31496062000000008"/>
  <pageSetup paperSize="9" orientation="portrait" r:id="rId1"/>
  <ignoredErrors>
    <ignoredError sqref="B18"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zoomScale="90" zoomScaleNormal="90" workbookViewId="0">
      <selection activeCell="AD9" sqref="AD9"/>
    </sheetView>
  </sheetViews>
  <sheetFormatPr defaultRowHeight="15"/>
  <cols>
    <col min="1" max="1" width="17.28515625" customWidth="1"/>
    <col min="2" max="2" width="10.5703125" customWidth="1"/>
    <col min="3" max="3" width="10.28515625" customWidth="1"/>
    <col min="4" max="4" width="9.5703125" customWidth="1"/>
    <col min="5" max="5" width="7.7109375" bestFit="1" customWidth="1"/>
    <col min="6" max="6" width="11" customWidth="1"/>
    <col min="7" max="7" width="10.28515625" customWidth="1"/>
    <col min="8" max="8" width="6.42578125" bestFit="1" customWidth="1"/>
    <col min="9" max="9" width="7" bestFit="1" customWidth="1"/>
    <col min="10" max="10" width="6.5703125" bestFit="1" customWidth="1"/>
    <col min="11" max="11" width="7.140625" bestFit="1" customWidth="1"/>
    <col min="12" max="12" width="6.28515625" bestFit="1" customWidth="1"/>
    <col min="13" max="13" width="7.7109375" customWidth="1"/>
    <col min="14" max="14" width="8" customWidth="1"/>
    <col min="15" max="15" width="7.7109375" bestFit="1" customWidth="1"/>
    <col min="16" max="16" width="9.85546875" customWidth="1"/>
    <col min="17" max="17" width="10.140625" customWidth="1"/>
    <col min="18" max="18" width="9.140625" customWidth="1"/>
  </cols>
  <sheetData>
    <row r="1" spans="1:18">
      <c r="A1" s="66" t="s">
        <v>3</v>
      </c>
      <c r="I1" s="229"/>
      <c r="J1" s="229"/>
      <c r="K1" s="229"/>
      <c r="L1" s="229"/>
      <c r="M1" s="229"/>
      <c r="N1" s="229"/>
      <c r="O1" s="229"/>
      <c r="P1" s="229"/>
      <c r="Q1" s="229"/>
    </row>
    <row r="2" spans="1:18">
      <c r="A2" s="1" t="s">
        <v>4</v>
      </c>
      <c r="I2" s="229"/>
      <c r="J2" s="229"/>
      <c r="K2" s="229"/>
      <c r="L2" s="229"/>
      <c r="M2" s="229"/>
      <c r="N2" s="229"/>
      <c r="O2" s="229"/>
      <c r="P2" s="229"/>
      <c r="Q2" s="229"/>
    </row>
    <row r="3" spans="1:18" ht="15.75" thickBot="1">
      <c r="I3" s="229"/>
      <c r="J3" s="229"/>
      <c r="K3" s="229"/>
      <c r="L3" s="229"/>
      <c r="M3" s="229"/>
      <c r="N3" s="229"/>
      <c r="O3" s="229"/>
      <c r="P3" s="229"/>
      <c r="Q3" s="229"/>
    </row>
    <row r="4" spans="1:18" ht="46.5" customHeight="1" thickBot="1">
      <c r="A4" s="103" t="s">
        <v>6</v>
      </c>
      <c r="B4" s="104">
        <v>46357</v>
      </c>
      <c r="C4" s="104">
        <v>46327</v>
      </c>
      <c r="D4" s="104">
        <v>46296</v>
      </c>
      <c r="E4" s="104">
        <v>46266</v>
      </c>
      <c r="F4" s="104">
        <v>46235</v>
      </c>
      <c r="G4" s="104">
        <v>46204</v>
      </c>
      <c r="H4" s="104">
        <v>46174</v>
      </c>
      <c r="I4" s="105">
        <v>46143</v>
      </c>
      <c r="J4" s="104">
        <v>46113</v>
      </c>
      <c r="K4" s="106">
        <v>46082</v>
      </c>
      <c r="L4" s="107">
        <v>46054</v>
      </c>
      <c r="M4" s="107">
        <v>46023</v>
      </c>
      <c r="N4" s="107" t="s">
        <v>8</v>
      </c>
      <c r="O4" s="108" t="s">
        <v>420</v>
      </c>
      <c r="P4" s="109" t="s">
        <v>590</v>
      </c>
      <c r="Q4" s="110" t="s">
        <v>561</v>
      </c>
    </row>
    <row r="5" spans="1:18" ht="15.75" thickBot="1">
      <c r="A5" s="111" t="s">
        <v>421</v>
      </c>
      <c r="B5" s="112"/>
      <c r="C5" s="112"/>
      <c r="D5" s="112"/>
      <c r="E5" s="112"/>
      <c r="F5" s="112"/>
      <c r="G5" s="112"/>
      <c r="H5" s="112"/>
      <c r="I5" s="112"/>
      <c r="J5" s="112"/>
      <c r="K5" s="112"/>
      <c r="L5" s="112"/>
      <c r="M5" s="113"/>
      <c r="N5" s="114"/>
      <c r="O5" s="115"/>
      <c r="P5" s="116"/>
      <c r="Q5" s="117"/>
    </row>
    <row r="6" spans="1:18" ht="15.75" thickBot="1">
      <c r="A6" s="118" t="s">
        <v>569</v>
      </c>
      <c r="B6" s="446"/>
      <c r="C6" s="156"/>
      <c r="D6" s="406"/>
      <c r="E6" s="406"/>
      <c r="F6" s="406"/>
      <c r="G6" s="406"/>
      <c r="H6" s="406"/>
      <c r="I6" s="406">
        <v>138</v>
      </c>
      <c r="J6" s="406">
        <v>104</v>
      </c>
      <c r="K6" s="406">
        <v>88</v>
      </c>
      <c r="L6" s="406">
        <v>93</v>
      </c>
      <c r="M6" s="446">
        <v>109</v>
      </c>
      <c r="N6" s="539">
        <f>SUM(B6:M6)</f>
        <v>532</v>
      </c>
      <c r="O6" s="540">
        <f>AVERAGE(B6:M6)</f>
        <v>106.4</v>
      </c>
      <c r="P6" s="548">
        <f>(I6/I$9)*100</f>
        <v>27.218934911242602</v>
      </c>
      <c r="Q6" s="548">
        <f>(N6/N$15)*100</f>
        <v>10.366328916601715</v>
      </c>
    </row>
    <row r="7" spans="1:18">
      <c r="A7" s="119" t="s">
        <v>568</v>
      </c>
      <c r="B7" s="447"/>
      <c r="C7" s="159"/>
      <c r="D7" s="407"/>
      <c r="E7" s="407"/>
      <c r="F7" s="407"/>
      <c r="G7" s="407"/>
      <c r="H7" s="407"/>
      <c r="I7" s="407">
        <v>369</v>
      </c>
      <c r="J7" s="407">
        <v>293</v>
      </c>
      <c r="K7" s="407">
        <v>328</v>
      </c>
      <c r="L7" s="407">
        <v>247</v>
      </c>
      <c r="M7" s="447">
        <v>290</v>
      </c>
      <c r="N7" s="541">
        <f>SUM(B7:M7)</f>
        <v>1527</v>
      </c>
      <c r="O7" s="542">
        <f>AVERAGE(B7:M7)</f>
        <v>305.39999999999998</v>
      </c>
      <c r="P7" s="548">
        <f>(I7/I$9)*100</f>
        <v>72.781065088757401</v>
      </c>
      <c r="Q7" s="560">
        <f>(N7/N$15)*100</f>
        <v>29.754481683554168</v>
      </c>
    </row>
    <row r="8" spans="1:18" ht="15.75" thickBot="1">
      <c r="A8" s="120" t="s">
        <v>424</v>
      </c>
      <c r="B8" s="448"/>
      <c r="C8" s="162"/>
      <c r="D8" s="408"/>
      <c r="E8" s="408"/>
      <c r="F8" s="408"/>
      <c r="G8" s="408"/>
      <c r="H8" s="408"/>
      <c r="I8" s="408">
        <v>1</v>
      </c>
      <c r="J8" s="408">
        <v>1</v>
      </c>
      <c r="K8" s="408">
        <v>10</v>
      </c>
      <c r="L8" s="408">
        <v>11</v>
      </c>
      <c r="M8" s="448">
        <v>3</v>
      </c>
      <c r="N8" s="543">
        <f>SUM(B8:M8)</f>
        <v>26</v>
      </c>
      <c r="O8" s="544">
        <f>AVERAGE(B8:M8)</f>
        <v>5.2</v>
      </c>
      <c r="P8" s="549"/>
      <c r="Q8" s="560">
        <f>(N8/N$15)*100</f>
        <v>0.5066250974279034</v>
      </c>
    </row>
    <row r="9" spans="1:18" ht="34.5" customHeight="1" thickBot="1">
      <c r="A9" s="576" t="s">
        <v>425</v>
      </c>
      <c r="B9" s="376"/>
      <c r="C9" s="376"/>
      <c r="D9" s="376"/>
      <c r="E9" s="376"/>
      <c r="F9" s="376"/>
      <c r="G9" s="376"/>
      <c r="H9" s="376"/>
      <c r="I9" s="376">
        <f t="shared" ref="I9:N9" si="0">SUM(I6:I7)</f>
        <v>507</v>
      </c>
      <c r="J9" s="376">
        <f t="shared" si="0"/>
        <v>397</v>
      </c>
      <c r="K9" s="376">
        <f t="shared" si="0"/>
        <v>416</v>
      </c>
      <c r="L9" s="376">
        <f t="shared" si="0"/>
        <v>340</v>
      </c>
      <c r="M9" s="376">
        <f t="shared" si="0"/>
        <v>399</v>
      </c>
      <c r="N9" s="545">
        <f t="shared" si="0"/>
        <v>2059</v>
      </c>
      <c r="O9" s="594">
        <f>AVERAGE(B9:M9)</f>
        <v>411.8</v>
      </c>
      <c r="P9" s="550">
        <f>SUM(P6:P7)</f>
        <v>100</v>
      </c>
      <c r="Q9" s="561"/>
    </row>
    <row r="10" spans="1:18" ht="15.75" thickBot="1">
      <c r="A10" s="121" t="s">
        <v>426</v>
      </c>
      <c r="B10" s="345"/>
      <c r="C10" s="546"/>
      <c r="D10" s="546"/>
      <c r="E10" s="546"/>
      <c r="F10" s="546"/>
      <c r="G10" s="546"/>
      <c r="H10" s="546"/>
      <c r="I10" s="546">
        <f t="shared" ref="I10:N10" si="1">SUM(I6:I8)</f>
        <v>508</v>
      </c>
      <c r="J10" s="546">
        <f t="shared" si="1"/>
        <v>398</v>
      </c>
      <c r="K10" s="546">
        <f t="shared" si="1"/>
        <v>426</v>
      </c>
      <c r="L10" s="546">
        <f t="shared" si="1"/>
        <v>351</v>
      </c>
      <c r="M10" s="546">
        <f t="shared" si="1"/>
        <v>402</v>
      </c>
      <c r="N10" s="546">
        <f t="shared" si="1"/>
        <v>2085</v>
      </c>
      <c r="O10" s="547">
        <f>AVERAGE(B10:M10)</f>
        <v>417</v>
      </c>
      <c r="P10" s="551"/>
      <c r="Q10" s="560">
        <f>SUM(Q6:Q8)</f>
        <v>40.627435697583785</v>
      </c>
    </row>
    <row r="11" spans="1:18" ht="15.75" thickBot="1">
      <c r="A11" s="123"/>
      <c r="B11" s="124"/>
      <c r="C11" s="124"/>
      <c r="D11" s="124"/>
      <c r="E11" s="374"/>
      <c r="F11" s="124"/>
      <c r="G11" s="124"/>
      <c r="H11" s="124"/>
      <c r="I11" s="124"/>
      <c r="J11" s="124"/>
      <c r="K11" s="124"/>
      <c r="L11" s="124"/>
      <c r="M11" s="125"/>
      <c r="N11" s="126"/>
      <c r="O11" s="127"/>
      <c r="P11" s="128"/>
      <c r="Q11" s="562"/>
    </row>
    <row r="12" spans="1:18" ht="15.75" thickBot="1">
      <c r="A12" s="939" t="s">
        <v>567</v>
      </c>
      <c r="B12" s="129"/>
      <c r="C12" s="112"/>
      <c r="D12" s="112"/>
      <c r="E12" s="375"/>
      <c r="F12" s="112"/>
      <c r="G12" s="112"/>
      <c r="H12" s="112"/>
      <c r="I12" s="112"/>
      <c r="J12" s="112"/>
      <c r="K12" s="112"/>
      <c r="L12" s="112"/>
      <c r="M12" s="113"/>
      <c r="N12" s="130"/>
      <c r="O12" s="131"/>
      <c r="P12" s="132"/>
      <c r="Q12" s="563"/>
    </row>
    <row r="13" spans="1:18" ht="15.75" thickBot="1">
      <c r="A13" s="133" t="s">
        <v>567</v>
      </c>
      <c r="B13" s="449"/>
      <c r="C13" s="370"/>
      <c r="D13" s="409"/>
      <c r="E13" s="370"/>
      <c r="F13" s="370"/>
      <c r="G13" s="370"/>
      <c r="H13" s="370"/>
      <c r="I13" s="370">
        <v>531</v>
      </c>
      <c r="J13" s="370">
        <v>637</v>
      </c>
      <c r="K13" s="370">
        <v>714</v>
      </c>
      <c r="L13" s="370">
        <v>606</v>
      </c>
      <c r="M13" s="552">
        <v>559</v>
      </c>
      <c r="N13" s="553">
        <f>SUM(B13:M13)</f>
        <v>3047</v>
      </c>
      <c r="O13" s="554">
        <f>AVERAGE(B13:M13)</f>
        <v>609.4</v>
      </c>
      <c r="P13" s="134"/>
      <c r="Q13" s="560">
        <f>(N13/N$15)*100</f>
        <v>59.372564302416208</v>
      </c>
    </row>
    <row r="14" spans="1:18" ht="15.75" thickBot="1">
      <c r="A14" s="123"/>
      <c r="B14" s="124"/>
      <c r="C14" s="124"/>
      <c r="D14" s="124"/>
      <c r="E14" s="374"/>
      <c r="F14" s="124"/>
      <c r="G14" s="374"/>
      <c r="H14" s="124"/>
      <c r="I14" s="124"/>
      <c r="J14" s="124"/>
      <c r="K14" s="124"/>
      <c r="L14" s="124"/>
      <c r="M14" s="555"/>
      <c r="N14" s="556"/>
      <c r="O14" s="557"/>
      <c r="P14" s="135"/>
      <c r="Q14" s="136"/>
    </row>
    <row r="15" spans="1:18" ht="15.75" thickBot="1">
      <c r="A15" s="121" t="s">
        <v>19</v>
      </c>
      <c r="B15" s="558"/>
      <c r="C15" s="558"/>
      <c r="D15" s="558"/>
      <c r="E15" s="558"/>
      <c r="F15" s="558"/>
      <c r="G15" s="558"/>
      <c r="H15" s="558"/>
      <c r="I15" s="558">
        <f t="shared" ref="I15:N15" si="2">I10+I13</f>
        <v>1039</v>
      </c>
      <c r="J15" s="558">
        <f t="shared" si="2"/>
        <v>1035</v>
      </c>
      <c r="K15" s="558">
        <f t="shared" si="2"/>
        <v>1140</v>
      </c>
      <c r="L15" s="558">
        <f t="shared" si="2"/>
        <v>957</v>
      </c>
      <c r="M15" s="558">
        <f t="shared" si="2"/>
        <v>961</v>
      </c>
      <c r="N15" s="558">
        <f t="shared" si="2"/>
        <v>5132</v>
      </c>
      <c r="O15" s="559">
        <f>AVERAGE(B15:M15)</f>
        <v>1026.4000000000001</v>
      </c>
      <c r="P15" s="122"/>
      <c r="Q15" s="599">
        <f>SUM(Q10:Q13)</f>
        <v>100</v>
      </c>
      <c r="R15" s="10"/>
    </row>
    <row r="16" spans="1:18" ht="15.75" thickBot="1">
      <c r="I16" s="229"/>
      <c r="J16" s="229"/>
      <c r="K16" s="229"/>
      <c r="L16" s="229"/>
      <c r="M16" s="229"/>
      <c r="N16" s="229"/>
      <c r="O16" s="229"/>
      <c r="P16" s="229"/>
      <c r="Q16" s="229"/>
    </row>
    <row r="17" spans="1:17" ht="15.75" thickBot="1">
      <c r="A17" s="1202" t="s">
        <v>427</v>
      </c>
      <c r="B17" s="1203"/>
      <c r="C17" s="1203"/>
      <c r="D17" s="137"/>
      <c r="E17" s="1202" t="s">
        <v>567</v>
      </c>
      <c r="F17" s="1203"/>
      <c r="G17" s="1203"/>
      <c r="I17" s="229"/>
      <c r="J17" s="229"/>
      <c r="K17" s="229"/>
      <c r="L17" s="229"/>
      <c r="M17" s="229"/>
      <c r="N17" s="229"/>
      <c r="O17" s="229"/>
      <c r="P17" s="229"/>
      <c r="Q17" s="229"/>
    </row>
    <row r="18" spans="1:17" ht="15.75" thickBot="1">
      <c r="A18" s="298" t="s">
        <v>5</v>
      </c>
      <c r="B18" s="297" t="s">
        <v>6</v>
      </c>
      <c r="C18" s="590" t="s">
        <v>428</v>
      </c>
      <c r="D18" s="137"/>
      <c r="E18" s="298" t="s">
        <v>5</v>
      </c>
      <c r="F18" s="297" t="s">
        <v>6</v>
      </c>
      <c r="G18" s="590" t="s">
        <v>428</v>
      </c>
      <c r="I18" s="229"/>
      <c r="J18" s="229"/>
      <c r="K18" s="229"/>
      <c r="L18" s="229"/>
      <c r="M18" s="229"/>
      <c r="N18" s="229"/>
      <c r="O18" s="229"/>
      <c r="P18" s="229"/>
      <c r="Q18" s="229"/>
    </row>
    <row r="19" spans="1:17">
      <c r="A19" s="915">
        <v>46023</v>
      </c>
      <c r="B19" s="587">
        <f>M9</f>
        <v>399</v>
      </c>
      <c r="C19" s="591">
        <f>((B19-319)/319)*100</f>
        <v>25.078369905956109</v>
      </c>
      <c r="D19" s="137"/>
      <c r="E19" s="915">
        <v>46023</v>
      </c>
      <c r="F19" s="593">
        <f>M13</f>
        <v>559</v>
      </c>
      <c r="G19" s="591">
        <f>((F19-492)/492)*100</f>
        <v>13.617886178861788</v>
      </c>
      <c r="I19" s="229"/>
      <c r="J19" s="229"/>
      <c r="K19" s="229"/>
      <c r="L19" s="229"/>
      <c r="M19" s="229"/>
      <c r="N19" s="229"/>
      <c r="O19" s="229"/>
      <c r="P19" s="229"/>
      <c r="Q19" s="229"/>
    </row>
    <row r="20" spans="1:17">
      <c r="A20" s="916">
        <v>46054</v>
      </c>
      <c r="B20" s="931">
        <f>L9</f>
        <v>340</v>
      </c>
      <c r="C20" s="932">
        <f t="shared" ref="C20:C30" si="3">((B20-B19)/B19)*100</f>
        <v>-14.786967418546364</v>
      </c>
      <c r="D20" s="137"/>
      <c r="E20" s="916">
        <v>46054</v>
      </c>
      <c r="F20" s="933">
        <f>L13</f>
        <v>606</v>
      </c>
      <c r="G20" s="932">
        <f t="shared" ref="G20:G30" si="4">((F20-F19)/F19)*100</f>
        <v>8.4078711985688734</v>
      </c>
      <c r="I20" s="229"/>
      <c r="J20" s="229"/>
      <c r="K20" s="229"/>
      <c r="L20" s="229"/>
      <c r="M20" s="229"/>
      <c r="N20" s="229"/>
      <c r="O20" s="229"/>
      <c r="P20" s="229"/>
      <c r="Q20" s="229"/>
    </row>
    <row r="21" spans="1:17" s="229" customFormat="1">
      <c r="A21" s="965">
        <v>46082</v>
      </c>
      <c r="B21" s="966">
        <f>K9</f>
        <v>416</v>
      </c>
      <c r="C21" s="932">
        <f t="shared" si="3"/>
        <v>22.352941176470591</v>
      </c>
      <c r="D21" s="333"/>
      <c r="E21" s="965">
        <v>46082</v>
      </c>
      <c r="F21" s="933">
        <f>K13</f>
        <v>714</v>
      </c>
      <c r="G21" s="932">
        <f t="shared" si="4"/>
        <v>17.82178217821782</v>
      </c>
    </row>
    <row r="22" spans="1:17" s="229" customFormat="1">
      <c r="A22" s="965">
        <v>46113</v>
      </c>
      <c r="B22" s="933">
        <f>J9</f>
        <v>397</v>
      </c>
      <c r="C22" s="932">
        <f t="shared" si="3"/>
        <v>-4.5673076923076916</v>
      </c>
      <c r="D22" s="333"/>
      <c r="E22" s="965">
        <v>46113</v>
      </c>
      <c r="F22" s="933">
        <f>J13</f>
        <v>637</v>
      </c>
      <c r="G22" s="932">
        <f t="shared" si="4"/>
        <v>-10.784313725490197</v>
      </c>
    </row>
    <row r="23" spans="1:17">
      <c r="A23" s="916">
        <v>46143</v>
      </c>
      <c r="B23" s="933">
        <f>I9</f>
        <v>507</v>
      </c>
      <c r="C23" s="932">
        <f t="shared" si="3"/>
        <v>27.70780856423174</v>
      </c>
      <c r="D23" s="137"/>
      <c r="E23" s="916">
        <v>46143</v>
      </c>
      <c r="F23" s="933">
        <f>I13</f>
        <v>531</v>
      </c>
      <c r="G23" s="932">
        <f t="shared" si="4"/>
        <v>-16.640502354788069</v>
      </c>
    </row>
    <row r="24" spans="1:17" s="350" customFormat="1">
      <c r="A24" s="916">
        <v>46174</v>
      </c>
      <c r="B24" s="588"/>
      <c r="C24" s="907">
        <f t="shared" si="3"/>
        <v>-100</v>
      </c>
      <c r="D24" s="333"/>
      <c r="E24" s="916">
        <v>46174</v>
      </c>
      <c r="F24" s="588"/>
      <c r="G24" s="907">
        <f t="shared" si="4"/>
        <v>-100</v>
      </c>
    </row>
    <row r="25" spans="1:17" s="229" customFormat="1">
      <c r="A25" s="916">
        <v>46204</v>
      </c>
      <c r="B25" s="588"/>
      <c r="C25" s="907" t="e">
        <f t="shared" si="3"/>
        <v>#DIV/0!</v>
      </c>
      <c r="D25" s="333"/>
      <c r="E25" s="916">
        <v>46204</v>
      </c>
      <c r="F25" s="588"/>
      <c r="G25" s="907" t="e">
        <f t="shared" si="4"/>
        <v>#DIV/0!</v>
      </c>
    </row>
    <row r="26" spans="1:17">
      <c r="A26" s="916">
        <v>46235</v>
      </c>
      <c r="B26" s="588"/>
      <c r="C26" s="907" t="e">
        <f t="shared" si="3"/>
        <v>#DIV/0!</v>
      </c>
      <c r="D26" s="137"/>
      <c r="E26" s="916">
        <v>46235</v>
      </c>
      <c r="F26" s="588"/>
      <c r="G26" s="907" t="e">
        <f t="shared" si="4"/>
        <v>#DIV/0!</v>
      </c>
    </row>
    <row r="27" spans="1:17">
      <c r="A27" s="916">
        <v>46266</v>
      </c>
      <c r="B27" s="588"/>
      <c r="C27" s="907" t="e">
        <f t="shared" si="3"/>
        <v>#DIV/0!</v>
      </c>
      <c r="D27" s="137"/>
      <c r="E27" s="916">
        <v>46266</v>
      </c>
      <c r="F27" s="588"/>
      <c r="G27" s="907" t="e">
        <f t="shared" si="4"/>
        <v>#DIV/0!</v>
      </c>
    </row>
    <row r="28" spans="1:17">
      <c r="A28" s="916">
        <v>46296</v>
      </c>
      <c r="B28" s="588"/>
      <c r="C28" s="907" t="e">
        <f t="shared" si="3"/>
        <v>#DIV/0!</v>
      </c>
      <c r="D28" s="137"/>
      <c r="E28" s="916">
        <v>46296</v>
      </c>
      <c r="F28" s="588"/>
      <c r="G28" s="907" t="e">
        <f t="shared" si="4"/>
        <v>#DIV/0!</v>
      </c>
    </row>
    <row r="29" spans="1:17">
      <c r="A29" s="916">
        <v>46327</v>
      </c>
      <c r="B29" s="908"/>
      <c r="C29" s="907" t="e">
        <f t="shared" si="3"/>
        <v>#DIV/0!</v>
      </c>
      <c r="D29" s="137"/>
      <c r="E29" s="916">
        <v>46327</v>
      </c>
      <c r="F29" s="588"/>
      <c r="G29" s="907" t="e">
        <f t="shared" si="4"/>
        <v>#DIV/0!</v>
      </c>
    </row>
    <row r="30" spans="1:17" ht="15.75" thickBot="1">
      <c r="A30" s="917">
        <v>46357</v>
      </c>
      <c r="B30" s="589"/>
      <c r="C30" s="592" t="e">
        <f t="shared" si="3"/>
        <v>#DIV/0!</v>
      </c>
      <c r="D30" s="137"/>
      <c r="E30" s="917">
        <v>46357</v>
      </c>
      <c r="F30" s="588"/>
      <c r="G30" s="592" t="e">
        <f t="shared" si="4"/>
        <v>#DIV/0!</v>
      </c>
    </row>
    <row r="31" spans="1:17" ht="15.75" thickBot="1">
      <c r="A31" s="300" t="s">
        <v>8</v>
      </c>
      <c r="B31" s="303">
        <f>SUM(B19:B30)</f>
        <v>2059</v>
      </c>
      <c r="C31" s="138"/>
      <c r="D31" s="564"/>
      <c r="E31" s="360" t="s">
        <v>8</v>
      </c>
      <c r="F31" s="303">
        <f>SUM(F19:F30)</f>
        <v>3047</v>
      </c>
      <c r="G31" s="138"/>
    </row>
    <row r="32" spans="1:17" ht="15.75" thickBot="1">
      <c r="A32" s="299" t="s">
        <v>9</v>
      </c>
      <c r="B32" s="172">
        <f>AVERAGE(B19:B30)</f>
        <v>411.8</v>
      </c>
      <c r="C32" s="138"/>
      <c r="D32" s="564"/>
      <c r="E32" s="565" t="s">
        <v>9</v>
      </c>
      <c r="F32" s="172">
        <f>AVERAGE(F19:F30)</f>
        <v>609.4</v>
      </c>
      <c r="G32" s="138"/>
    </row>
    <row r="33" spans="1:18" s="626" customFormat="1" ht="15.75" thickBot="1">
      <c r="A33" s="1051"/>
      <c r="B33" s="1052"/>
      <c r="C33" s="1053"/>
      <c r="D33" s="1054"/>
      <c r="E33" s="1055"/>
      <c r="F33" s="1052"/>
      <c r="G33" s="1053"/>
    </row>
    <row r="34" spans="1:18" ht="17.25" customHeight="1" thickBot="1">
      <c r="A34" s="1175" t="s">
        <v>577</v>
      </c>
      <c r="B34" s="1176"/>
      <c r="C34" s="1176"/>
      <c r="D34" s="1176"/>
      <c r="E34" s="1176"/>
      <c r="F34" s="1176"/>
      <c r="G34" s="1176"/>
      <c r="H34" s="1177"/>
      <c r="I34" s="1061"/>
      <c r="J34" s="1178" t="s">
        <v>575</v>
      </c>
      <c r="K34" s="1179"/>
      <c r="L34" s="1179"/>
      <c r="M34" s="1179"/>
      <c r="N34" s="1179"/>
      <c r="O34" s="1179"/>
      <c r="P34" s="1179"/>
      <c r="Q34" s="1179"/>
      <c r="R34" s="1180"/>
    </row>
    <row r="35" spans="1:18" ht="93" customHeight="1" thickBot="1">
      <c r="A35" s="1060"/>
      <c r="B35" s="1056" t="s">
        <v>429</v>
      </c>
      <c r="C35" s="1057" t="s">
        <v>430</v>
      </c>
      <c r="D35" s="1057" t="s">
        <v>431</v>
      </c>
      <c r="E35" s="1057" t="s">
        <v>432</v>
      </c>
      <c r="F35" s="1057" t="s">
        <v>433</v>
      </c>
      <c r="G35" s="1058" t="s">
        <v>434</v>
      </c>
      <c r="H35" s="1059" t="s">
        <v>19</v>
      </c>
      <c r="J35" s="1190"/>
      <c r="K35" s="1191"/>
      <c r="L35" s="1056" t="s">
        <v>429</v>
      </c>
      <c r="M35" s="1057" t="s">
        <v>430</v>
      </c>
      <c r="N35" s="1057" t="s">
        <v>431</v>
      </c>
      <c r="O35" s="1057" t="s">
        <v>432</v>
      </c>
      <c r="P35" s="1057" t="s">
        <v>433</v>
      </c>
      <c r="Q35" s="1058" t="s">
        <v>434</v>
      </c>
      <c r="R35" s="1059" t="s">
        <v>19</v>
      </c>
    </row>
    <row r="36" spans="1:18" ht="27" customHeight="1" thickBot="1">
      <c r="A36" s="295" t="s">
        <v>423</v>
      </c>
      <c r="B36" s="139"/>
      <c r="C36" s="140"/>
      <c r="D36" s="140"/>
      <c r="E36" s="140"/>
      <c r="F36" s="140"/>
      <c r="G36" s="140"/>
      <c r="H36" s="435"/>
      <c r="J36" s="1198" t="s">
        <v>423</v>
      </c>
      <c r="K36" s="1199"/>
      <c r="L36" s="139"/>
      <c r="M36" s="140"/>
      <c r="N36" s="140"/>
      <c r="O36" s="140"/>
      <c r="P36" s="140"/>
      <c r="Q36" s="140"/>
      <c r="R36" s="435"/>
    </row>
    <row r="37" spans="1:18">
      <c r="A37" s="294">
        <v>46023</v>
      </c>
      <c r="B37" s="141">
        <v>31</v>
      </c>
      <c r="C37" s="142">
        <v>9</v>
      </c>
      <c r="D37" s="142">
        <v>113</v>
      </c>
      <c r="E37" s="142">
        <v>13</v>
      </c>
      <c r="F37" s="142">
        <v>82</v>
      </c>
      <c r="G37" s="143">
        <v>42</v>
      </c>
      <c r="H37" s="436">
        <f t="shared" ref="H37:H48" si="5">SUM(B37:G37)</f>
        <v>290</v>
      </c>
      <c r="J37" s="1200">
        <v>46023</v>
      </c>
      <c r="K37" s="1201"/>
      <c r="L37" s="1041"/>
      <c r="M37" s="1042"/>
      <c r="N37" s="1042"/>
      <c r="O37" s="1042"/>
      <c r="P37" s="1042"/>
      <c r="Q37" s="1043"/>
      <c r="R37" s="1044"/>
    </row>
    <row r="38" spans="1:18">
      <c r="A38" s="294">
        <v>46054</v>
      </c>
      <c r="B38" s="144">
        <v>20</v>
      </c>
      <c r="C38" s="145">
        <v>11</v>
      </c>
      <c r="D38" s="145">
        <v>90</v>
      </c>
      <c r="E38" s="145">
        <v>11</v>
      </c>
      <c r="F38" s="145">
        <v>47</v>
      </c>
      <c r="G38" s="146">
        <v>68</v>
      </c>
      <c r="H38" s="437">
        <f t="shared" si="5"/>
        <v>247</v>
      </c>
      <c r="J38" s="1187">
        <v>46054</v>
      </c>
      <c r="K38" s="1188"/>
      <c r="L38" s="1041"/>
      <c r="M38" s="1042"/>
      <c r="N38" s="1042"/>
      <c r="O38" s="1042"/>
      <c r="P38" s="1042"/>
      <c r="Q38" s="1043"/>
      <c r="R38" s="1045"/>
    </row>
    <row r="39" spans="1:18">
      <c r="A39" s="294">
        <v>46082</v>
      </c>
      <c r="B39" s="144">
        <v>39</v>
      </c>
      <c r="C39" s="145">
        <v>13</v>
      </c>
      <c r="D39" s="145">
        <v>117</v>
      </c>
      <c r="E39" s="145">
        <v>16</v>
      </c>
      <c r="F39" s="145">
        <v>59</v>
      </c>
      <c r="G39" s="146">
        <v>84</v>
      </c>
      <c r="H39" s="437">
        <f t="shared" si="5"/>
        <v>328</v>
      </c>
      <c r="J39" s="1187">
        <v>46082</v>
      </c>
      <c r="K39" s="1188"/>
      <c r="L39" s="1033">
        <v>0</v>
      </c>
      <c r="M39" s="1028">
        <v>0</v>
      </c>
      <c r="N39" s="1028">
        <v>0</v>
      </c>
      <c r="O39" s="1028">
        <v>0</v>
      </c>
      <c r="P39" s="1028">
        <v>0</v>
      </c>
      <c r="Q39" s="1035">
        <v>0</v>
      </c>
      <c r="R39" s="1037">
        <f t="shared" ref="R39:R48" si="6">SUM(L39:Q39)</f>
        <v>0</v>
      </c>
    </row>
    <row r="40" spans="1:18">
      <c r="A40" s="294">
        <v>46113</v>
      </c>
      <c r="B40" s="144">
        <v>33</v>
      </c>
      <c r="C40" s="145">
        <v>3</v>
      </c>
      <c r="D40" s="145">
        <v>131</v>
      </c>
      <c r="E40" s="145">
        <v>11</v>
      </c>
      <c r="F40" s="145">
        <v>54</v>
      </c>
      <c r="G40" s="146">
        <v>61</v>
      </c>
      <c r="H40" s="437">
        <f>SUM(B40:G40)</f>
        <v>293</v>
      </c>
      <c r="J40" s="1187">
        <v>46113</v>
      </c>
      <c r="K40" s="1188"/>
      <c r="L40" s="1025">
        <v>0</v>
      </c>
      <c r="M40" s="1026">
        <v>0</v>
      </c>
      <c r="N40" s="1026">
        <v>0</v>
      </c>
      <c r="O40" s="1026">
        <v>0</v>
      </c>
      <c r="P40" s="1026">
        <v>0</v>
      </c>
      <c r="Q40" s="1027">
        <v>0</v>
      </c>
      <c r="R40" s="1037">
        <f t="shared" si="6"/>
        <v>0</v>
      </c>
    </row>
    <row r="41" spans="1:18">
      <c r="A41" s="294">
        <v>46143</v>
      </c>
      <c r="B41" s="144">
        <v>32</v>
      </c>
      <c r="C41" s="145">
        <v>10</v>
      </c>
      <c r="D41" s="145">
        <v>158</v>
      </c>
      <c r="E41" s="145">
        <v>10</v>
      </c>
      <c r="F41" s="145">
        <v>60</v>
      </c>
      <c r="G41" s="146">
        <v>99</v>
      </c>
      <c r="H41" s="437">
        <f t="shared" si="5"/>
        <v>369</v>
      </c>
      <c r="J41" s="1187">
        <v>46143</v>
      </c>
      <c r="K41" s="1188"/>
      <c r="L41" s="144">
        <v>0</v>
      </c>
      <c r="M41" s="145">
        <v>0</v>
      </c>
      <c r="N41" s="145">
        <v>0</v>
      </c>
      <c r="O41" s="145">
        <v>0</v>
      </c>
      <c r="P41" s="145">
        <v>0</v>
      </c>
      <c r="Q41" s="146">
        <v>0</v>
      </c>
      <c r="R41" s="1037">
        <f t="shared" si="6"/>
        <v>0</v>
      </c>
    </row>
    <row r="42" spans="1:18">
      <c r="A42" s="294">
        <v>46174</v>
      </c>
      <c r="B42" s="144"/>
      <c r="C42" s="145"/>
      <c r="D42" s="145"/>
      <c r="E42" s="145"/>
      <c r="F42" s="145"/>
      <c r="G42" s="146"/>
      <c r="H42" s="437">
        <f t="shared" si="5"/>
        <v>0</v>
      </c>
      <c r="J42" s="1187">
        <v>46174</v>
      </c>
      <c r="K42" s="1188"/>
      <c r="L42" s="144"/>
      <c r="M42" s="145"/>
      <c r="N42" s="145"/>
      <c r="O42" s="145"/>
      <c r="P42" s="145"/>
      <c r="Q42" s="146"/>
      <c r="R42" s="1037">
        <f t="shared" si="6"/>
        <v>0</v>
      </c>
    </row>
    <row r="43" spans="1:18">
      <c r="A43" s="294">
        <v>46204</v>
      </c>
      <c r="B43" s="144"/>
      <c r="C43" s="145"/>
      <c r="D43" s="145"/>
      <c r="E43" s="145"/>
      <c r="F43" s="145"/>
      <c r="G43" s="146"/>
      <c r="H43" s="437">
        <f t="shared" si="5"/>
        <v>0</v>
      </c>
      <c r="J43" s="1187">
        <v>46204</v>
      </c>
      <c r="K43" s="1188"/>
      <c r="L43" s="144"/>
      <c r="M43" s="145"/>
      <c r="N43" s="145"/>
      <c r="O43" s="145"/>
      <c r="P43" s="145"/>
      <c r="Q43" s="146"/>
      <c r="R43" s="1037">
        <f t="shared" si="6"/>
        <v>0</v>
      </c>
    </row>
    <row r="44" spans="1:18">
      <c r="A44" s="294">
        <v>46235</v>
      </c>
      <c r="B44" s="144"/>
      <c r="C44" s="145"/>
      <c r="D44" s="145"/>
      <c r="E44" s="145"/>
      <c r="F44" s="145"/>
      <c r="G44" s="146"/>
      <c r="H44" s="437">
        <f t="shared" si="5"/>
        <v>0</v>
      </c>
      <c r="J44" s="1187">
        <v>46235</v>
      </c>
      <c r="K44" s="1188"/>
      <c r="L44" s="144"/>
      <c r="M44" s="145"/>
      <c r="N44" s="145"/>
      <c r="O44" s="145"/>
      <c r="P44" s="145"/>
      <c r="Q44" s="146"/>
      <c r="R44" s="1037">
        <f t="shared" si="6"/>
        <v>0</v>
      </c>
    </row>
    <row r="45" spans="1:18">
      <c r="A45" s="294">
        <v>46266</v>
      </c>
      <c r="B45" s="144"/>
      <c r="C45" s="145"/>
      <c r="D45" s="145"/>
      <c r="E45" s="145"/>
      <c r="F45" s="145"/>
      <c r="G45" s="146"/>
      <c r="H45" s="437">
        <f t="shared" si="5"/>
        <v>0</v>
      </c>
      <c r="J45" s="1187">
        <v>46266</v>
      </c>
      <c r="K45" s="1188"/>
      <c r="L45" s="144"/>
      <c r="M45" s="145"/>
      <c r="N45" s="145"/>
      <c r="O45" s="145"/>
      <c r="P45" s="145"/>
      <c r="Q45" s="146"/>
      <c r="R45" s="1037">
        <f t="shared" si="6"/>
        <v>0</v>
      </c>
    </row>
    <row r="46" spans="1:18">
      <c r="A46" s="294">
        <v>46296</v>
      </c>
      <c r="B46" s="144"/>
      <c r="C46" s="145"/>
      <c r="D46" s="145"/>
      <c r="E46" s="145"/>
      <c r="F46" s="145"/>
      <c r="G46" s="146"/>
      <c r="H46" s="437">
        <f t="shared" si="5"/>
        <v>0</v>
      </c>
      <c r="J46" s="1187">
        <v>46296</v>
      </c>
      <c r="K46" s="1188"/>
      <c r="L46" s="144"/>
      <c r="M46" s="145"/>
      <c r="N46" s="145"/>
      <c r="O46" s="145"/>
      <c r="P46" s="145"/>
      <c r="Q46" s="146"/>
      <c r="R46" s="1037">
        <f t="shared" si="6"/>
        <v>0</v>
      </c>
    </row>
    <row r="47" spans="1:18">
      <c r="A47" s="294">
        <v>46327</v>
      </c>
      <c r="B47" s="144"/>
      <c r="C47" s="145"/>
      <c r="D47" s="145"/>
      <c r="E47" s="145"/>
      <c r="F47" s="145"/>
      <c r="G47" s="146"/>
      <c r="H47" s="437">
        <f t="shared" si="5"/>
        <v>0</v>
      </c>
      <c r="J47" s="1187">
        <v>46327</v>
      </c>
      <c r="K47" s="1188"/>
      <c r="L47" s="144"/>
      <c r="M47" s="145"/>
      <c r="N47" s="145"/>
      <c r="O47" s="145"/>
      <c r="P47" s="145"/>
      <c r="Q47" s="146"/>
      <c r="R47" s="1037">
        <f t="shared" si="6"/>
        <v>0</v>
      </c>
    </row>
    <row r="48" spans="1:18" ht="15.75" thickBot="1">
      <c r="A48" s="294">
        <v>46357</v>
      </c>
      <c r="B48" s="147"/>
      <c r="C48" s="148"/>
      <c r="D48" s="148"/>
      <c r="E48" s="148"/>
      <c r="F48" s="148"/>
      <c r="G48" s="149"/>
      <c r="H48" s="450">
        <f t="shared" si="5"/>
        <v>0</v>
      </c>
      <c r="J48" s="1192">
        <v>46357</v>
      </c>
      <c r="K48" s="1193"/>
      <c r="L48" s="147"/>
      <c r="M48" s="148"/>
      <c r="N48" s="148"/>
      <c r="O48" s="148"/>
      <c r="P48" s="148"/>
      <c r="Q48" s="149"/>
      <c r="R48" s="1036">
        <f t="shared" si="6"/>
        <v>0</v>
      </c>
    </row>
    <row r="49" spans="1:18" ht="39.75" customHeight="1" thickBot="1">
      <c r="A49" s="296" t="s">
        <v>435</v>
      </c>
      <c r="B49" s="293">
        <f t="shared" ref="B49:H49" si="7">SUM(B37:B48)</f>
        <v>155</v>
      </c>
      <c r="C49" s="150">
        <f t="shared" si="7"/>
        <v>46</v>
      </c>
      <c r="D49" s="150">
        <f t="shared" si="7"/>
        <v>609</v>
      </c>
      <c r="E49" s="150">
        <f t="shared" si="7"/>
        <v>61</v>
      </c>
      <c r="F49" s="150">
        <f t="shared" si="7"/>
        <v>302</v>
      </c>
      <c r="G49" s="150">
        <f t="shared" si="7"/>
        <v>354</v>
      </c>
      <c r="H49" s="151">
        <f t="shared" si="7"/>
        <v>1527</v>
      </c>
      <c r="J49" s="1194" t="s">
        <v>435</v>
      </c>
      <c r="K49" s="1195"/>
      <c r="L49" s="293">
        <f t="shared" ref="L49:R49" si="8">SUM(L37:L48)</f>
        <v>0</v>
      </c>
      <c r="M49" s="150">
        <f t="shared" si="8"/>
        <v>0</v>
      </c>
      <c r="N49" s="150">
        <f t="shared" si="8"/>
        <v>0</v>
      </c>
      <c r="O49" s="150">
        <f t="shared" si="8"/>
        <v>0</v>
      </c>
      <c r="P49" s="150">
        <f t="shared" si="8"/>
        <v>0</v>
      </c>
      <c r="Q49" s="150">
        <f t="shared" si="8"/>
        <v>0</v>
      </c>
      <c r="R49" s="151">
        <f t="shared" si="8"/>
        <v>0</v>
      </c>
    </row>
    <row r="50" spans="1:18" ht="15.75" thickBot="1">
      <c r="A50" s="140"/>
      <c r="B50" s="152"/>
      <c r="C50" s="152"/>
      <c r="D50" s="152"/>
      <c r="E50" s="152"/>
      <c r="F50" s="152"/>
      <c r="G50" s="152"/>
      <c r="H50" s="152"/>
      <c r="J50" s="1196"/>
      <c r="K50" s="1197"/>
      <c r="L50" s="1022"/>
      <c r="M50" s="152"/>
      <c r="N50" s="152"/>
      <c r="O50" s="152"/>
      <c r="P50" s="152"/>
      <c r="Q50" s="152"/>
      <c r="R50" s="152"/>
    </row>
    <row r="51" spans="1:18" ht="27" customHeight="1" thickBot="1">
      <c r="A51" s="295" t="s">
        <v>422</v>
      </c>
      <c r="B51" s="153"/>
      <c r="C51" s="154"/>
      <c r="D51" s="154"/>
      <c r="E51" s="154"/>
      <c r="F51" s="154"/>
      <c r="G51" s="154"/>
      <c r="H51" s="438"/>
      <c r="J51" s="1198" t="s">
        <v>422</v>
      </c>
      <c r="K51" s="1199"/>
      <c r="L51" s="153"/>
      <c r="M51" s="154"/>
      <c r="N51" s="154"/>
      <c r="O51" s="154"/>
      <c r="P51" s="154"/>
      <c r="Q51" s="154"/>
      <c r="R51" s="438"/>
    </row>
    <row r="52" spans="1:18">
      <c r="A52" s="294">
        <v>46023</v>
      </c>
      <c r="B52" s="155">
        <v>6</v>
      </c>
      <c r="C52" s="156">
        <v>15</v>
      </c>
      <c r="D52" s="156">
        <v>44</v>
      </c>
      <c r="E52" s="156">
        <v>1</v>
      </c>
      <c r="F52" s="156">
        <v>15</v>
      </c>
      <c r="G52" s="157">
        <v>28</v>
      </c>
      <c r="H52" s="439">
        <f t="shared" ref="H52:H63" si="9">SUM(B52:G52)</f>
        <v>109</v>
      </c>
      <c r="J52" s="1200">
        <v>46023</v>
      </c>
      <c r="K52" s="1201"/>
      <c r="L52" s="1046"/>
      <c r="M52" s="1047"/>
      <c r="N52" s="1047"/>
      <c r="O52" s="1047"/>
      <c r="P52" s="1047"/>
      <c r="Q52" s="1048"/>
      <c r="R52" s="1049"/>
    </row>
    <row r="53" spans="1:18">
      <c r="A53" s="294">
        <v>46054</v>
      </c>
      <c r="B53" s="158">
        <v>4</v>
      </c>
      <c r="C53" s="159">
        <v>12</v>
      </c>
      <c r="D53" s="159">
        <v>36</v>
      </c>
      <c r="E53" s="159">
        <v>1</v>
      </c>
      <c r="F53" s="159">
        <v>14</v>
      </c>
      <c r="G53" s="160">
        <v>26</v>
      </c>
      <c r="H53" s="440">
        <f t="shared" si="9"/>
        <v>93</v>
      </c>
      <c r="J53" s="1187">
        <v>46054</v>
      </c>
      <c r="K53" s="1188"/>
      <c r="L53" s="1046"/>
      <c r="M53" s="1047"/>
      <c r="N53" s="1047"/>
      <c r="O53" s="1047"/>
      <c r="P53" s="1047"/>
      <c r="Q53" s="1048"/>
      <c r="R53" s="1050"/>
    </row>
    <row r="54" spans="1:18">
      <c r="A54" s="294">
        <v>46082</v>
      </c>
      <c r="B54" s="158">
        <v>5</v>
      </c>
      <c r="C54" s="159">
        <v>14</v>
      </c>
      <c r="D54" s="159">
        <v>30</v>
      </c>
      <c r="E54" s="159">
        <v>2</v>
      </c>
      <c r="F54" s="159">
        <v>12</v>
      </c>
      <c r="G54" s="160">
        <v>25</v>
      </c>
      <c r="H54" s="440">
        <f t="shared" si="9"/>
        <v>88</v>
      </c>
      <c r="J54" s="1187">
        <v>46082</v>
      </c>
      <c r="K54" s="1188"/>
      <c r="L54" s="1034">
        <v>0</v>
      </c>
      <c r="M54" s="1032">
        <v>0</v>
      </c>
      <c r="N54" s="1032">
        <v>0</v>
      </c>
      <c r="O54" s="1032">
        <v>0</v>
      </c>
      <c r="P54" s="1032">
        <v>0</v>
      </c>
      <c r="Q54" s="1038">
        <v>0</v>
      </c>
      <c r="R54" s="1039">
        <f t="shared" ref="R54:R63" si="10">SUM(L54:Q54)</f>
        <v>0</v>
      </c>
    </row>
    <row r="55" spans="1:18">
      <c r="A55" s="294">
        <v>46113</v>
      </c>
      <c r="B55" s="158">
        <v>12</v>
      </c>
      <c r="C55" s="159">
        <v>8</v>
      </c>
      <c r="D55" s="159">
        <v>35</v>
      </c>
      <c r="E55" s="159">
        <v>0</v>
      </c>
      <c r="F55" s="159">
        <v>23</v>
      </c>
      <c r="G55" s="160">
        <v>26</v>
      </c>
      <c r="H55" s="440">
        <f t="shared" si="9"/>
        <v>104</v>
      </c>
      <c r="J55" s="1187">
        <v>46113</v>
      </c>
      <c r="K55" s="1188"/>
      <c r="L55" s="1029">
        <v>0</v>
      </c>
      <c r="M55" s="1030">
        <v>0</v>
      </c>
      <c r="N55" s="1030">
        <v>0</v>
      </c>
      <c r="O55" s="1030">
        <v>0</v>
      </c>
      <c r="P55" s="1030">
        <v>0</v>
      </c>
      <c r="Q55" s="1031">
        <v>0</v>
      </c>
      <c r="R55" s="1039">
        <f t="shared" si="10"/>
        <v>0</v>
      </c>
    </row>
    <row r="56" spans="1:18">
      <c r="A56" s="294">
        <v>46143</v>
      </c>
      <c r="B56" s="158">
        <v>2</v>
      </c>
      <c r="C56" s="159">
        <v>5</v>
      </c>
      <c r="D56" s="159">
        <v>49</v>
      </c>
      <c r="E56" s="159">
        <v>1</v>
      </c>
      <c r="F56" s="159">
        <v>29</v>
      </c>
      <c r="G56" s="160">
        <v>52</v>
      </c>
      <c r="H56" s="440">
        <f t="shared" si="9"/>
        <v>138</v>
      </c>
      <c r="J56" s="1187">
        <v>46143</v>
      </c>
      <c r="K56" s="1188"/>
      <c r="L56" s="158">
        <v>0</v>
      </c>
      <c r="M56" s="159">
        <v>0</v>
      </c>
      <c r="N56" s="159">
        <v>0</v>
      </c>
      <c r="O56" s="159">
        <v>0</v>
      </c>
      <c r="P56" s="159">
        <v>0</v>
      </c>
      <c r="Q56" s="160">
        <v>0</v>
      </c>
      <c r="R56" s="1039">
        <f t="shared" si="10"/>
        <v>0</v>
      </c>
    </row>
    <row r="57" spans="1:18">
      <c r="A57" s="294">
        <v>46174</v>
      </c>
      <c r="B57" s="158"/>
      <c r="C57" s="159"/>
      <c r="D57" s="159"/>
      <c r="E57" s="159"/>
      <c r="F57" s="159"/>
      <c r="G57" s="160"/>
      <c r="H57" s="440">
        <f t="shared" si="9"/>
        <v>0</v>
      </c>
      <c r="J57" s="1187">
        <v>46174</v>
      </c>
      <c r="K57" s="1188"/>
      <c r="L57" s="158"/>
      <c r="M57" s="159"/>
      <c r="N57" s="159"/>
      <c r="O57" s="159"/>
      <c r="P57" s="159"/>
      <c r="Q57" s="160"/>
      <c r="R57" s="1039">
        <f t="shared" si="10"/>
        <v>0</v>
      </c>
    </row>
    <row r="58" spans="1:18">
      <c r="A58" s="294">
        <v>46204</v>
      </c>
      <c r="B58" s="158"/>
      <c r="C58" s="159"/>
      <c r="D58" s="159"/>
      <c r="E58" s="159"/>
      <c r="F58" s="159"/>
      <c r="G58" s="160"/>
      <c r="H58" s="440">
        <f t="shared" si="9"/>
        <v>0</v>
      </c>
      <c r="J58" s="1187">
        <v>46204</v>
      </c>
      <c r="K58" s="1188"/>
      <c r="L58" s="158"/>
      <c r="M58" s="159"/>
      <c r="N58" s="159"/>
      <c r="O58" s="159"/>
      <c r="P58" s="159"/>
      <c r="Q58" s="160"/>
      <c r="R58" s="1039">
        <f t="shared" si="10"/>
        <v>0</v>
      </c>
    </row>
    <row r="59" spans="1:18">
      <c r="A59" s="294">
        <v>46235</v>
      </c>
      <c r="B59" s="158"/>
      <c r="C59" s="159"/>
      <c r="D59" s="159"/>
      <c r="E59" s="159"/>
      <c r="F59" s="159"/>
      <c r="G59" s="160"/>
      <c r="H59" s="440">
        <f t="shared" si="9"/>
        <v>0</v>
      </c>
      <c r="J59" s="1187">
        <v>46235</v>
      </c>
      <c r="K59" s="1188"/>
      <c r="L59" s="158"/>
      <c r="M59" s="159"/>
      <c r="N59" s="159"/>
      <c r="O59" s="159"/>
      <c r="P59" s="159"/>
      <c r="Q59" s="160"/>
      <c r="R59" s="1039">
        <f t="shared" si="10"/>
        <v>0</v>
      </c>
    </row>
    <row r="60" spans="1:18">
      <c r="A60" s="294">
        <v>46266</v>
      </c>
      <c r="B60" s="158"/>
      <c r="C60" s="159"/>
      <c r="D60" s="159"/>
      <c r="E60" s="159"/>
      <c r="F60" s="159"/>
      <c r="G60" s="160"/>
      <c r="H60" s="440">
        <f t="shared" si="9"/>
        <v>0</v>
      </c>
      <c r="J60" s="1187">
        <v>46266</v>
      </c>
      <c r="K60" s="1188"/>
      <c r="L60" s="158"/>
      <c r="M60" s="159"/>
      <c r="N60" s="159"/>
      <c r="O60" s="159"/>
      <c r="P60" s="159"/>
      <c r="Q60" s="160"/>
      <c r="R60" s="1039">
        <f t="shared" si="10"/>
        <v>0</v>
      </c>
    </row>
    <row r="61" spans="1:18">
      <c r="A61" s="294">
        <v>46296</v>
      </c>
      <c r="B61" s="158"/>
      <c r="C61" s="159"/>
      <c r="D61" s="159"/>
      <c r="E61" s="159"/>
      <c r="F61" s="159"/>
      <c r="G61" s="160"/>
      <c r="H61" s="440">
        <f t="shared" si="9"/>
        <v>0</v>
      </c>
      <c r="J61" s="1187">
        <v>46296</v>
      </c>
      <c r="K61" s="1188"/>
      <c r="L61" s="158"/>
      <c r="M61" s="159"/>
      <c r="N61" s="159"/>
      <c r="O61" s="159"/>
      <c r="P61" s="159"/>
      <c r="Q61" s="160"/>
      <c r="R61" s="1039">
        <f t="shared" si="10"/>
        <v>0</v>
      </c>
    </row>
    <row r="62" spans="1:18">
      <c r="A62" s="294">
        <v>46327</v>
      </c>
      <c r="B62" s="158"/>
      <c r="C62" s="159"/>
      <c r="D62" s="159"/>
      <c r="E62" s="159"/>
      <c r="F62" s="159"/>
      <c r="G62" s="160"/>
      <c r="H62" s="440">
        <f t="shared" si="9"/>
        <v>0</v>
      </c>
      <c r="J62" s="1187">
        <v>46327</v>
      </c>
      <c r="K62" s="1188"/>
      <c r="L62" s="158"/>
      <c r="M62" s="159"/>
      <c r="N62" s="159"/>
      <c r="O62" s="159"/>
      <c r="P62" s="159"/>
      <c r="Q62" s="160"/>
      <c r="R62" s="1039">
        <f t="shared" si="10"/>
        <v>0</v>
      </c>
    </row>
    <row r="63" spans="1:18" ht="15.75" thickBot="1">
      <c r="A63" s="294">
        <v>46357</v>
      </c>
      <c r="B63" s="161"/>
      <c r="C63" s="162"/>
      <c r="D63" s="162"/>
      <c r="E63" s="162"/>
      <c r="F63" s="162"/>
      <c r="G63" s="163"/>
      <c r="H63" s="441">
        <f t="shared" si="9"/>
        <v>0</v>
      </c>
      <c r="J63" s="1192">
        <v>46357</v>
      </c>
      <c r="K63" s="1193"/>
      <c r="L63" s="161"/>
      <c r="M63" s="162"/>
      <c r="N63" s="162"/>
      <c r="O63" s="162"/>
      <c r="P63" s="162"/>
      <c r="Q63" s="163"/>
      <c r="R63" s="1040">
        <f t="shared" si="10"/>
        <v>0</v>
      </c>
    </row>
    <row r="64" spans="1:18" ht="39" customHeight="1" thickBot="1">
      <c r="A64" s="371" t="s">
        <v>436</v>
      </c>
      <c r="B64" s="164">
        <f t="shared" ref="B64:H64" si="11">SUM(B52:B63)</f>
        <v>29</v>
      </c>
      <c r="C64" s="164">
        <f t="shared" si="11"/>
        <v>54</v>
      </c>
      <c r="D64" s="164">
        <f t="shared" si="11"/>
        <v>194</v>
      </c>
      <c r="E64" s="164">
        <f t="shared" si="11"/>
        <v>5</v>
      </c>
      <c r="F64" s="164">
        <f t="shared" si="11"/>
        <v>93</v>
      </c>
      <c r="G64" s="165">
        <f t="shared" si="11"/>
        <v>157</v>
      </c>
      <c r="H64" s="166">
        <f t="shared" si="11"/>
        <v>532</v>
      </c>
      <c r="J64" s="1181" t="s">
        <v>436</v>
      </c>
      <c r="K64" s="1182"/>
      <c r="L64" s="164">
        <f t="shared" ref="L64:R64" si="12">SUM(L52:L63)</f>
        <v>0</v>
      </c>
      <c r="M64" s="164">
        <f t="shared" si="12"/>
        <v>0</v>
      </c>
      <c r="N64" s="164">
        <f t="shared" si="12"/>
        <v>0</v>
      </c>
      <c r="O64" s="164">
        <f t="shared" si="12"/>
        <v>0</v>
      </c>
      <c r="P64" s="164">
        <f t="shared" si="12"/>
        <v>0</v>
      </c>
      <c r="Q64" s="165">
        <f t="shared" si="12"/>
        <v>0</v>
      </c>
      <c r="R64" s="151">
        <f t="shared" si="12"/>
        <v>0</v>
      </c>
    </row>
    <row r="65" spans="1:18" ht="15.75" thickBot="1">
      <c r="A65" s="167"/>
      <c r="B65" s="167"/>
      <c r="C65" s="167"/>
      <c r="D65" s="167"/>
      <c r="E65" s="167"/>
      <c r="F65" s="167"/>
      <c r="G65" s="167"/>
      <c r="H65" s="167"/>
      <c r="J65" s="1183"/>
      <c r="K65" s="1184"/>
      <c r="L65" s="1023"/>
      <c r="M65" s="167"/>
      <c r="N65" s="167"/>
      <c r="O65" s="167"/>
      <c r="P65" s="167"/>
      <c r="Q65" s="167"/>
      <c r="R65" s="167"/>
    </row>
    <row r="66" spans="1:18" ht="26.25" customHeight="1" thickBot="1">
      <c r="A66" s="168" t="s">
        <v>19</v>
      </c>
      <c r="B66" s="169">
        <f t="shared" ref="B66:H66" si="13">B49+B64</f>
        <v>184</v>
      </c>
      <c r="C66" s="169">
        <f t="shared" si="13"/>
        <v>100</v>
      </c>
      <c r="D66" s="169">
        <f t="shared" si="13"/>
        <v>803</v>
      </c>
      <c r="E66" s="169">
        <f t="shared" si="13"/>
        <v>66</v>
      </c>
      <c r="F66" s="169">
        <f t="shared" si="13"/>
        <v>395</v>
      </c>
      <c r="G66" s="169">
        <f t="shared" si="13"/>
        <v>511</v>
      </c>
      <c r="H66" s="170">
        <f t="shared" si="13"/>
        <v>2059</v>
      </c>
      <c r="J66" s="1185" t="s">
        <v>19</v>
      </c>
      <c r="K66" s="1186"/>
      <c r="L66" s="1024">
        <f t="shared" ref="L66:R66" si="14">L49+L64</f>
        <v>0</v>
      </c>
      <c r="M66" s="169">
        <f t="shared" si="14"/>
        <v>0</v>
      </c>
      <c r="N66" s="169">
        <f t="shared" si="14"/>
        <v>0</v>
      </c>
      <c r="O66" s="169">
        <f t="shared" si="14"/>
        <v>0</v>
      </c>
      <c r="P66" s="169">
        <f t="shared" si="14"/>
        <v>0</v>
      </c>
      <c r="Q66" s="169">
        <f t="shared" si="14"/>
        <v>0</v>
      </c>
      <c r="R66" s="170">
        <f t="shared" si="14"/>
        <v>0</v>
      </c>
    </row>
    <row r="68" spans="1:18" ht="90" customHeight="1">
      <c r="A68" s="1189" t="s">
        <v>437</v>
      </c>
      <c r="B68" s="1189"/>
      <c r="C68" s="1189"/>
      <c r="D68" s="1189"/>
      <c r="E68" s="1189"/>
      <c r="F68" s="1189"/>
      <c r="G68" s="1189"/>
      <c r="H68" s="1189"/>
    </row>
    <row r="70" spans="1:18" ht="87.75" customHeight="1">
      <c r="A70" s="1189" t="s">
        <v>576</v>
      </c>
      <c r="B70" s="1189"/>
      <c r="C70" s="1189"/>
      <c r="D70" s="1189"/>
      <c r="E70" s="1189"/>
      <c r="F70" s="1189"/>
      <c r="G70" s="1189"/>
      <c r="H70" s="1189"/>
    </row>
  </sheetData>
  <mergeCells count="38">
    <mergeCell ref="A17:C17"/>
    <mergeCell ref="E17:G17"/>
    <mergeCell ref="A68:H68"/>
    <mergeCell ref="J36:K36"/>
    <mergeCell ref="J37:K37"/>
    <mergeCell ref="J38:K38"/>
    <mergeCell ref="J39:K39"/>
    <mergeCell ref="J40:K40"/>
    <mergeCell ref="J41:K41"/>
    <mergeCell ref="J42:K42"/>
    <mergeCell ref="J43:K43"/>
    <mergeCell ref="J44:K44"/>
    <mergeCell ref="J45:K45"/>
    <mergeCell ref="J46:K46"/>
    <mergeCell ref="J47:K47"/>
    <mergeCell ref="J48:K48"/>
    <mergeCell ref="A70:H70"/>
    <mergeCell ref="J35:K35"/>
    <mergeCell ref="J59:K59"/>
    <mergeCell ref="J60:K60"/>
    <mergeCell ref="J61:K61"/>
    <mergeCell ref="J62:K62"/>
    <mergeCell ref="J63:K63"/>
    <mergeCell ref="J54:K54"/>
    <mergeCell ref="J55:K55"/>
    <mergeCell ref="J56:K56"/>
    <mergeCell ref="J57:K57"/>
    <mergeCell ref="J58:K58"/>
    <mergeCell ref="J49:K49"/>
    <mergeCell ref="J50:K50"/>
    <mergeCell ref="J51:K51"/>
    <mergeCell ref="J52:K52"/>
    <mergeCell ref="A34:H34"/>
    <mergeCell ref="J34:R34"/>
    <mergeCell ref="J64:K64"/>
    <mergeCell ref="J65:K65"/>
    <mergeCell ref="J66:K66"/>
    <mergeCell ref="J53:K53"/>
  </mergeCells>
  <pageMargins left="0.511811024" right="0.511811024" top="0.78740157500000008" bottom="0.78740157500000008" header="0.31496062000000008" footer="0.31496062000000008"/>
  <pageSetup paperSize="9" fitToWidth="0" fitToHeight="0" orientation="portrait" r:id="rId1"/>
  <ignoredErrors>
    <ignoredError sqref="N9:O9" formula="1"/>
    <ignoredError sqref="K9:M9" formula="1" formulaRange="1"/>
    <ignoredError sqref="H37:H40 R39:R48 R54:R63 H52:H63 I9:J9 H41:H48" formulaRange="1"/>
    <ignoredError sqref="C23:C30 G23:G30"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dimension ref="A1:U44"/>
  <sheetViews>
    <sheetView zoomScale="90" zoomScaleNormal="90" workbookViewId="0"/>
  </sheetViews>
  <sheetFormatPr defaultRowHeight="15"/>
  <cols>
    <col min="1" max="1" width="13.5703125" customWidth="1"/>
    <col min="2" max="2" width="12" bestFit="1" customWidth="1"/>
    <col min="3" max="3" width="10.42578125" bestFit="1" customWidth="1"/>
    <col min="4" max="4" width="44.140625" bestFit="1" customWidth="1"/>
    <col min="5" max="5" width="7.5703125" bestFit="1" customWidth="1"/>
    <col min="6" max="6" width="7.7109375" bestFit="1" customWidth="1"/>
    <col min="7" max="7" width="7.140625" bestFit="1" customWidth="1"/>
    <col min="8" max="8" width="7.5703125" bestFit="1" customWidth="1"/>
    <col min="9" max="9" width="7.7109375" style="2" bestFit="1" customWidth="1"/>
    <col min="10" max="10" width="7.140625" style="2" bestFit="1" customWidth="1"/>
    <col min="11" max="11" width="7.5703125" style="3" bestFit="1" customWidth="1"/>
    <col min="12" max="12" width="8.140625" customWidth="1"/>
    <col min="13" max="13" width="7.85546875" customWidth="1"/>
    <col min="14" max="14" width="8" customWidth="1"/>
    <col min="15" max="15" width="7.28515625" bestFit="1" customWidth="1"/>
    <col min="16" max="16" width="7.140625" bestFit="1" customWidth="1"/>
    <col min="17" max="17" width="7.5703125" bestFit="1" customWidth="1"/>
    <col min="18" max="18" width="8" bestFit="1" customWidth="1"/>
    <col min="19" max="19" width="7.5703125" customWidth="1"/>
    <col min="20" max="20" width="13.7109375" customWidth="1"/>
  </cols>
  <sheetData>
    <row r="1" spans="1:11">
      <c r="A1" s="1" t="s">
        <v>3</v>
      </c>
    </row>
    <row r="2" spans="1:11">
      <c r="A2" s="1" t="s">
        <v>4</v>
      </c>
    </row>
    <row r="3" spans="1:11" ht="15.75" thickBot="1">
      <c r="A3" s="860">
        <v>45992</v>
      </c>
      <c r="B3" s="861">
        <v>4735</v>
      </c>
      <c r="C3" s="862">
        <v>-7.5736872926019911</v>
      </c>
    </row>
    <row r="4" spans="1:11" ht="15.75" thickBot="1">
      <c r="A4" s="856" t="s">
        <v>5</v>
      </c>
      <c r="B4" s="857" t="s">
        <v>6</v>
      </c>
      <c r="C4" s="858" t="s">
        <v>7</v>
      </c>
      <c r="D4" s="5"/>
      <c r="E4" s="5"/>
      <c r="F4" s="5"/>
      <c r="I4"/>
      <c r="J4"/>
    </row>
    <row r="5" spans="1:11">
      <c r="A5" s="580">
        <v>46023</v>
      </c>
      <c r="B5" s="442">
        <f>P25</f>
        <v>5809</v>
      </c>
      <c r="C5" s="578">
        <f>((B5-B3)/B3)*100</f>
        <v>22.682154171066525</v>
      </c>
      <c r="D5" s="7"/>
      <c r="E5" s="7"/>
      <c r="F5" s="7"/>
      <c r="I5"/>
      <c r="J5"/>
    </row>
    <row r="6" spans="1:11">
      <c r="A6" s="920">
        <v>46054</v>
      </c>
      <c r="B6" s="918">
        <f>O25</f>
        <v>5557</v>
      </c>
      <c r="C6" s="921">
        <f>((B6-B5)/B5)*100</f>
        <v>-4.3380960578412804</v>
      </c>
      <c r="D6" s="7"/>
      <c r="E6" s="7"/>
      <c r="F6" s="7"/>
      <c r="H6" s="8"/>
      <c r="I6" s="7"/>
      <c r="J6" s="7"/>
      <c r="K6" s="9"/>
    </row>
    <row r="7" spans="1:11">
      <c r="A7" s="920">
        <v>46082</v>
      </c>
      <c r="B7" s="311">
        <f>N25</f>
        <v>6550</v>
      </c>
      <c r="C7" s="921">
        <f>((B7-B6)/B6)*100</f>
        <v>17.86935396796833</v>
      </c>
      <c r="D7" s="7"/>
      <c r="E7" s="7"/>
      <c r="F7" s="7"/>
      <c r="H7" s="8"/>
      <c r="I7" s="7"/>
      <c r="J7" s="7"/>
      <c r="K7" s="9"/>
    </row>
    <row r="8" spans="1:11">
      <c r="A8" s="920">
        <v>46113</v>
      </c>
      <c r="B8" s="311">
        <f>M25</f>
        <v>5538</v>
      </c>
      <c r="C8" s="921">
        <f>((B8-B7)/B7)*100</f>
        <v>-15.450381679389313</v>
      </c>
      <c r="D8" s="7"/>
      <c r="E8" s="7"/>
      <c r="F8" s="7"/>
    </row>
    <row r="9" spans="1:11">
      <c r="A9" s="920">
        <v>46143</v>
      </c>
      <c r="B9" s="171">
        <f>L25</f>
        <v>5513</v>
      </c>
      <c r="C9" s="921">
        <f>((B9-B8)/B8)*100</f>
        <v>-0.45142650776453597</v>
      </c>
      <c r="D9" s="7"/>
      <c r="E9" s="7"/>
      <c r="F9" s="7"/>
    </row>
    <row r="10" spans="1:11">
      <c r="A10" s="581"/>
      <c r="B10" s="311"/>
      <c r="C10" s="579"/>
      <c r="D10" s="7"/>
      <c r="E10" s="7"/>
      <c r="F10" s="7"/>
    </row>
    <row r="11" spans="1:11">
      <c r="A11" s="581"/>
      <c r="B11" s="171"/>
      <c r="C11" s="579"/>
      <c r="D11" s="7"/>
      <c r="E11" s="7"/>
      <c r="F11" s="7"/>
    </row>
    <row r="12" spans="1:11">
      <c r="A12" s="581"/>
      <c r="B12" s="171"/>
      <c r="C12" s="579"/>
      <c r="D12" s="7"/>
      <c r="E12" s="7"/>
      <c r="F12" s="7"/>
    </row>
    <row r="13" spans="1:11">
      <c r="A13" s="581"/>
      <c r="B13" s="171"/>
      <c r="C13" s="579"/>
      <c r="D13" s="7"/>
      <c r="E13" s="7"/>
      <c r="F13" s="7"/>
    </row>
    <row r="14" spans="1:11">
      <c r="A14" s="581"/>
      <c r="B14" s="171"/>
      <c r="C14" s="579"/>
      <c r="D14" s="7"/>
      <c r="E14" s="7"/>
      <c r="F14" s="7"/>
      <c r="H14" s="10"/>
    </row>
    <row r="15" spans="1:11">
      <c r="A15" s="581"/>
      <c r="B15" s="171"/>
      <c r="C15" s="579"/>
      <c r="D15" s="7"/>
      <c r="E15" s="7"/>
      <c r="F15" s="7"/>
    </row>
    <row r="16" spans="1:11" ht="15.75" thickBot="1">
      <c r="A16" s="582"/>
      <c r="B16" s="443"/>
      <c r="C16" s="444"/>
      <c r="D16" s="7"/>
      <c r="E16" s="7"/>
      <c r="F16" s="7"/>
    </row>
    <row r="17" spans="1:21" ht="15.75" thickBot="1">
      <c r="A17" s="11" t="s">
        <v>8</v>
      </c>
      <c r="B17" s="13">
        <f>SUM(B5:B16)</f>
        <v>28967</v>
      </c>
    </row>
    <row r="18" spans="1:21" ht="15.75" thickBot="1">
      <c r="A18" s="12" t="s">
        <v>9</v>
      </c>
      <c r="B18" s="13">
        <f>AVERAGE(B5:B16)</f>
        <v>5793.4</v>
      </c>
      <c r="D18" s="14" t="s">
        <v>10</v>
      </c>
      <c r="E18" s="15">
        <v>46357</v>
      </c>
      <c r="F18" s="16">
        <v>46327</v>
      </c>
      <c r="G18" s="16">
        <v>46296</v>
      </c>
      <c r="H18" s="16">
        <v>46266</v>
      </c>
      <c r="I18" s="16">
        <v>46235</v>
      </c>
      <c r="J18" s="16">
        <v>46204</v>
      </c>
      <c r="K18" s="16">
        <v>46174</v>
      </c>
      <c r="L18" s="17">
        <v>46143</v>
      </c>
      <c r="M18" s="15">
        <v>46113</v>
      </c>
      <c r="N18" s="15">
        <v>46082</v>
      </c>
      <c r="O18" s="15">
        <v>46054</v>
      </c>
      <c r="P18" s="18">
        <v>46023</v>
      </c>
      <c r="Q18" s="16" t="s">
        <v>8</v>
      </c>
      <c r="R18" s="430" t="s">
        <v>11</v>
      </c>
      <c r="S18" s="431" t="s">
        <v>9</v>
      </c>
      <c r="T18" s="201"/>
    </row>
    <row r="19" spans="1:21" s="626" customFormat="1">
      <c r="A19" s="1148"/>
      <c r="B19" s="1148"/>
      <c r="C19" s="1148"/>
      <c r="D19" s="967" t="s">
        <v>12</v>
      </c>
      <c r="E19" s="968"/>
      <c r="F19" s="969"/>
      <c r="G19" s="970"/>
      <c r="H19" s="970"/>
      <c r="I19" s="970"/>
      <c r="J19" s="970"/>
      <c r="K19" s="971"/>
      <c r="L19" s="971">
        <v>508</v>
      </c>
      <c r="M19" s="972">
        <v>398</v>
      </c>
      <c r="N19" s="973">
        <v>426</v>
      </c>
      <c r="O19" s="972">
        <v>351</v>
      </c>
      <c r="P19" s="974">
        <v>402</v>
      </c>
      <c r="Q19" s="975">
        <f>SUM(E19:P19)</f>
        <v>2085</v>
      </c>
      <c r="R19" s="976">
        <f>(Q19/Q25)*100</f>
        <v>7.1978458245589811</v>
      </c>
      <c r="S19" s="977">
        <f>AVERAGE(E19:P19)</f>
        <v>417</v>
      </c>
      <c r="T19" s="978" t="s">
        <v>12</v>
      </c>
      <c r="U19" s="979"/>
    </row>
    <row r="20" spans="1:21" s="626" customFormat="1" ht="15" customHeight="1">
      <c r="C20" s="980"/>
      <c r="D20" s="981" t="s">
        <v>13</v>
      </c>
      <c r="E20" s="982"/>
      <c r="F20" s="983"/>
      <c r="G20" s="984"/>
      <c r="H20" s="984"/>
      <c r="I20" s="984"/>
      <c r="J20" s="984"/>
      <c r="K20" s="985"/>
      <c r="L20" s="985">
        <v>64</v>
      </c>
      <c r="M20" s="984">
        <v>69</v>
      </c>
      <c r="N20" s="973">
        <v>78</v>
      </c>
      <c r="O20" s="984">
        <v>74</v>
      </c>
      <c r="P20" s="986">
        <v>62</v>
      </c>
      <c r="Q20" s="987">
        <f t="shared" ref="Q20:Q24" si="0">SUM(E20:P20)</f>
        <v>347</v>
      </c>
      <c r="R20" s="988">
        <f>(Q20/Q25)*100</f>
        <v>1.1979148686436289</v>
      </c>
      <c r="S20" s="989">
        <f t="shared" ref="S20:S24" si="1">AVERAGE(E20:P20)</f>
        <v>69.400000000000006</v>
      </c>
      <c r="T20" s="978" t="s">
        <v>13</v>
      </c>
      <c r="U20" s="979"/>
    </row>
    <row r="21" spans="1:21" s="626" customFormat="1" ht="15" customHeight="1">
      <c r="C21" s="980"/>
      <c r="D21" s="990" t="s">
        <v>14</v>
      </c>
      <c r="E21" s="982"/>
      <c r="F21" s="983"/>
      <c r="G21" s="984"/>
      <c r="H21" s="984"/>
      <c r="I21" s="984"/>
      <c r="J21" s="984"/>
      <c r="K21" s="985"/>
      <c r="L21" s="984">
        <v>0</v>
      </c>
      <c r="M21" s="984">
        <v>0</v>
      </c>
      <c r="N21" s="973">
        <v>0</v>
      </c>
      <c r="O21" s="984">
        <v>0</v>
      </c>
      <c r="P21" s="986">
        <v>0</v>
      </c>
      <c r="Q21" s="987">
        <f t="shared" si="0"/>
        <v>0</v>
      </c>
      <c r="R21" s="988">
        <f>(Q21/Q25)*100</f>
        <v>0</v>
      </c>
      <c r="S21" s="989">
        <f t="shared" si="1"/>
        <v>0</v>
      </c>
      <c r="T21" s="991" t="s">
        <v>15</v>
      </c>
      <c r="U21" s="979"/>
    </row>
    <row r="22" spans="1:21" s="626" customFormat="1">
      <c r="D22" s="981" t="s">
        <v>16</v>
      </c>
      <c r="E22" s="982"/>
      <c r="F22" s="983"/>
      <c r="G22" s="984"/>
      <c r="H22" s="984"/>
      <c r="I22" s="984"/>
      <c r="J22" s="984"/>
      <c r="K22" s="985"/>
      <c r="L22" s="985">
        <v>4669</v>
      </c>
      <c r="M22" s="984">
        <v>4633</v>
      </c>
      <c r="N22" s="973">
        <v>5579</v>
      </c>
      <c r="O22" s="984">
        <v>4750</v>
      </c>
      <c r="P22" s="986">
        <v>4968</v>
      </c>
      <c r="Q22" s="987">
        <f t="shared" si="0"/>
        <v>24599</v>
      </c>
      <c r="R22" s="988">
        <f>(Q22/Q25)*100</f>
        <v>84.920771912866371</v>
      </c>
      <c r="S22" s="989">
        <f t="shared" si="1"/>
        <v>4919.8</v>
      </c>
      <c r="T22" s="978" t="s">
        <v>16</v>
      </c>
      <c r="U22" s="979"/>
    </row>
    <row r="23" spans="1:21" ht="17.25" customHeight="1">
      <c r="D23" s="27" t="s">
        <v>17</v>
      </c>
      <c r="E23" s="28"/>
      <c r="F23" s="29"/>
      <c r="G23" s="30"/>
      <c r="H23" s="30"/>
      <c r="I23" s="30"/>
      <c r="J23" s="30"/>
      <c r="K23" s="31"/>
      <c r="L23" s="985">
        <v>225</v>
      </c>
      <c r="M23" s="30">
        <v>397</v>
      </c>
      <c r="N23" s="25">
        <v>402</v>
      </c>
      <c r="O23" s="30">
        <v>321</v>
      </c>
      <c r="P23" s="32">
        <v>321</v>
      </c>
      <c r="Q23" s="33">
        <f t="shared" si="0"/>
        <v>1666</v>
      </c>
      <c r="R23" s="34">
        <f>(Q23/Q25)*100</f>
        <v>5.7513722511823806</v>
      </c>
      <c r="S23" s="432">
        <f t="shared" si="1"/>
        <v>333.2</v>
      </c>
      <c r="T23" s="429" t="s">
        <v>17</v>
      </c>
      <c r="U23" s="859"/>
    </row>
    <row r="24" spans="1:21" ht="15.75" customHeight="1" thickBot="1">
      <c r="A24" s="416"/>
      <c r="B24" s="416"/>
      <c r="D24" s="27" t="s">
        <v>18</v>
      </c>
      <c r="E24" s="35"/>
      <c r="F24" s="29"/>
      <c r="G24" s="36"/>
      <c r="H24" s="36"/>
      <c r="I24" s="36"/>
      <c r="J24" s="36"/>
      <c r="K24" s="37"/>
      <c r="L24" s="31">
        <v>47</v>
      </c>
      <c r="M24" s="30">
        <v>41</v>
      </c>
      <c r="N24" s="25">
        <v>65</v>
      </c>
      <c r="O24" s="36">
        <v>61</v>
      </c>
      <c r="P24" s="38">
        <v>56</v>
      </c>
      <c r="Q24" s="39">
        <f t="shared" si="0"/>
        <v>270</v>
      </c>
      <c r="R24" s="40">
        <f>(Q24/Q25)*100</f>
        <v>0.93209514274864502</v>
      </c>
      <c r="S24" s="433">
        <f t="shared" si="1"/>
        <v>54</v>
      </c>
      <c r="T24" s="429" t="s">
        <v>18</v>
      </c>
      <c r="U24" s="859"/>
    </row>
    <row r="25" spans="1:21" ht="15.75" customHeight="1" thickBot="1">
      <c r="A25" s="416"/>
      <c r="B25" s="416"/>
      <c r="D25" s="100" t="s">
        <v>19</v>
      </c>
      <c r="E25" s="41">
        <f>SUM(E19:E24)</f>
        <v>0</v>
      </c>
      <c r="F25" s="41">
        <f>SUM(F19:F24)</f>
        <v>0</v>
      </c>
      <c r="G25" s="41">
        <f>SUM(G19:G24)</f>
        <v>0</v>
      </c>
      <c r="H25" s="41">
        <f>SUM(H19:H24)</f>
        <v>0</v>
      </c>
      <c r="I25" s="41">
        <f>SUM(I19:I24)</f>
        <v>0</v>
      </c>
      <c r="J25" s="41">
        <f t="shared" ref="J25:R25" si="2">SUM(J19:J24)</f>
        <v>0</v>
      </c>
      <c r="K25" s="41">
        <f t="shared" si="2"/>
        <v>0</v>
      </c>
      <c r="L25" s="41">
        <f>SUM(L19:L24)</f>
        <v>5513</v>
      </c>
      <c r="M25" s="41">
        <f t="shared" si="2"/>
        <v>5538</v>
      </c>
      <c r="N25" s="42">
        <f t="shared" si="2"/>
        <v>6550</v>
      </c>
      <c r="O25" s="41">
        <f t="shared" si="2"/>
        <v>5557</v>
      </c>
      <c r="P25" s="42">
        <f t="shared" si="2"/>
        <v>5809</v>
      </c>
      <c r="Q25" s="43">
        <f>SUM(Q19:Q24)</f>
        <v>28967</v>
      </c>
      <c r="R25" s="42">
        <f t="shared" si="2"/>
        <v>100.00000000000001</v>
      </c>
      <c r="S25" s="434">
        <f>AVERAGEIF(E25:P25,"&gt;0")</f>
        <v>5793.4</v>
      </c>
    </row>
    <row r="26" spans="1:21" s="626" customFormat="1" ht="15.75" customHeight="1">
      <c r="A26" s="950"/>
      <c r="B26" s="950"/>
      <c r="D26" s="951"/>
      <c r="E26" s="952"/>
      <c r="F26" s="952"/>
      <c r="G26" s="952"/>
      <c r="H26" s="952"/>
      <c r="I26" s="952"/>
      <c r="J26" s="952"/>
      <c r="K26" s="952"/>
      <c r="L26" s="952"/>
      <c r="M26" s="952"/>
      <c r="N26" s="952"/>
      <c r="O26" s="952"/>
      <c r="P26" s="952"/>
      <c r="Q26" s="953"/>
      <c r="R26" s="952"/>
      <c r="S26" s="954"/>
    </row>
    <row r="27" spans="1:21" s="626" customFormat="1" ht="15.75" customHeight="1">
      <c r="A27" s="950"/>
      <c r="B27" s="950"/>
      <c r="D27" s="963" t="s">
        <v>570</v>
      </c>
      <c r="E27" s="964"/>
      <c r="F27" s="964"/>
      <c r="G27" s="964"/>
      <c r="H27" s="962"/>
      <c r="I27" s="962"/>
      <c r="J27" s="962"/>
      <c r="K27" s="962"/>
      <c r="L27" s="962"/>
      <c r="M27" s="962"/>
      <c r="N27" s="962"/>
      <c r="O27" s="962"/>
      <c r="P27" s="962"/>
      <c r="Q27" s="962"/>
      <c r="R27" s="952"/>
      <c r="S27" s="954"/>
    </row>
    <row r="28" spans="1:21" s="626" customFormat="1" ht="42" customHeight="1" thickBot="1">
      <c r="A28" s="950"/>
      <c r="B28" s="950"/>
      <c r="D28" s="1149" t="s">
        <v>571</v>
      </c>
      <c r="E28" s="1149"/>
      <c r="F28" s="1149"/>
      <c r="G28" s="1149"/>
      <c r="H28" s="1149"/>
      <c r="I28" s="1149"/>
      <c r="J28" s="1149"/>
      <c r="K28" s="1149"/>
      <c r="L28" s="1149"/>
      <c r="M28" s="1149"/>
      <c r="N28" s="1149"/>
      <c r="O28" s="1149"/>
      <c r="P28" s="1149"/>
      <c r="Q28" s="1150"/>
      <c r="R28" s="952"/>
      <c r="S28" s="954"/>
    </row>
    <row r="29" spans="1:21" s="626" customFormat="1" ht="15.75" customHeight="1" thickBot="1">
      <c r="A29" s="950"/>
      <c r="B29" s="950"/>
      <c r="D29" s="14" t="s">
        <v>10</v>
      </c>
      <c r="E29" s="15">
        <v>46357</v>
      </c>
      <c r="F29" s="16">
        <v>46327</v>
      </c>
      <c r="G29" s="16">
        <v>46296</v>
      </c>
      <c r="H29" s="16">
        <v>46266</v>
      </c>
      <c r="I29" s="16">
        <v>46235</v>
      </c>
      <c r="J29" s="16">
        <v>46204</v>
      </c>
      <c r="K29" s="16">
        <v>46174</v>
      </c>
      <c r="L29" s="17">
        <v>46143</v>
      </c>
      <c r="M29" s="15">
        <v>46113</v>
      </c>
      <c r="N29" s="15">
        <v>46082</v>
      </c>
      <c r="O29" s="15">
        <v>46054</v>
      </c>
      <c r="P29" s="18">
        <v>46023</v>
      </c>
      <c r="Q29" s="957" t="s">
        <v>8</v>
      </c>
      <c r="R29" s="955"/>
      <c r="S29" s="955"/>
    </row>
    <row r="30" spans="1:21" s="626" customFormat="1" ht="15.75" customHeight="1">
      <c r="A30" s="950"/>
      <c r="B30" s="950"/>
      <c r="D30" s="19" t="s">
        <v>12</v>
      </c>
      <c r="E30" s="20"/>
      <c r="F30" s="21"/>
      <c r="G30" s="22"/>
      <c r="H30" s="22"/>
      <c r="I30" s="22"/>
      <c r="J30" s="22"/>
      <c r="K30" s="23"/>
      <c r="L30" s="23">
        <v>0</v>
      </c>
      <c r="M30" s="24">
        <v>0</v>
      </c>
      <c r="N30" s="25">
        <v>0</v>
      </c>
      <c r="O30" s="24">
        <v>0</v>
      </c>
      <c r="P30" s="26">
        <v>0</v>
      </c>
      <c r="Q30" s="958">
        <f>SUM(E30:P30)</f>
        <v>0</v>
      </c>
      <c r="R30" s="956"/>
      <c r="S30" s="954"/>
    </row>
    <row r="31" spans="1:21" s="626" customFormat="1" ht="15.75" customHeight="1">
      <c r="A31" s="950"/>
      <c r="B31" s="950"/>
      <c r="D31" s="27" t="s">
        <v>13</v>
      </c>
      <c r="E31" s="28"/>
      <c r="F31" s="29"/>
      <c r="G31" s="30"/>
      <c r="H31" s="30"/>
      <c r="I31" s="30"/>
      <c r="J31" s="30"/>
      <c r="K31" s="31"/>
      <c r="L31" s="31">
        <v>0</v>
      </c>
      <c r="M31" s="30">
        <v>0</v>
      </c>
      <c r="N31" s="25">
        <v>0</v>
      </c>
      <c r="O31" s="30">
        <v>0</v>
      </c>
      <c r="P31" s="32">
        <v>0</v>
      </c>
      <c r="Q31" s="959">
        <f t="shared" ref="Q31:Q34" si="3">SUM(E31:P31)</f>
        <v>0</v>
      </c>
      <c r="R31" s="956"/>
      <c r="S31" s="954"/>
    </row>
    <row r="32" spans="1:21" s="626" customFormat="1" ht="15.75" customHeight="1">
      <c r="A32" s="950"/>
      <c r="B32" s="950"/>
      <c r="D32" s="27" t="s">
        <v>16</v>
      </c>
      <c r="E32" s="28"/>
      <c r="F32" s="29"/>
      <c r="G32" s="30"/>
      <c r="H32" s="30"/>
      <c r="I32" s="30"/>
      <c r="J32" s="30"/>
      <c r="K32" s="31"/>
      <c r="L32" s="31">
        <v>0</v>
      </c>
      <c r="M32" s="30">
        <v>0</v>
      </c>
      <c r="N32" s="25">
        <v>0</v>
      </c>
      <c r="O32" s="30">
        <v>0</v>
      </c>
      <c r="P32" s="32">
        <v>0</v>
      </c>
      <c r="Q32" s="959">
        <f t="shared" si="3"/>
        <v>0</v>
      </c>
      <c r="R32" s="956"/>
      <c r="S32" s="954"/>
    </row>
    <row r="33" spans="1:19" s="626" customFormat="1" ht="15.75" customHeight="1">
      <c r="A33" s="950"/>
      <c r="B33" s="950"/>
      <c r="D33" s="27" t="s">
        <v>17</v>
      </c>
      <c r="E33" s="28"/>
      <c r="F33" s="29"/>
      <c r="G33" s="30"/>
      <c r="H33" s="30"/>
      <c r="I33" s="30"/>
      <c r="J33" s="30"/>
      <c r="K33" s="31"/>
      <c r="L33" s="31">
        <v>0</v>
      </c>
      <c r="M33" s="30">
        <v>0</v>
      </c>
      <c r="N33" s="25">
        <v>0</v>
      </c>
      <c r="O33" s="30">
        <v>0</v>
      </c>
      <c r="P33" s="32">
        <v>0</v>
      </c>
      <c r="Q33" s="959">
        <f t="shared" si="3"/>
        <v>0</v>
      </c>
      <c r="R33" s="956"/>
      <c r="S33" s="954"/>
    </row>
    <row r="34" spans="1:19" s="626" customFormat="1" ht="15.75" customHeight="1" thickBot="1">
      <c r="A34" s="950"/>
      <c r="B34" s="950"/>
      <c r="D34" s="27" t="s">
        <v>18</v>
      </c>
      <c r="E34" s="35"/>
      <c r="F34" s="29"/>
      <c r="G34" s="36"/>
      <c r="H34" s="36"/>
      <c r="I34" s="36"/>
      <c r="J34" s="36"/>
      <c r="K34" s="37"/>
      <c r="L34" s="37">
        <v>0</v>
      </c>
      <c r="M34" s="30">
        <v>0</v>
      </c>
      <c r="N34" s="25">
        <v>0</v>
      </c>
      <c r="O34" s="36">
        <v>0</v>
      </c>
      <c r="P34" s="38">
        <v>0</v>
      </c>
      <c r="Q34" s="960">
        <f t="shared" si="3"/>
        <v>0</v>
      </c>
      <c r="R34" s="956"/>
      <c r="S34" s="954"/>
    </row>
    <row r="35" spans="1:19" s="626" customFormat="1" ht="15.75" customHeight="1" thickBot="1">
      <c r="A35" s="950"/>
      <c r="B35" s="950"/>
      <c r="D35" s="100" t="s">
        <v>19</v>
      </c>
      <c r="E35" s="41">
        <f t="shared" ref="E35:Q35" si="4">SUM(E30:E34)</f>
        <v>0</v>
      </c>
      <c r="F35" s="41">
        <f t="shared" si="4"/>
        <v>0</v>
      </c>
      <c r="G35" s="41">
        <f t="shared" si="4"/>
        <v>0</v>
      </c>
      <c r="H35" s="41">
        <f t="shared" si="4"/>
        <v>0</v>
      </c>
      <c r="I35" s="41">
        <f t="shared" si="4"/>
        <v>0</v>
      </c>
      <c r="J35" s="41">
        <f t="shared" si="4"/>
        <v>0</v>
      </c>
      <c r="K35" s="41">
        <f t="shared" si="4"/>
        <v>0</v>
      </c>
      <c r="L35" s="41">
        <f t="shared" si="4"/>
        <v>0</v>
      </c>
      <c r="M35" s="41">
        <f t="shared" si="4"/>
        <v>0</v>
      </c>
      <c r="N35" s="42">
        <f t="shared" si="4"/>
        <v>0</v>
      </c>
      <c r="O35" s="41">
        <f t="shared" si="4"/>
        <v>0</v>
      </c>
      <c r="P35" s="42">
        <f t="shared" si="4"/>
        <v>0</v>
      </c>
      <c r="Q35" s="961">
        <f t="shared" si="4"/>
        <v>0</v>
      </c>
      <c r="R35" s="952"/>
      <c r="S35" s="954"/>
    </row>
    <row r="36" spans="1:19" s="626" customFormat="1" ht="15.75" customHeight="1">
      <c r="A36" s="950"/>
      <c r="B36" s="950"/>
      <c r="D36" s="951"/>
      <c r="E36" s="952"/>
      <c r="F36" s="952"/>
      <c r="G36" s="952"/>
      <c r="H36" s="952"/>
      <c r="I36" s="952"/>
      <c r="J36" s="952"/>
      <c r="K36" s="952"/>
      <c r="L36" s="952"/>
      <c r="M36" s="952"/>
      <c r="N36" s="952"/>
      <c r="O36" s="952"/>
      <c r="P36" s="952"/>
      <c r="Q36" s="953"/>
      <c r="R36" s="952"/>
      <c r="S36" s="954"/>
    </row>
    <row r="37" spans="1:19" s="626" customFormat="1" ht="15.75" customHeight="1">
      <c r="A37" s="950"/>
      <c r="B37" s="950"/>
      <c r="D37" s="951"/>
      <c r="E37" s="952"/>
      <c r="F37" s="952"/>
      <c r="G37" s="952"/>
      <c r="H37" s="952"/>
      <c r="I37" s="952"/>
      <c r="J37" s="952"/>
      <c r="K37" s="952"/>
      <c r="L37" s="952"/>
      <c r="M37" s="952"/>
      <c r="N37" s="952"/>
      <c r="O37" s="952"/>
      <c r="P37" s="952"/>
      <c r="Q37" s="953"/>
      <c r="R37" s="952"/>
      <c r="S37" s="954"/>
    </row>
    <row r="38" spans="1:19" ht="15" customHeight="1">
      <c r="A38" s="1147" t="s">
        <v>20</v>
      </c>
      <c r="B38" s="1147"/>
      <c r="C38" s="1147"/>
      <c r="D38" s="1147"/>
      <c r="E38" s="1147"/>
      <c r="F38" s="1147"/>
      <c r="G38" s="1147"/>
      <c r="H38" s="1147"/>
      <c r="I38" s="1147"/>
    </row>
    <row r="39" spans="1:19" ht="15" customHeight="1">
      <c r="A39" s="1147"/>
      <c r="B39" s="1147"/>
      <c r="C39" s="1147"/>
      <c r="D39" s="1147"/>
      <c r="E39" s="1147"/>
      <c r="F39" s="1147"/>
      <c r="G39" s="1147"/>
      <c r="H39" s="1147"/>
      <c r="I39" s="1147"/>
    </row>
    <row r="40" spans="1:19" ht="15" customHeight="1">
      <c r="A40" s="1147"/>
      <c r="B40" s="1147"/>
      <c r="C40" s="1147"/>
      <c r="D40" s="1147"/>
      <c r="E40" s="1147"/>
      <c r="F40" s="1147"/>
      <c r="G40" s="1147"/>
      <c r="H40" s="1147"/>
      <c r="I40" s="1147"/>
    </row>
    <row r="41" spans="1:19" ht="15" customHeight="1">
      <c r="A41" s="1147" t="s">
        <v>21</v>
      </c>
      <c r="B41" s="1147"/>
      <c r="C41" s="1147"/>
      <c r="D41" s="1147"/>
      <c r="E41" s="1147"/>
      <c r="F41" s="1147"/>
      <c r="G41" s="1147"/>
      <c r="H41" s="1147"/>
      <c r="I41" s="1147"/>
    </row>
    <row r="42" spans="1:19">
      <c r="A42" s="1147"/>
      <c r="B42" s="1147"/>
      <c r="C42" s="1147"/>
      <c r="D42" s="1147"/>
      <c r="E42" s="1147"/>
      <c r="F42" s="1147"/>
      <c r="G42" s="1147"/>
      <c r="H42" s="1147"/>
      <c r="I42" s="1147"/>
      <c r="Q42" s="3"/>
    </row>
    <row r="43" spans="1:19">
      <c r="A43" s="1147"/>
      <c r="B43" s="1147"/>
      <c r="C43" s="1147"/>
      <c r="D43" s="1147"/>
      <c r="E43" s="1147"/>
      <c r="F43" s="1147"/>
      <c r="G43" s="1147"/>
      <c r="H43" s="1147"/>
      <c r="I43" s="1147"/>
    </row>
    <row r="44" spans="1:19">
      <c r="M44" s="3"/>
    </row>
  </sheetData>
  <mergeCells count="4">
    <mergeCell ref="A38:I40"/>
    <mergeCell ref="A19:C19"/>
    <mergeCell ref="A41:I43"/>
    <mergeCell ref="D28:Q28"/>
  </mergeCells>
  <pageMargins left="0.511811024" right="0.511811024" top="0.78740157500000008" bottom="0.78740157500000008" header="0.31496062000000008" footer="0.31496062000000008"/>
  <pageSetup paperSize="9" fitToWidth="0" fitToHeight="0" orientation="portrait" r:id="rId1"/>
  <ignoredErrors>
    <ignoredError sqref="E25:P25 E35:P35" formulaRange="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0"/>
  <sheetViews>
    <sheetView zoomScale="90" zoomScaleNormal="90" workbookViewId="0"/>
  </sheetViews>
  <sheetFormatPr defaultRowHeight="15"/>
  <cols>
    <col min="1" max="1" width="57" style="229" customWidth="1"/>
    <col min="2" max="2" width="10.5703125" style="230" bestFit="1" customWidth="1"/>
    <col min="3" max="3" width="14.28515625" style="230" customWidth="1"/>
    <col min="4" max="4" width="8.7109375" style="230" customWidth="1"/>
    <col min="5" max="5" width="9.140625" style="201"/>
    <col min="6" max="6" width="66.85546875" style="201" customWidth="1"/>
    <col min="7" max="7" width="10.42578125" style="201" customWidth="1"/>
    <col min="8" max="8" width="12.85546875" style="201" customWidth="1"/>
    <col min="9" max="9" width="9.140625" style="201"/>
    <col min="10" max="10" width="2" style="201" customWidth="1"/>
    <col min="11" max="11" width="9.140625" style="201"/>
    <col min="12" max="18" width="9.140625" style="229"/>
    <col min="19" max="19" width="6.42578125" style="229" customWidth="1"/>
    <col min="20" max="16384" width="9.140625" style="229"/>
  </cols>
  <sheetData>
    <row r="1" spans="1:9">
      <c r="A1" s="834" t="s">
        <v>3</v>
      </c>
      <c r="B1" s="835"/>
      <c r="C1" s="835"/>
      <c r="D1" s="835"/>
      <c r="F1" s="1073"/>
      <c r="G1" s="1073"/>
      <c r="H1" s="1073"/>
      <c r="I1" s="1073"/>
    </row>
    <row r="2" spans="1:9" ht="15.75" thickBot="1">
      <c r="A2" s="836" t="s">
        <v>4</v>
      </c>
      <c r="F2" s="1064"/>
      <c r="G2" s="217"/>
      <c r="H2" s="217"/>
    </row>
    <row r="3" spans="1:9" ht="15.75" thickBot="1">
      <c r="A3" s="837" t="s">
        <v>591</v>
      </c>
      <c r="B3" s="838" t="s">
        <v>569</v>
      </c>
      <c r="C3" s="839" t="s">
        <v>568</v>
      </c>
      <c r="D3" s="840" t="s">
        <v>33</v>
      </c>
      <c r="F3" s="213" t="s">
        <v>591</v>
      </c>
      <c r="G3" s="271" t="s">
        <v>569</v>
      </c>
      <c r="H3" s="271" t="s">
        <v>568</v>
      </c>
      <c r="I3" s="271" t="s">
        <v>33</v>
      </c>
    </row>
    <row r="4" spans="1:9">
      <c r="A4" s="841" t="s">
        <v>318</v>
      </c>
      <c r="B4" s="842">
        <v>0</v>
      </c>
      <c r="C4" s="843">
        <v>7</v>
      </c>
      <c r="D4" s="843">
        <f>SUM(B4:C4)</f>
        <v>7</v>
      </c>
      <c r="F4" s="850" t="s">
        <v>440</v>
      </c>
      <c r="G4" s="217">
        <v>0</v>
      </c>
      <c r="H4" s="217">
        <v>0</v>
      </c>
      <c r="I4" s="217">
        <v>0</v>
      </c>
    </row>
    <row r="5" spans="1:9">
      <c r="A5" s="844" t="s">
        <v>440</v>
      </c>
      <c r="B5" s="842">
        <v>0</v>
      </c>
      <c r="C5" s="843">
        <v>0</v>
      </c>
      <c r="D5" s="843">
        <f t="shared" ref="D5:D68" si="0">SUM(B5:C5)</f>
        <v>0</v>
      </c>
      <c r="F5" s="850" t="s">
        <v>441</v>
      </c>
      <c r="G5" s="217">
        <v>0</v>
      </c>
      <c r="H5" s="217">
        <v>0</v>
      </c>
      <c r="I5" s="217">
        <v>0</v>
      </c>
    </row>
    <row r="6" spans="1:9">
      <c r="A6" s="845" t="s">
        <v>441</v>
      </c>
      <c r="B6" s="842">
        <v>0</v>
      </c>
      <c r="C6" s="843">
        <v>0</v>
      </c>
      <c r="D6" s="843">
        <f t="shared" si="0"/>
        <v>0</v>
      </c>
      <c r="F6" s="850" t="s">
        <v>322</v>
      </c>
      <c r="G6" s="217">
        <v>0</v>
      </c>
      <c r="H6" s="217">
        <v>0</v>
      </c>
      <c r="I6" s="217">
        <v>0</v>
      </c>
    </row>
    <row r="7" spans="1:9">
      <c r="A7" s="845" t="s">
        <v>320</v>
      </c>
      <c r="B7" s="842">
        <v>1</v>
      </c>
      <c r="C7" s="843">
        <v>2</v>
      </c>
      <c r="D7" s="843">
        <f t="shared" si="0"/>
        <v>3</v>
      </c>
      <c r="F7" s="850" t="s">
        <v>564</v>
      </c>
      <c r="G7" s="217">
        <v>0</v>
      </c>
      <c r="H7" s="217">
        <v>0</v>
      </c>
      <c r="I7" s="217">
        <v>0</v>
      </c>
    </row>
    <row r="8" spans="1:9">
      <c r="A8" s="845" t="s">
        <v>321</v>
      </c>
      <c r="B8" s="842">
        <v>0</v>
      </c>
      <c r="C8" s="843">
        <v>1</v>
      </c>
      <c r="D8" s="843">
        <f t="shared" si="0"/>
        <v>1</v>
      </c>
      <c r="F8" s="850" t="s">
        <v>444</v>
      </c>
      <c r="G8" s="217">
        <v>0</v>
      </c>
      <c r="H8" s="217">
        <v>0</v>
      </c>
      <c r="I8" s="217">
        <v>0</v>
      </c>
    </row>
    <row r="9" spans="1:9">
      <c r="A9" s="845" t="s">
        <v>322</v>
      </c>
      <c r="B9" s="842">
        <v>0</v>
      </c>
      <c r="C9" s="843">
        <v>0</v>
      </c>
      <c r="D9" s="843">
        <f t="shared" si="0"/>
        <v>0</v>
      </c>
      <c r="F9" s="850" t="s">
        <v>323</v>
      </c>
      <c r="G9" s="217">
        <v>0</v>
      </c>
      <c r="H9" s="217">
        <v>0</v>
      </c>
      <c r="I9" s="217">
        <v>0</v>
      </c>
    </row>
    <row r="10" spans="1:9">
      <c r="A10" s="845" t="s">
        <v>596</v>
      </c>
      <c r="B10" s="842">
        <v>0</v>
      </c>
      <c r="C10" s="843">
        <v>4</v>
      </c>
      <c r="D10" s="843">
        <f t="shared" si="0"/>
        <v>4</v>
      </c>
      <c r="F10" s="850" t="s">
        <v>324</v>
      </c>
      <c r="G10" s="217">
        <v>0</v>
      </c>
      <c r="H10" s="217">
        <v>0</v>
      </c>
      <c r="I10" s="217">
        <v>0</v>
      </c>
    </row>
    <row r="11" spans="1:9">
      <c r="A11" s="845" t="s">
        <v>564</v>
      </c>
      <c r="B11" s="842">
        <v>0</v>
      </c>
      <c r="C11" s="843">
        <v>0</v>
      </c>
      <c r="D11" s="843">
        <f t="shared" si="0"/>
        <v>0</v>
      </c>
      <c r="F11" s="850" t="s">
        <v>445</v>
      </c>
      <c r="G11" s="217">
        <v>0</v>
      </c>
      <c r="H11" s="217">
        <v>0</v>
      </c>
      <c r="I11" s="217">
        <v>0</v>
      </c>
    </row>
    <row r="12" spans="1:9">
      <c r="A12" s="845" t="s">
        <v>593</v>
      </c>
      <c r="B12" s="842">
        <v>2</v>
      </c>
      <c r="C12" s="843">
        <v>0</v>
      </c>
      <c r="D12" s="843">
        <f t="shared" si="0"/>
        <v>2</v>
      </c>
      <c r="F12" s="850" t="s">
        <v>326</v>
      </c>
      <c r="G12" s="217">
        <v>0</v>
      </c>
      <c r="H12" s="217">
        <v>0</v>
      </c>
      <c r="I12" s="217">
        <v>0</v>
      </c>
    </row>
    <row r="13" spans="1:9">
      <c r="A13" s="937" t="s">
        <v>563</v>
      </c>
      <c r="B13" s="842">
        <v>0</v>
      </c>
      <c r="C13" s="843">
        <v>25</v>
      </c>
      <c r="D13" s="843">
        <f t="shared" si="0"/>
        <v>25</v>
      </c>
      <c r="F13" s="850" t="s">
        <v>327</v>
      </c>
      <c r="G13" s="217">
        <v>0</v>
      </c>
      <c r="H13" s="217">
        <v>0</v>
      </c>
      <c r="I13" s="217">
        <v>0</v>
      </c>
    </row>
    <row r="14" spans="1:9">
      <c r="A14" s="936" t="s">
        <v>444</v>
      </c>
      <c r="B14" s="842">
        <v>0</v>
      </c>
      <c r="C14" s="843">
        <v>0</v>
      </c>
      <c r="D14" s="843">
        <f t="shared" si="0"/>
        <v>0</v>
      </c>
      <c r="F14" s="850" t="s">
        <v>448</v>
      </c>
      <c r="G14" s="217">
        <v>0</v>
      </c>
      <c r="H14" s="217">
        <v>0</v>
      </c>
      <c r="I14" s="217">
        <v>0</v>
      </c>
    </row>
    <row r="15" spans="1:9">
      <c r="A15" s="845" t="s">
        <v>442</v>
      </c>
      <c r="B15" s="842">
        <v>0</v>
      </c>
      <c r="C15" s="843">
        <v>1</v>
      </c>
      <c r="D15" s="843">
        <f t="shared" si="0"/>
        <v>1</v>
      </c>
      <c r="F15" s="850" t="s">
        <v>447</v>
      </c>
      <c r="G15" s="217">
        <v>0</v>
      </c>
      <c r="H15" s="217">
        <v>0</v>
      </c>
      <c r="I15" s="217">
        <v>0</v>
      </c>
    </row>
    <row r="16" spans="1:9">
      <c r="A16" s="845" t="s">
        <v>443</v>
      </c>
      <c r="B16" s="842">
        <v>0</v>
      </c>
      <c r="C16" s="843">
        <v>1</v>
      </c>
      <c r="D16" s="843">
        <f t="shared" si="0"/>
        <v>1</v>
      </c>
      <c r="F16" s="850" t="s">
        <v>578</v>
      </c>
      <c r="G16" s="217">
        <v>0</v>
      </c>
      <c r="H16" s="217">
        <v>0</v>
      </c>
      <c r="I16" s="217">
        <v>0</v>
      </c>
    </row>
    <row r="17" spans="1:11">
      <c r="A17" s="845" t="s">
        <v>446</v>
      </c>
      <c r="B17" s="842">
        <v>0</v>
      </c>
      <c r="C17" s="843">
        <v>78</v>
      </c>
      <c r="D17" s="843">
        <f t="shared" si="0"/>
        <v>78</v>
      </c>
      <c r="F17" s="850" t="s">
        <v>329</v>
      </c>
      <c r="G17" s="217">
        <v>0</v>
      </c>
      <c r="H17" s="217">
        <v>0</v>
      </c>
      <c r="I17" s="217">
        <v>0</v>
      </c>
    </row>
    <row r="18" spans="1:11">
      <c r="A18" s="845" t="s">
        <v>323</v>
      </c>
      <c r="B18" s="842">
        <v>0</v>
      </c>
      <c r="C18" s="843">
        <v>0</v>
      </c>
      <c r="D18" s="843">
        <f t="shared" si="0"/>
        <v>0</v>
      </c>
      <c r="F18" s="850" t="s">
        <v>330</v>
      </c>
      <c r="G18" s="217">
        <v>0</v>
      </c>
      <c r="H18" s="217">
        <v>0</v>
      </c>
      <c r="I18" s="217">
        <v>0</v>
      </c>
    </row>
    <row r="19" spans="1:11">
      <c r="A19" s="845" t="s">
        <v>324</v>
      </c>
      <c r="B19" s="842">
        <v>0</v>
      </c>
      <c r="C19" s="843">
        <v>0</v>
      </c>
      <c r="D19" s="843">
        <f t="shared" si="0"/>
        <v>0</v>
      </c>
      <c r="F19" s="850" t="s">
        <v>341</v>
      </c>
      <c r="G19" s="217">
        <v>0</v>
      </c>
      <c r="H19" s="217">
        <v>0</v>
      </c>
      <c r="I19" s="217">
        <v>0</v>
      </c>
    </row>
    <row r="20" spans="1:11">
      <c r="A20" s="845" t="s">
        <v>325</v>
      </c>
      <c r="B20" s="842">
        <v>1</v>
      </c>
      <c r="C20" s="843">
        <v>18</v>
      </c>
      <c r="D20" s="843">
        <f t="shared" si="0"/>
        <v>19</v>
      </c>
      <c r="F20" s="851" t="s">
        <v>574</v>
      </c>
      <c r="G20" s="217">
        <v>0</v>
      </c>
      <c r="H20" s="217">
        <v>0</v>
      </c>
      <c r="I20" s="217">
        <v>0</v>
      </c>
    </row>
    <row r="21" spans="1:11">
      <c r="A21" s="845" t="s">
        <v>445</v>
      </c>
      <c r="B21" s="842">
        <v>0</v>
      </c>
      <c r="C21" s="843">
        <v>0</v>
      </c>
      <c r="D21" s="843">
        <f t="shared" si="0"/>
        <v>0</v>
      </c>
      <c r="F21" s="850" t="s">
        <v>347</v>
      </c>
      <c r="G21" s="217">
        <v>0</v>
      </c>
      <c r="H21" s="217">
        <v>0</v>
      </c>
      <c r="I21" s="217">
        <v>0</v>
      </c>
    </row>
    <row r="22" spans="1:11">
      <c r="A22" s="845" t="s">
        <v>326</v>
      </c>
      <c r="B22" s="842">
        <v>0</v>
      </c>
      <c r="C22" s="843">
        <v>0</v>
      </c>
      <c r="D22" s="843">
        <f t="shared" si="0"/>
        <v>0</v>
      </c>
      <c r="F22" s="850" t="s">
        <v>350</v>
      </c>
      <c r="G22" s="217">
        <v>0</v>
      </c>
      <c r="H22" s="217">
        <v>0</v>
      </c>
      <c r="I22" s="217">
        <v>0</v>
      </c>
    </row>
    <row r="23" spans="1:11">
      <c r="A23" s="844" t="s">
        <v>327</v>
      </c>
      <c r="B23" s="842">
        <v>0</v>
      </c>
      <c r="C23" s="843">
        <v>0</v>
      </c>
      <c r="D23" s="843">
        <f t="shared" si="0"/>
        <v>0</v>
      </c>
      <c r="F23" s="850" t="s">
        <v>351</v>
      </c>
      <c r="G23" s="217">
        <v>0</v>
      </c>
      <c r="H23" s="217">
        <v>0</v>
      </c>
      <c r="I23" s="217">
        <v>0</v>
      </c>
    </row>
    <row r="24" spans="1:11">
      <c r="A24" s="845" t="s">
        <v>328</v>
      </c>
      <c r="B24" s="842">
        <v>1</v>
      </c>
      <c r="C24" s="843">
        <v>1</v>
      </c>
      <c r="D24" s="843">
        <f t="shared" si="0"/>
        <v>2</v>
      </c>
      <c r="F24" s="850" t="s">
        <v>352</v>
      </c>
      <c r="G24" s="217">
        <v>0</v>
      </c>
      <c r="H24" s="217">
        <v>0</v>
      </c>
      <c r="I24" s="217">
        <v>0</v>
      </c>
    </row>
    <row r="25" spans="1:11">
      <c r="A25" s="845" t="s">
        <v>448</v>
      </c>
      <c r="B25" s="842">
        <v>0</v>
      </c>
      <c r="C25" s="843">
        <v>0</v>
      </c>
      <c r="D25" s="843">
        <f t="shared" si="0"/>
        <v>0</v>
      </c>
      <c r="F25" s="850" t="s">
        <v>353</v>
      </c>
      <c r="G25" s="217">
        <v>0</v>
      </c>
      <c r="H25" s="217">
        <v>0</v>
      </c>
      <c r="I25" s="217">
        <v>0</v>
      </c>
    </row>
    <row r="26" spans="1:11" s="1004" customFormat="1">
      <c r="A26" s="1071" t="s">
        <v>447</v>
      </c>
      <c r="B26" s="1067">
        <v>0</v>
      </c>
      <c r="C26" s="636">
        <v>0</v>
      </c>
      <c r="D26" s="843">
        <f t="shared" si="0"/>
        <v>0</v>
      </c>
      <c r="E26" s="1068"/>
      <c r="F26" s="850" t="s">
        <v>354</v>
      </c>
      <c r="G26" s="217">
        <v>0</v>
      </c>
      <c r="H26" s="217">
        <v>0</v>
      </c>
      <c r="I26" s="217">
        <v>0</v>
      </c>
      <c r="J26" s="1068"/>
      <c r="K26" s="1068"/>
    </row>
    <row r="27" spans="1:11">
      <c r="A27" s="845" t="s">
        <v>578</v>
      </c>
      <c r="B27" s="842">
        <v>0</v>
      </c>
      <c r="C27" s="843">
        <v>0</v>
      </c>
      <c r="D27" s="843">
        <f t="shared" si="0"/>
        <v>0</v>
      </c>
      <c r="F27" s="850" t="s">
        <v>355</v>
      </c>
      <c r="G27" s="217">
        <v>0</v>
      </c>
      <c r="H27" s="217">
        <v>0</v>
      </c>
      <c r="I27" s="217">
        <v>0</v>
      </c>
    </row>
    <row r="28" spans="1:11">
      <c r="A28" s="845" t="s">
        <v>329</v>
      </c>
      <c r="B28" s="842">
        <v>0</v>
      </c>
      <c r="C28" s="843">
        <v>0</v>
      </c>
      <c r="D28" s="843">
        <f t="shared" si="0"/>
        <v>0</v>
      </c>
      <c r="F28" s="850" t="s">
        <v>356</v>
      </c>
      <c r="G28" s="217">
        <v>0</v>
      </c>
      <c r="H28" s="217">
        <v>0</v>
      </c>
      <c r="I28" s="217">
        <v>0</v>
      </c>
    </row>
    <row r="29" spans="1:11">
      <c r="A29" s="845" t="s">
        <v>330</v>
      </c>
      <c r="B29" s="842">
        <v>0</v>
      </c>
      <c r="C29" s="843">
        <v>0</v>
      </c>
      <c r="D29" s="843">
        <f t="shared" si="0"/>
        <v>0</v>
      </c>
      <c r="F29" s="850" t="s">
        <v>357</v>
      </c>
      <c r="G29" s="217">
        <v>0</v>
      </c>
      <c r="H29" s="217">
        <v>0</v>
      </c>
      <c r="I29" s="217">
        <v>0</v>
      </c>
    </row>
    <row r="30" spans="1:11">
      <c r="A30" s="846" t="s">
        <v>331</v>
      </c>
      <c r="B30" s="842">
        <v>38</v>
      </c>
      <c r="C30" s="843">
        <v>87</v>
      </c>
      <c r="D30" s="843">
        <f t="shared" si="0"/>
        <v>125</v>
      </c>
      <c r="F30" s="850" t="s">
        <v>358</v>
      </c>
      <c r="G30" s="217">
        <v>0</v>
      </c>
      <c r="H30" s="217">
        <v>0</v>
      </c>
      <c r="I30" s="217">
        <v>0</v>
      </c>
    </row>
    <row r="31" spans="1:11">
      <c r="A31" s="845" t="s">
        <v>41</v>
      </c>
      <c r="B31" s="842">
        <v>1</v>
      </c>
      <c r="C31" s="843">
        <v>3</v>
      </c>
      <c r="D31" s="843">
        <f t="shared" si="0"/>
        <v>4</v>
      </c>
      <c r="F31" s="850" t="s">
        <v>361</v>
      </c>
      <c r="G31" s="217">
        <v>0</v>
      </c>
      <c r="H31" s="217">
        <v>0</v>
      </c>
      <c r="I31" s="217">
        <v>0</v>
      </c>
    </row>
    <row r="32" spans="1:11">
      <c r="A32" s="841" t="s">
        <v>332</v>
      </c>
      <c r="B32" s="842">
        <v>8</v>
      </c>
      <c r="C32" s="843">
        <v>16</v>
      </c>
      <c r="D32" s="843">
        <f t="shared" si="0"/>
        <v>24</v>
      </c>
      <c r="F32" s="850" t="s">
        <v>362</v>
      </c>
      <c r="G32" s="217">
        <v>0</v>
      </c>
      <c r="H32" s="217">
        <v>0</v>
      </c>
      <c r="I32" s="217">
        <v>0</v>
      </c>
    </row>
    <row r="33" spans="1:9">
      <c r="A33" s="845" t="s">
        <v>333</v>
      </c>
      <c r="B33" s="842">
        <v>0</v>
      </c>
      <c r="C33" s="843">
        <v>2</v>
      </c>
      <c r="D33" s="843">
        <f t="shared" si="0"/>
        <v>2</v>
      </c>
      <c r="F33" s="850" t="s">
        <v>449</v>
      </c>
      <c r="G33" s="217">
        <v>0</v>
      </c>
      <c r="H33" s="217">
        <v>0</v>
      </c>
      <c r="I33" s="217">
        <v>0</v>
      </c>
    </row>
    <row r="34" spans="1:9">
      <c r="A34" s="845" t="s">
        <v>334</v>
      </c>
      <c r="B34" s="842">
        <v>0</v>
      </c>
      <c r="C34" s="843">
        <v>3</v>
      </c>
      <c r="D34" s="843">
        <f t="shared" si="0"/>
        <v>3</v>
      </c>
      <c r="F34" s="850" t="s">
        <v>364</v>
      </c>
      <c r="G34" s="217">
        <v>0</v>
      </c>
      <c r="H34" s="217">
        <v>0</v>
      </c>
      <c r="I34" s="217">
        <v>0</v>
      </c>
    </row>
    <row r="35" spans="1:9">
      <c r="A35" s="845" t="s">
        <v>335</v>
      </c>
      <c r="B35" s="842">
        <v>7</v>
      </c>
      <c r="C35" s="843">
        <v>1</v>
      </c>
      <c r="D35" s="843">
        <f t="shared" si="0"/>
        <v>8</v>
      </c>
      <c r="F35" s="850" t="s">
        <v>365</v>
      </c>
      <c r="G35" s="217">
        <v>0</v>
      </c>
      <c r="H35" s="217">
        <v>0</v>
      </c>
      <c r="I35" s="217">
        <v>0</v>
      </c>
    </row>
    <row r="36" spans="1:9">
      <c r="A36" s="845" t="s">
        <v>336</v>
      </c>
      <c r="B36" s="842">
        <v>50</v>
      </c>
      <c r="C36" s="843">
        <v>88</v>
      </c>
      <c r="D36" s="843">
        <f t="shared" si="0"/>
        <v>138</v>
      </c>
      <c r="F36" s="850" t="s">
        <v>369</v>
      </c>
      <c r="G36" s="217">
        <v>0</v>
      </c>
      <c r="H36" s="217">
        <v>0</v>
      </c>
      <c r="I36" s="217">
        <v>0</v>
      </c>
    </row>
    <row r="37" spans="1:9">
      <c r="A37" s="845" t="s">
        <v>337</v>
      </c>
      <c r="B37" s="842">
        <v>6</v>
      </c>
      <c r="C37" s="843">
        <v>1</v>
      </c>
      <c r="D37" s="843">
        <f t="shared" si="0"/>
        <v>7</v>
      </c>
      <c r="F37" s="850" t="s">
        <v>370</v>
      </c>
      <c r="G37" s="217">
        <v>0</v>
      </c>
      <c r="H37" s="217">
        <v>0</v>
      </c>
      <c r="I37" s="217">
        <v>0</v>
      </c>
    </row>
    <row r="38" spans="1:9">
      <c r="A38" s="845" t="s">
        <v>338</v>
      </c>
      <c r="B38" s="842">
        <v>2</v>
      </c>
      <c r="C38" s="843">
        <v>5</v>
      </c>
      <c r="D38" s="843">
        <f t="shared" si="0"/>
        <v>7</v>
      </c>
      <c r="F38" s="850" t="s">
        <v>371</v>
      </c>
      <c r="G38" s="217">
        <v>0</v>
      </c>
      <c r="H38" s="217">
        <v>0</v>
      </c>
      <c r="I38" s="217">
        <v>0</v>
      </c>
    </row>
    <row r="39" spans="1:9">
      <c r="A39" s="845" t="s">
        <v>339</v>
      </c>
      <c r="B39" s="842">
        <v>3</v>
      </c>
      <c r="C39" s="843">
        <v>3</v>
      </c>
      <c r="D39" s="843">
        <f t="shared" si="0"/>
        <v>6</v>
      </c>
      <c r="F39" s="850" t="s">
        <v>372</v>
      </c>
      <c r="G39" s="217">
        <v>0</v>
      </c>
      <c r="H39" s="217">
        <v>0</v>
      </c>
      <c r="I39" s="217">
        <v>0</v>
      </c>
    </row>
    <row r="40" spans="1:9">
      <c r="A40" s="845" t="s">
        <v>43</v>
      </c>
      <c r="B40" s="842">
        <v>0</v>
      </c>
      <c r="C40" s="843">
        <v>1</v>
      </c>
      <c r="D40" s="843">
        <f t="shared" si="0"/>
        <v>1</v>
      </c>
      <c r="F40" s="850" t="s">
        <v>373</v>
      </c>
      <c r="G40" s="217">
        <v>0</v>
      </c>
      <c r="H40" s="217">
        <v>0</v>
      </c>
      <c r="I40" s="217">
        <v>0</v>
      </c>
    </row>
    <row r="41" spans="1:9">
      <c r="A41" s="845" t="s">
        <v>340</v>
      </c>
      <c r="B41" s="842">
        <v>0</v>
      </c>
      <c r="C41" s="843">
        <v>1</v>
      </c>
      <c r="D41" s="843">
        <f t="shared" si="0"/>
        <v>1</v>
      </c>
      <c r="F41" s="851" t="s">
        <v>376</v>
      </c>
      <c r="G41" s="217">
        <v>0</v>
      </c>
      <c r="H41" s="217">
        <v>0</v>
      </c>
      <c r="I41" s="217">
        <v>0</v>
      </c>
    </row>
    <row r="42" spans="1:9">
      <c r="A42" s="845" t="s">
        <v>341</v>
      </c>
      <c r="B42" s="842">
        <v>0</v>
      </c>
      <c r="C42" s="843">
        <v>0</v>
      </c>
      <c r="D42" s="843">
        <f t="shared" si="0"/>
        <v>0</v>
      </c>
      <c r="F42" s="851" t="s">
        <v>377</v>
      </c>
      <c r="G42" s="217">
        <v>0</v>
      </c>
      <c r="H42" s="217">
        <v>0</v>
      </c>
      <c r="I42" s="217">
        <v>0</v>
      </c>
    </row>
    <row r="43" spans="1:9">
      <c r="A43" s="845" t="s">
        <v>342</v>
      </c>
      <c r="B43" s="842">
        <v>0</v>
      </c>
      <c r="C43" s="843">
        <v>1</v>
      </c>
      <c r="D43" s="843">
        <f t="shared" si="0"/>
        <v>1</v>
      </c>
      <c r="F43" s="850" t="s">
        <v>378</v>
      </c>
      <c r="G43" s="217">
        <v>0</v>
      </c>
      <c r="H43" s="217">
        <v>0</v>
      </c>
      <c r="I43" s="217">
        <v>0</v>
      </c>
    </row>
    <row r="44" spans="1:9">
      <c r="A44" s="845" t="s">
        <v>574</v>
      </c>
      <c r="B44" s="842">
        <v>0</v>
      </c>
      <c r="C44" s="843">
        <v>0</v>
      </c>
      <c r="D44" s="843">
        <f t="shared" si="0"/>
        <v>0</v>
      </c>
      <c r="F44" s="850" t="s">
        <v>321</v>
      </c>
      <c r="G44" s="217">
        <v>0</v>
      </c>
      <c r="H44" s="217">
        <v>1</v>
      </c>
      <c r="I44" s="217">
        <v>1</v>
      </c>
    </row>
    <row r="45" spans="1:9">
      <c r="A45" s="845" t="s">
        <v>343</v>
      </c>
      <c r="B45" s="842">
        <v>10</v>
      </c>
      <c r="C45" s="843">
        <v>4</v>
      </c>
      <c r="D45" s="843">
        <f t="shared" si="0"/>
        <v>14</v>
      </c>
      <c r="F45" s="850" t="s">
        <v>442</v>
      </c>
      <c r="G45" s="217">
        <v>0</v>
      </c>
      <c r="H45" s="217">
        <v>1</v>
      </c>
      <c r="I45" s="217">
        <v>1</v>
      </c>
    </row>
    <row r="46" spans="1:9">
      <c r="A46" s="845" t="s">
        <v>344</v>
      </c>
      <c r="B46" s="842">
        <v>0</v>
      </c>
      <c r="C46" s="843">
        <v>1</v>
      </c>
      <c r="D46" s="843">
        <f t="shared" si="0"/>
        <v>1</v>
      </c>
      <c r="F46" s="850" t="s">
        <v>443</v>
      </c>
      <c r="G46" s="217">
        <v>0</v>
      </c>
      <c r="H46" s="217">
        <v>1</v>
      </c>
      <c r="I46" s="217">
        <v>1</v>
      </c>
    </row>
    <row r="47" spans="1:9">
      <c r="A47" s="845" t="s">
        <v>345</v>
      </c>
      <c r="B47" s="842">
        <v>0</v>
      </c>
      <c r="C47" s="843">
        <v>1</v>
      </c>
      <c r="D47" s="843">
        <f t="shared" si="0"/>
        <v>1</v>
      </c>
      <c r="F47" s="850" t="s">
        <v>43</v>
      </c>
      <c r="G47" s="217">
        <v>0</v>
      </c>
      <c r="H47" s="217">
        <v>1</v>
      </c>
      <c r="I47" s="217">
        <v>1</v>
      </c>
    </row>
    <row r="48" spans="1:9">
      <c r="A48" s="845" t="s">
        <v>346</v>
      </c>
      <c r="B48" s="842">
        <v>4</v>
      </c>
      <c r="C48" s="843">
        <v>7</v>
      </c>
      <c r="D48" s="843">
        <f t="shared" si="0"/>
        <v>11</v>
      </c>
      <c r="F48" s="1069" t="s">
        <v>340</v>
      </c>
      <c r="G48" s="1070">
        <v>0</v>
      </c>
      <c r="H48" s="1070">
        <v>1</v>
      </c>
      <c r="I48" s="1070">
        <v>1</v>
      </c>
    </row>
    <row r="49" spans="1:9">
      <c r="A49" s="845" t="s">
        <v>347</v>
      </c>
      <c r="B49" s="842">
        <v>0</v>
      </c>
      <c r="C49" s="843">
        <v>0</v>
      </c>
      <c r="D49" s="843">
        <f t="shared" si="0"/>
        <v>0</v>
      </c>
      <c r="F49" s="850" t="s">
        <v>342</v>
      </c>
      <c r="G49" s="217">
        <v>0</v>
      </c>
      <c r="H49" s="217">
        <v>1</v>
      </c>
      <c r="I49" s="217">
        <v>1</v>
      </c>
    </row>
    <row r="50" spans="1:9">
      <c r="A50" s="845" t="s">
        <v>348</v>
      </c>
      <c r="B50" s="842">
        <v>1</v>
      </c>
      <c r="C50" s="843">
        <v>1</v>
      </c>
      <c r="D50" s="843">
        <f t="shared" si="0"/>
        <v>2</v>
      </c>
      <c r="F50" s="850" t="s">
        <v>344</v>
      </c>
      <c r="G50" s="217">
        <v>0</v>
      </c>
      <c r="H50" s="217">
        <v>1</v>
      </c>
      <c r="I50" s="217">
        <v>1</v>
      </c>
    </row>
    <row r="51" spans="1:9">
      <c r="A51" s="845" t="s">
        <v>349</v>
      </c>
      <c r="B51" s="842">
        <v>0</v>
      </c>
      <c r="C51" s="843">
        <v>1</v>
      </c>
      <c r="D51" s="843">
        <f t="shared" si="0"/>
        <v>1</v>
      </c>
      <c r="F51" s="850" t="s">
        <v>345</v>
      </c>
      <c r="G51" s="217">
        <v>0</v>
      </c>
      <c r="H51" s="217">
        <v>1</v>
      </c>
      <c r="I51" s="217">
        <v>1</v>
      </c>
    </row>
    <row r="52" spans="1:9">
      <c r="A52" s="845" t="s">
        <v>350</v>
      </c>
      <c r="B52" s="842">
        <v>0</v>
      </c>
      <c r="C52" s="843">
        <v>0</v>
      </c>
      <c r="D52" s="843">
        <f t="shared" si="0"/>
        <v>0</v>
      </c>
      <c r="F52" s="850" t="s">
        <v>349</v>
      </c>
      <c r="G52" s="217">
        <v>0</v>
      </c>
      <c r="H52" s="217">
        <v>1</v>
      </c>
      <c r="I52" s="217">
        <v>1</v>
      </c>
    </row>
    <row r="53" spans="1:9">
      <c r="A53" s="845" t="s">
        <v>351</v>
      </c>
      <c r="B53" s="842">
        <v>0</v>
      </c>
      <c r="C53" s="843">
        <v>0</v>
      </c>
      <c r="D53" s="843">
        <f t="shared" si="0"/>
        <v>0</v>
      </c>
      <c r="F53" s="850" t="s">
        <v>359</v>
      </c>
      <c r="G53" s="217">
        <v>0</v>
      </c>
      <c r="H53" s="217">
        <v>1</v>
      </c>
      <c r="I53" s="217">
        <v>1</v>
      </c>
    </row>
    <row r="54" spans="1:9">
      <c r="A54" s="845" t="s">
        <v>352</v>
      </c>
      <c r="B54" s="842">
        <v>0</v>
      </c>
      <c r="C54" s="843">
        <v>0</v>
      </c>
      <c r="D54" s="843">
        <f t="shared" si="0"/>
        <v>0</v>
      </c>
      <c r="F54" s="850" t="s">
        <v>360</v>
      </c>
      <c r="G54" s="217">
        <v>1</v>
      </c>
      <c r="H54" s="217">
        <v>0</v>
      </c>
      <c r="I54" s="217">
        <v>1</v>
      </c>
    </row>
    <row r="55" spans="1:9">
      <c r="A55" s="845" t="s">
        <v>353</v>
      </c>
      <c r="B55" s="842">
        <v>0</v>
      </c>
      <c r="C55" s="843">
        <v>0</v>
      </c>
      <c r="D55" s="843">
        <f t="shared" si="0"/>
        <v>0</v>
      </c>
      <c r="F55" s="850" t="s">
        <v>366</v>
      </c>
      <c r="G55" s="217">
        <v>1</v>
      </c>
      <c r="H55" s="217">
        <v>0</v>
      </c>
      <c r="I55" s="217">
        <v>1</v>
      </c>
    </row>
    <row r="56" spans="1:9">
      <c r="A56" s="845" t="s">
        <v>354</v>
      </c>
      <c r="B56" s="842">
        <v>0</v>
      </c>
      <c r="C56" s="843">
        <v>0</v>
      </c>
      <c r="D56" s="843">
        <f t="shared" si="0"/>
        <v>0</v>
      </c>
      <c r="F56" s="850" t="s">
        <v>367</v>
      </c>
      <c r="G56" s="217">
        <v>0</v>
      </c>
      <c r="H56" s="217">
        <v>1</v>
      </c>
      <c r="I56" s="217">
        <v>1</v>
      </c>
    </row>
    <row r="57" spans="1:9">
      <c r="A57" s="845" t="s">
        <v>355</v>
      </c>
      <c r="B57" s="842">
        <v>0</v>
      </c>
      <c r="C57" s="843">
        <v>0</v>
      </c>
      <c r="D57" s="843">
        <f t="shared" si="0"/>
        <v>0</v>
      </c>
      <c r="F57" s="850" t="s">
        <v>368</v>
      </c>
      <c r="G57" s="217">
        <v>1</v>
      </c>
      <c r="H57" s="217">
        <v>0</v>
      </c>
      <c r="I57" s="217">
        <v>1</v>
      </c>
    </row>
    <row r="58" spans="1:9">
      <c r="A58" s="845" t="s">
        <v>356</v>
      </c>
      <c r="B58" s="842">
        <v>0</v>
      </c>
      <c r="C58" s="843">
        <v>0</v>
      </c>
      <c r="D58" s="843">
        <f t="shared" si="0"/>
        <v>0</v>
      </c>
      <c r="F58" s="850" t="s">
        <v>374</v>
      </c>
      <c r="G58" s="217">
        <v>0</v>
      </c>
      <c r="H58" s="217">
        <v>1</v>
      </c>
      <c r="I58" s="217">
        <v>1</v>
      </c>
    </row>
    <row r="59" spans="1:9">
      <c r="A59" s="845" t="s">
        <v>357</v>
      </c>
      <c r="B59" s="842">
        <v>0</v>
      </c>
      <c r="C59" s="843">
        <v>0</v>
      </c>
      <c r="D59" s="843">
        <f t="shared" si="0"/>
        <v>0</v>
      </c>
      <c r="F59" s="850" t="s">
        <v>375</v>
      </c>
      <c r="G59" s="217">
        <v>0</v>
      </c>
      <c r="H59" s="217">
        <v>1</v>
      </c>
      <c r="I59" s="217">
        <v>1</v>
      </c>
    </row>
    <row r="60" spans="1:9">
      <c r="A60" s="845" t="s">
        <v>358</v>
      </c>
      <c r="B60" s="842">
        <v>0</v>
      </c>
      <c r="C60" s="843">
        <v>0</v>
      </c>
      <c r="D60" s="843">
        <f t="shared" si="0"/>
        <v>0</v>
      </c>
      <c r="F60" s="850" t="s">
        <v>593</v>
      </c>
      <c r="G60" s="217">
        <v>2</v>
      </c>
      <c r="H60" s="217">
        <v>0</v>
      </c>
      <c r="I60" s="217">
        <v>2</v>
      </c>
    </row>
    <row r="61" spans="1:9">
      <c r="A61" s="845" t="s">
        <v>359</v>
      </c>
      <c r="B61" s="842">
        <v>0</v>
      </c>
      <c r="C61" s="843">
        <v>1</v>
      </c>
      <c r="D61" s="843">
        <f t="shared" si="0"/>
        <v>1</v>
      </c>
      <c r="F61" s="850" t="s">
        <v>328</v>
      </c>
      <c r="G61" s="217">
        <v>1</v>
      </c>
      <c r="H61" s="217">
        <v>1</v>
      </c>
      <c r="I61" s="217">
        <v>2</v>
      </c>
    </row>
    <row r="62" spans="1:9">
      <c r="A62" s="845" t="s">
        <v>360</v>
      </c>
      <c r="B62" s="842">
        <v>1</v>
      </c>
      <c r="C62" s="843">
        <v>0</v>
      </c>
      <c r="D62" s="843">
        <f t="shared" si="0"/>
        <v>1</v>
      </c>
      <c r="F62" s="850" t="s">
        <v>333</v>
      </c>
      <c r="G62" s="217">
        <v>0</v>
      </c>
      <c r="H62" s="217">
        <v>2</v>
      </c>
      <c r="I62" s="217">
        <v>2</v>
      </c>
    </row>
    <row r="63" spans="1:9">
      <c r="A63" s="845" t="s">
        <v>361</v>
      </c>
      <c r="B63" s="842">
        <v>0</v>
      </c>
      <c r="C63" s="843">
        <v>0</v>
      </c>
      <c r="D63" s="843">
        <f t="shared" si="0"/>
        <v>0</v>
      </c>
      <c r="F63" s="850" t="s">
        <v>348</v>
      </c>
      <c r="G63" s="217">
        <v>1</v>
      </c>
      <c r="H63" s="217">
        <v>1</v>
      </c>
      <c r="I63" s="217">
        <v>2</v>
      </c>
    </row>
    <row r="64" spans="1:9">
      <c r="A64" s="845" t="s">
        <v>362</v>
      </c>
      <c r="B64" s="842">
        <v>0</v>
      </c>
      <c r="C64" s="843">
        <v>0</v>
      </c>
      <c r="D64" s="843">
        <f t="shared" si="0"/>
        <v>0</v>
      </c>
      <c r="F64" s="850" t="s">
        <v>320</v>
      </c>
      <c r="G64" s="217">
        <v>1</v>
      </c>
      <c r="H64" s="217">
        <v>2</v>
      </c>
      <c r="I64" s="217">
        <v>3</v>
      </c>
    </row>
    <row r="65" spans="1:16">
      <c r="A65" s="845" t="s">
        <v>449</v>
      </c>
      <c r="B65" s="842">
        <v>0</v>
      </c>
      <c r="C65" s="843">
        <v>0</v>
      </c>
      <c r="D65" s="843">
        <f t="shared" si="0"/>
        <v>0</v>
      </c>
      <c r="F65" s="850" t="s">
        <v>334</v>
      </c>
      <c r="G65" s="217">
        <v>0</v>
      </c>
      <c r="H65" s="217">
        <v>3</v>
      </c>
      <c r="I65" s="217">
        <v>3</v>
      </c>
    </row>
    <row r="66" spans="1:16">
      <c r="A66" s="845" t="s">
        <v>364</v>
      </c>
      <c r="B66" s="842">
        <v>0</v>
      </c>
      <c r="C66" s="843">
        <v>0</v>
      </c>
      <c r="D66" s="843">
        <f t="shared" si="0"/>
        <v>0</v>
      </c>
      <c r="F66" s="850" t="s">
        <v>592</v>
      </c>
      <c r="G66" s="217">
        <v>0</v>
      </c>
      <c r="H66" s="217">
        <v>4</v>
      </c>
      <c r="I66" s="217">
        <v>4</v>
      </c>
    </row>
    <row r="67" spans="1:16">
      <c r="A67" s="845" t="s">
        <v>365</v>
      </c>
      <c r="B67" s="842">
        <v>0</v>
      </c>
      <c r="C67" s="843">
        <v>0</v>
      </c>
      <c r="D67" s="843">
        <f t="shared" si="0"/>
        <v>0</v>
      </c>
      <c r="F67" s="850" t="s">
        <v>41</v>
      </c>
      <c r="G67" s="217">
        <v>1</v>
      </c>
      <c r="H67" s="217">
        <v>3</v>
      </c>
      <c r="I67" s="217">
        <v>4</v>
      </c>
    </row>
    <row r="68" spans="1:16">
      <c r="A68" s="845" t="s">
        <v>366</v>
      </c>
      <c r="B68" s="842">
        <v>1</v>
      </c>
      <c r="C68" s="843">
        <v>0</v>
      </c>
      <c r="D68" s="843">
        <f t="shared" si="0"/>
        <v>1</v>
      </c>
      <c r="F68" s="850" t="s">
        <v>339</v>
      </c>
      <c r="G68" s="217">
        <v>3</v>
      </c>
      <c r="H68" s="217">
        <v>3</v>
      </c>
      <c r="I68" s="217">
        <v>6</v>
      </c>
    </row>
    <row r="69" spans="1:16">
      <c r="A69" s="845" t="s">
        <v>367</v>
      </c>
      <c r="B69" s="842">
        <v>0</v>
      </c>
      <c r="C69" s="843">
        <v>1</v>
      </c>
      <c r="D69" s="843">
        <f t="shared" ref="D69:D80" si="1">SUM(B69:C69)</f>
        <v>1</v>
      </c>
      <c r="F69" s="850" t="s">
        <v>318</v>
      </c>
      <c r="G69" s="217">
        <v>0</v>
      </c>
      <c r="H69" s="217">
        <v>7</v>
      </c>
      <c r="I69" s="217">
        <v>7</v>
      </c>
    </row>
    <row r="70" spans="1:16">
      <c r="A70" s="845" t="s">
        <v>368</v>
      </c>
      <c r="B70" s="842">
        <v>1</v>
      </c>
      <c r="C70" s="843">
        <v>0</v>
      </c>
      <c r="D70" s="843">
        <f t="shared" si="1"/>
        <v>1</v>
      </c>
      <c r="F70" s="850" t="s">
        <v>337</v>
      </c>
      <c r="G70" s="217">
        <v>6</v>
      </c>
      <c r="H70" s="217">
        <v>1</v>
      </c>
      <c r="I70" s="217">
        <v>7</v>
      </c>
    </row>
    <row r="71" spans="1:16">
      <c r="A71" s="845" t="s">
        <v>369</v>
      </c>
      <c r="B71" s="842">
        <v>0</v>
      </c>
      <c r="C71" s="843">
        <v>0</v>
      </c>
      <c r="D71" s="843">
        <f t="shared" si="1"/>
        <v>0</v>
      </c>
      <c r="F71" s="850" t="s">
        <v>338</v>
      </c>
      <c r="G71" s="217">
        <v>2</v>
      </c>
      <c r="H71" s="217">
        <v>5</v>
      </c>
      <c r="I71" s="217">
        <v>7</v>
      </c>
    </row>
    <row r="72" spans="1:16">
      <c r="A72" s="845" t="s">
        <v>370</v>
      </c>
      <c r="B72" s="842">
        <v>0</v>
      </c>
      <c r="C72" s="843">
        <v>0</v>
      </c>
      <c r="D72" s="843">
        <f t="shared" si="1"/>
        <v>0</v>
      </c>
      <c r="F72" s="850" t="s">
        <v>335</v>
      </c>
      <c r="G72" s="217">
        <v>7</v>
      </c>
      <c r="H72" s="217">
        <v>1</v>
      </c>
      <c r="I72" s="217">
        <v>8</v>
      </c>
    </row>
    <row r="73" spans="1:16">
      <c r="A73" s="845" t="s">
        <v>371</v>
      </c>
      <c r="B73" s="842">
        <v>0</v>
      </c>
      <c r="C73" s="843">
        <v>0</v>
      </c>
      <c r="D73" s="843">
        <f t="shared" si="1"/>
        <v>0</v>
      </c>
      <c r="F73" s="850" t="s">
        <v>346</v>
      </c>
      <c r="G73" s="217">
        <v>4</v>
      </c>
      <c r="H73" s="217">
        <v>7</v>
      </c>
      <c r="I73" s="217">
        <v>11</v>
      </c>
    </row>
    <row r="74" spans="1:16">
      <c r="A74" s="845" t="s">
        <v>372</v>
      </c>
      <c r="B74" s="842">
        <v>0</v>
      </c>
      <c r="C74" s="843">
        <v>0</v>
      </c>
      <c r="D74" s="843">
        <f t="shared" si="1"/>
        <v>0</v>
      </c>
      <c r="F74" s="850" t="s">
        <v>343</v>
      </c>
      <c r="G74" s="217">
        <v>10</v>
      </c>
      <c r="H74" s="217">
        <v>4</v>
      </c>
      <c r="I74" s="217">
        <v>14</v>
      </c>
    </row>
    <row r="75" spans="1:16" ht="15" customHeight="1">
      <c r="A75" s="845" t="s">
        <v>373</v>
      </c>
      <c r="B75" s="842">
        <v>0</v>
      </c>
      <c r="C75" s="843">
        <v>0</v>
      </c>
      <c r="D75" s="843">
        <f t="shared" si="1"/>
        <v>0</v>
      </c>
      <c r="F75" s="850" t="s">
        <v>325</v>
      </c>
      <c r="G75" s="217">
        <v>1</v>
      </c>
      <c r="H75" s="217">
        <v>18</v>
      </c>
      <c r="I75" s="217">
        <v>19</v>
      </c>
      <c r="P75" s="569"/>
    </row>
    <row r="76" spans="1:16">
      <c r="A76" s="845" t="s">
        <v>374</v>
      </c>
      <c r="B76" s="842">
        <v>0</v>
      </c>
      <c r="C76" s="843">
        <v>1</v>
      </c>
      <c r="D76" s="843">
        <f t="shared" si="1"/>
        <v>1</v>
      </c>
      <c r="F76" s="850" t="s">
        <v>332</v>
      </c>
      <c r="G76" s="217">
        <v>8</v>
      </c>
      <c r="H76" s="217">
        <v>16</v>
      </c>
      <c r="I76" s="217">
        <v>24</v>
      </c>
      <c r="P76" s="569"/>
    </row>
    <row r="77" spans="1:16">
      <c r="A77" s="845" t="s">
        <v>375</v>
      </c>
      <c r="B77" s="842">
        <v>0</v>
      </c>
      <c r="C77" s="843">
        <v>1</v>
      </c>
      <c r="D77" s="843">
        <f t="shared" si="1"/>
        <v>1</v>
      </c>
      <c r="F77" s="850" t="s">
        <v>563</v>
      </c>
      <c r="G77" s="217">
        <v>0</v>
      </c>
      <c r="H77" s="217">
        <v>25</v>
      </c>
      <c r="I77" s="217">
        <v>25</v>
      </c>
      <c r="P77" s="569"/>
    </row>
    <row r="78" spans="1:16">
      <c r="A78" s="845" t="s">
        <v>376</v>
      </c>
      <c r="B78" s="842">
        <v>0</v>
      </c>
      <c r="C78" s="843">
        <v>0</v>
      </c>
      <c r="D78" s="843">
        <f t="shared" si="1"/>
        <v>0</v>
      </c>
      <c r="F78" s="850" t="s">
        <v>446</v>
      </c>
      <c r="G78" s="217">
        <v>0</v>
      </c>
      <c r="H78" s="217">
        <v>78</v>
      </c>
      <c r="I78" s="217">
        <v>78</v>
      </c>
      <c r="L78" s="1072"/>
      <c r="M78" s="1072"/>
      <c r="N78" s="1072"/>
      <c r="O78" s="569"/>
      <c r="P78" s="569"/>
    </row>
    <row r="79" spans="1:16">
      <c r="A79" s="845" t="s">
        <v>377</v>
      </c>
      <c r="B79" s="842">
        <v>0</v>
      </c>
      <c r="C79" s="843">
        <v>0</v>
      </c>
      <c r="D79" s="843">
        <f t="shared" si="1"/>
        <v>0</v>
      </c>
      <c r="F79" s="850" t="s">
        <v>336</v>
      </c>
      <c r="G79" s="217">
        <v>39</v>
      </c>
      <c r="H79" s="217">
        <v>60</v>
      </c>
      <c r="I79" s="217">
        <v>99</v>
      </c>
      <c r="L79" s="1072"/>
      <c r="M79" s="1072"/>
      <c r="N79" s="1072"/>
      <c r="O79" s="569"/>
      <c r="P79" s="569"/>
    </row>
    <row r="80" spans="1:16">
      <c r="A80" s="845" t="s">
        <v>378</v>
      </c>
      <c r="B80" s="842">
        <v>0</v>
      </c>
      <c r="C80" s="843">
        <v>0</v>
      </c>
      <c r="D80" s="843">
        <f t="shared" si="1"/>
        <v>0</v>
      </c>
      <c r="F80" s="850" t="s">
        <v>331</v>
      </c>
      <c r="G80" s="217">
        <v>38</v>
      </c>
      <c r="H80" s="217">
        <v>87</v>
      </c>
      <c r="I80" s="217">
        <v>125</v>
      </c>
      <c r="L80" s="1072"/>
      <c r="M80" s="1072"/>
      <c r="N80" s="1072"/>
      <c r="O80" s="569"/>
      <c r="P80" s="569"/>
    </row>
    <row r="81" spans="1:16">
      <c r="A81" s="845" t="s">
        <v>424</v>
      </c>
      <c r="B81" s="934"/>
      <c r="C81" s="935"/>
      <c r="D81" s="843">
        <v>1</v>
      </c>
      <c r="F81" s="850" t="s">
        <v>336</v>
      </c>
      <c r="G81" s="217">
        <v>50</v>
      </c>
      <c r="H81" s="217">
        <v>88</v>
      </c>
      <c r="I81" s="217">
        <v>138</v>
      </c>
      <c r="L81" s="1072"/>
      <c r="M81" s="1072"/>
      <c r="N81" s="1072"/>
      <c r="O81" s="569"/>
      <c r="P81" s="569"/>
    </row>
    <row r="82" spans="1:16">
      <c r="A82" s="847" t="s">
        <v>8</v>
      </c>
      <c r="B82" s="848">
        <f>SUM(B4:B81)</f>
        <v>138</v>
      </c>
      <c r="C82" s="848">
        <f>SUM(C4:C81)</f>
        <v>369</v>
      </c>
      <c r="D82" s="849">
        <f>SUM(D4:D81)</f>
        <v>508</v>
      </c>
      <c r="F82" s="213" t="s">
        <v>8</v>
      </c>
      <c r="G82" s="271">
        <v>105</v>
      </c>
      <c r="H82" s="271">
        <v>293</v>
      </c>
      <c r="I82" s="271">
        <v>398</v>
      </c>
      <c r="L82" s="569"/>
      <c r="M82" s="569"/>
      <c r="N82" s="569"/>
      <c r="O82" s="569"/>
      <c r="P82" s="569"/>
    </row>
    <row r="83" spans="1:16" s="1068" customFormat="1">
      <c r="A83" s="1074" t="s">
        <v>438</v>
      </c>
      <c r="B83" s="1074" t="s">
        <v>439</v>
      </c>
      <c r="C83" s="1070" t="s">
        <v>450</v>
      </c>
      <c r="D83" s="1070" t="s">
        <v>33</v>
      </c>
    </row>
    <row r="84" spans="1:16" s="1068" customFormat="1">
      <c r="A84" s="1068">
        <f>B82</f>
        <v>138</v>
      </c>
      <c r="B84" s="1070">
        <f>C82</f>
        <v>369</v>
      </c>
      <c r="C84" s="1070">
        <f>D81</f>
        <v>1</v>
      </c>
      <c r="D84" s="1070">
        <f>D82</f>
        <v>508</v>
      </c>
      <c r="G84" s="1068" t="s">
        <v>451</v>
      </c>
      <c r="H84" s="1068" t="s">
        <v>452</v>
      </c>
    </row>
    <row r="85" spans="1:16">
      <c r="A85" s="1204" t="s">
        <v>453</v>
      </c>
      <c r="B85" s="1204"/>
      <c r="C85" s="1204"/>
      <c r="D85" s="1204"/>
      <c r="E85" s="1204"/>
      <c r="F85" s="1068"/>
      <c r="G85" s="428" t="s">
        <v>454</v>
      </c>
      <c r="H85" s="616">
        <v>14</v>
      </c>
    </row>
    <row r="86" spans="1:16">
      <c r="A86" s="1204"/>
      <c r="B86" s="1204"/>
      <c r="C86" s="1204"/>
      <c r="D86" s="1204"/>
      <c r="E86" s="1204"/>
      <c r="F86" s="1068"/>
      <c r="G86" s="428" t="s">
        <v>455</v>
      </c>
      <c r="H86" s="616">
        <v>321</v>
      </c>
    </row>
    <row r="87" spans="1:16">
      <c r="A87" s="1204"/>
      <c r="B87" s="1204"/>
      <c r="C87" s="1204"/>
      <c r="D87" s="1204"/>
      <c r="E87" s="1204"/>
      <c r="F87" s="1068"/>
      <c r="G87" s="428" t="s">
        <v>594</v>
      </c>
      <c r="H87" s="616">
        <v>32</v>
      </c>
    </row>
    <row r="88" spans="1:16">
      <c r="A88" s="1204"/>
      <c r="B88" s="1204"/>
      <c r="C88" s="1204"/>
      <c r="D88" s="1204"/>
      <c r="E88" s="1204"/>
      <c r="F88" s="1068"/>
      <c r="G88" s="428" t="s">
        <v>456</v>
      </c>
      <c r="H88" s="616">
        <v>2</v>
      </c>
    </row>
    <row r="89" spans="1:16">
      <c r="A89" s="1204"/>
      <c r="B89" s="1204"/>
      <c r="C89" s="1204"/>
      <c r="D89" s="1204"/>
      <c r="E89" s="1204"/>
      <c r="F89" s="1068"/>
      <c r="H89" s="201">
        <f>SUM(H85:H88)</f>
        <v>369</v>
      </c>
    </row>
    <row r="90" spans="1:16" ht="60" customHeight="1">
      <c r="A90" s="1204" t="s">
        <v>595</v>
      </c>
      <c r="B90" s="1204"/>
      <c r="C90" s="1204"/>
      <c r="D90" s="1204"/>
      <c r="E90" s="1204"/>
      <c r="F90" s="1068"/>
    </row>
  </sheetData>
  <sortState ref="F4:I81">
    <sortCondition ref="I3"/>
  </sortState>
  <mergeCells count="2">
    <mergeCell ref="A85:E89"/>
    <mergeCell ref="A90:E90"/>
  </mergeCells>
  <conditionalFormatting sqref="A4:A25 A27:A81">
    <cfRule type="duplicateValues" dxfId="11" priority="2"/>
  </conditionalFormatting>
  <conditionalFormatting sqref="A26">
    <cfRule type="duplicateValues" dxfId="10" priority="1"/>
  </conditionalFormatting>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2"/>
  <sheetViews>
    <sheetView zoomScale="90" zoomScaleNormal="90" workbookViewId="0"/>
  </sheetViews>
  <sheetFormatPr defaultRowHeight="15"/>
  <cols>
    <col min="1" max="1" width="60.42578125" customWidth="1"/>
    <col min="2" max="13" width="10" customWidth="1"/>
    <col min="14" max="14" width="8.85546875" customWidth="1"/>
    <col min="15" max="15" width="9.5703125" customWidth="1"/>
    <col min="16" max="16" width="14.140625" customWidth="1"/>
    <col min="17" max="17" width="9.140625" style="201"/>
    <col min="18" max="19" width="9.140625" style="229"/>
  </cols>
  <sheetData>
    <row r="1" spans="1:17">
      <c r="A1" s="214" t="s">
        <v>3</v>
      </c>
    </row>
    <row r="2" spans="1:17" ht="15.75" thickBot="1">
      <c r="A2" s="1" t="s">
        <v>4</v>
      </c>
    </row>
    <row r="3" spans="1:17">
      <c r="A3" s="1118" t="s">
        <v>457</v>
      </c>
      <c r="B3" s="1119" t="s">
        <v>458</v>
      </c>
      <c r="C3" s="1119" t="s">
        <v>459</v>
      </c>
      <c r="D3" s="1119" t="s">
        <v>460</v>
      </c>
      <c r="E3" s="1120" t="s">
        <v>461</v>
      </c>
      <c r="F3" s="1120" t="s">
        <v>462</v>
      </c>
      <c r="G3" s="1120" t="s">
        <v>463</v>
      </c>
      <c r="H3" s="1120" t="s">
        <v>464</v>
      </c>
      <c r="I3" s="1120" t="s">
        <v>465</v>
      </c>
      <c r="J3" s="1120" t="s">
        <v>466</v>
      </c>
      <c r="K3" s="1120" t="s">
        <v>467</v>
      </c>
      <c r="L3" s="1120" t="s">
        <v>468</v>
      </c>
      <c r="M3" s="1126" t="s">
        <v>469</v>
      </c>
      <c r="N3" s="1132" t="s">
        <v>8</v>
      </c>
      <c r="O3" s="1129" t="s">
        <v>569</v>
      </c>
      <c r="P3" s="1124" t="s">
        <v>568</v>
      </c>
    </row>
    <row r="4" spans="1:17">
      <c r="A4" s="566" t="s">
        <v>318</v>
      </c>
      <c r="B4" s="215">
        <v>10</v>
      </c>
      <c r="C4" s="215">
        <v>4</v>
      </c>
      <c r="D4" s="215">
        <v>4</v>
      </c>
      <c r="E4" s="215">
        <v>4</v>
      </c>
      <c r="F4" s="215">
        <v>7</v>
      </c>
      <c r="G4" s="215"/>
      <c r="H4" s="215"/>
      <c r="I4" s="215"/>
      <c r="J4" s="215"/>
      <c r="K4" s="215"/>
      <c r="L4" s="215"/>
      <c r="M4" s="410"/>
      <c r="N4" s="1122">
        <f t="shared" ref="N4:N35" si="0">SUM(B4:M4)</f>
        <v>29</v>
      </c>
      <c r="O4" s="1130">
        <v>4</v>
      </c>
      <c r="P4" s="351">
        <v>25</v>
      </c>
      <c r="Q4" s="201">
        <f t="shared" ref="Q4:Q36" si="1">N4-O4-P4</f>
        <v>0</v>
      </c>
    </row>
    <row r="5" spans="1:17">
      <c r="A5" s="566" t="s">
        <v>440</v>
      </c>
      <c r="B5" s="215">
        <v>0</v>
      </c>
      <c r="C5" s="215">
        <v>0</v>
      </c>
      <c r="D5" s="215">
        <v>0</v>
      </c>
      <c r="E5" s="215">
        <v>0</v>
      </c>
      <c r="F5" s="215">
        <v>0</v>
      </c>
      <c r="G5" s="215"/>
      <c r="H5" s="215"/>
      <c r="I5" s="215"/>
      <c r="J5" s="215"/>
      <c r="K5" s="215"/>
      <c r="L5" s="215"/>
      <c r="M5" s="410"/>
      <c r="N5" s="1122">
        <f t="shared" si="0"/>
        <v>0</v>
      </c>
      <c r="O5" s="1130">
        <v>0</v>
      </c>
      <c r="P5" s="351">
        <v>0</v>
      </c>
      <c r="Q5" s="201">
        <f t="shared" si="1"/>
        <v>0</v>
      </c>
    </row>
    <row r="6" spans="1:17">
      <c r="A6" s="566" t="s">
        <v>441</v>
      </c>
      <c r="B6" s="215">
        <v>0</v>
      </c>
      <c r="C6" s="215">
        <v>0</v>
      </c>
      <c r="D6" s="215">
        <v>0</v>
      </c>
      <c r="E6" s="215">
        <v>0</v>
      </c>
      <c r="F6" s="215">
        <v>0</v>
      </c>
      <c r="G6" s="215"/>
      <c r="H6" s="215"/>
      <c r="I6" s="215"/>
      <c r="J6" s="215"/>
      <c r="K6" s="215"/>
      <c r="L6" s="215"/>
      <c r="M6" s="410"/>
      <c r="N6" s="1122">
        <f t="shared" si="0"/>
        <v>0</v>
      </c>
      <c r="O6" s="1130">
        <v>0</v>
      </c>
      <c r="P6" s="351">
        <v>0</v>
      </c>
      <c r="Q6" s="201">
        <f t="shared" si="1"/>
        <v>0</v>
      </c>
    </row>
    <row r="7" spans="1:17">
      <c r="A7" s="566" t="s">
        <v>320</v>
      </c>
      <c r="B7" s="215">
        <v>3</v>
      </c>
      <c r="C7" s="215">
        <v>0</v>
      </c>
      <c r="D7" s="215">
        <v>2</v>
      </c>
      <c r="E7" s="215">
        <v>1</v>
      </c>
      <c r="F7" s="215">
        <v>3</v>
      </c>
      <c r="G7" s="215"/>
      <c r="H7" s="215"/>
      <c r="I7" s="215"/>
      <c r="J7" s="215"/>
      <c r="K7" s="215"/>
      <c r="L7" s="215"/>
      <c r="M7" s="410"/>
      <c r="N7" s="1122">
        <f t="shared" si="0"/>
        <v>9</v>
      </c>
      <c r="O7" s="1130">
        <v>4</v>
      </c>
      <c r="P7" s="351">
        <v>5</v>
      </c>
      <c r="Q7" s="201">
        <f t="shared" si="1"/>
        <v>0</v>
      </c>
    </row>
    <row r="8" spans="1:17">
      <c r="A8" s="566" t="s">
        <v>321</v>
      </c>
      <c r="B8" s="215">
        <v>0</v>
      </c>
      <c r="C8" s="215">
        <v>0</v>
      </c>
      <c r="D8" s="215">
        <v>0</v>
      </c>
      <c r="E8" s="215">
        <v>0</v>
      </c>
      <c r="F8" s="215">
        <v>1</v>
      </c>
      <c r="G8" s="215"/>
      <c r="H8" s="215"/>
      <c r="I8" s="215"/>
      <c r="J8" s="215"/>
      <c r="K8" s="215"/>
      <c r="L8" s="215"/>
      <c r="M8" s="410"/>
      <c r="N8" s="1122">
        <f t="shared" si="0"/>
        <v>1</v>
      </c>
      <c r="O8" s="1130">
        <v>0</v>
      </c>
      <c r="P8" s="351">
        <v>1</v>
      </c>
      <c r="Q8" s="201">
        <f t="shared" si="1"/>
        <v>0</v>
      </c>
    </row>
    <row r="9" spans="1:17">
      <c r="A9" s="566" t="s">
        <v>322</v>
      </c>
      <c r="B9" s="215">
        <v>3</v>
      </c>
      <c r="C9" s="215">
        <v>0</v>
      </c>
      <c r="D9" s="215">
        <v>1</v>
      </c>
      <c r="E9" s="215">
        <v>1</v>
      </c>
      <c r="F9" s="215">
        <v>0</v>
      </c>
      <c r="G9" s="215"/>
      <c r="H9" s="215"/>
      <c r="I9" s="215"/>
      <c r="J9" s="215"/>
      <c r="K9" s="215"/>
      <c r="L9" s="215"/>
      <c r="M9" s="410"/>
      <c r="N9" s="1122">
        <f t="shared" si="0"/>
        <v>5</v>
      </c>
      <c r="O9" s="1130">
        <v>5</v>
      </c>
      <c r="P9" s="351">
        <v>0</v>
      </c>
      <c r="Q9" s="201">
        <f t="shared" si="1"/>
        <v>0</v>
      </c>
    </row>
    <row r="10" spans="1:17">
      <c r="A10" s="566" t="s">
        <v>596</v>
      </c>
      <c r="B10" s="215">
        <v>4</v>
      </c>
      <c r="C10" s="215">
        <v>4</v>
      </c>
      <c r="D10" s="215">
        <v>2</v>
      </c>
      <c r="E10" s="215">
        <v>5</v>
      </c>
      <c r="F10" s="215">
        <v>4</v>
      </c>
      <c r="G10" s="215"/>
      <c r="H10" s="215"/>
      <c r="I10" s="215"/>
      <c r="J10" s="215"/>
      <c r="K10" s="215"/>
      <c r="L10" s="215"/>
      <c r="M10" s="410"/>
      <c r="N10" s="1122">
        <f t="shared" si="0"/>
        <v>19</v>
      </c>
      <c r="O10" s="1130">
        <v>0</v>
      </c>
      <c r="P10" s="351">
        <v>19</v>
      </c>
      <c r="Q10" s="201">
        <f t="shared" si="1"/>
        <v>0</v>
      </c>
    </row>
    <row r="11" spans="1:17">
      <c r="A11" s="566" t="s">
        <v>564</v>
      </c>
      <c r="B11" s="215">
        <v>0</v>
      </c>
      <c r="C11" s="215">
        <v>1</v>
      </c>
      <c r="D11" s="215">
        <v>0</v>
      </c>
      <c r="E11" s="215">
        <v>0</v>
      </c>
      <c r="F11" s="215">
        <v>0</v>
      </c>
      <c r="G11" s="215"/>
      <c r="H11" s="215"/>
      <c r="I11" s="215"/>
      <c r="J11" s="215"/>
      <c r="K11" s="215"/>
      <c r="L11" s="215"/>
      <c r="M11" s="410"/>
      <c r="N11" s="1122">
        <f t="shared" si="0"/>
        <v>1</v>
      </c>
      <c r="O11" s="1130">
        <v>0</v>
      </c>
      <c r="P11" s="351">
        <v>1</v>
      </c>
      <c r="Q11" s="201">
        <f t="shared" si="1"/>
        <v>0</v>
      </c>
    </row>
    <row r="12" spans="1:17">
      <c r="A12" s="566" t="s">
        <v>593</v>
      </c>
      <c r="B12" s="215">
        <v>0</v>
      </c>
      <c r="C12" s="215">
        <v>0</v>
      </c>
      <c r="D12" s="215">
        <v>0</v>
      </c>
      <c r="E12" s="215">
        <v>0</v>
      </c>
      <c r="F12" s="215">
        <v>2</v>
      </c>
      <c r="G12" s="215"/>
      <c r="H12" s="215"/>
      <c r="I12" s="215"/>
      <c r="J12" s="215"/>
      <c r="K12" s="215"/>
      <c r="L12" s="215"/>
      <c r="M12" s="410"/>
      <c r="N12" s="1122">
        <f t="shared" si="0"/>
        <v>2</v>
      </c>
      <c r="O12" s="1130">
        <v>2</v>
      </c>
      <c r="P12" s="351">
        <v>0</v>
      </c>
      <c r="Q12" s="201">
        <f t="shared" si="1"/>
        <v>0</v>
      </c>
    </row>
    <row r="13" spans="1:17">
      <c r="A13" s="566" t="s">
        <v>563</v>
      </c>
      <c r="B13" s="215">
        <v>11</v>
      </c>
      <c r="C13" s="215">
        <v>18</v>
      </c>
      <c r="D13" s="215">
        <v>21</v>
      </c>
      <c r="E13" s="215">
        <v>17</v>
      </c>
      <c r="F13" s="215">
        <v>25</v>
      </c>
      <c r="G13" s="215"/>
      <c r="H13" s="215"/>
      <c r="I13" s="215"/>
      <c r="J13" s="215"/>
      <c r="K13" s="215"/>
      <c r="L13" s="215"/>
      <c r="M13" s="410"/>
      <c r="N13" s="1122">
        <f t="shared" si="0"/>
        <v>92</v>
      </c>
      <c r="O13" s="1130">
        <v>0</v>
      </c>
      <c r="P13" s="351">
        <v>92</v>
      </c>
      <c r="Q13" s="201">
        <f t="shared" si="1"/>
        <v>0</v>
      </c>
    </row>
    <row r="14" spans="1:17">
      <c r="A14" s="845" t="s">
        <v>444</v>
      </c>
      <c r="B14" s="215">
        <v>0</v>
      </c>
      <c r="C14" s="215">
        <v>0</v>
      </c>
      <c r="D14" s="215">
        <v>0</v>
      </c>
      <c r="E14" s="215">
        <v>0</v>
      </c>
      <c r="F14" s="215">
        <v>0</v>
      </c>
      <c r="G14" s="215"/>
      <c r="H14" s="215"/>
      <c r="I14" s="215"/>
      <c r="J14" s="215"/>
      <c r="K14" s="215"/>
      <c r="L14" s="215"/>
      <c r="M14" s="410"/>
      <c r="N14" s="1122">
        <f t="shared" si="0"/>
        <v>0</v>
      </c>
      <c r="O14" s="1130">
        <v>0</v>
      </c>
      <c r="P14" s="351">
        <v>0</v>
      </c>
      <c r="Q14" s="201">
        <f t="shared" si="1"/>
        <v>0</v>
      </c>
    </row>
    <row r="15" spans="1:17">
      <c r="A15" s="566" t="s">
        <v>442</v>
      </c>
      <c r="B15" s="215">
        <v>0</v>
      </c>
      <c r="C15" s="215">
        <v>0</v>
      </c>
      <c r="D15" s="215">
        <v>0</v>
      </c>
      <c r="E15" s="215">
        <v>1</v>
      </c>
      <c r="F15" s="215">
        <v>1</v>
      </c>
      <c r="G15" s="215"/>
      <c r="H15" s="215"/>
      <c r="I15" s="215"/>
      <c r="J15" s="215"/>
      <c r="K15" s="215"/>
      <c r="L15" s="215"/>
      <c r="M15" s="410"/>
      <c r="N15" s="1122">
        <f t="shared" si="0"/>
        <v>2</v>
      </c>
      <c r="O15" s="1130">
        <v>0</v>
      </c>
      <c r="P15" s="351">
        <v>2</v>
      </c>
      <c r="Q15" s="201">
        <f t="shared" si="1"/>
        <v>0</v>
      </c>
    </row>
    <row r="16" spans="1:17">
      <c r="A16" s="1112" t="s">
        <v>443</v>
      </c>
      <c r="B16" s="215">
        <v>0</v>
      </c>
      <c r="C16" s="215">
        <v>0</v>
      </c>
      <c r="D16" s="215">
        <v>1</v>
      </c>
      <c r="E16" s="215">
        <v>1</v>
      </c>
      <c r="F16" s="215">
        <v>1</v>
      </c>
      <c r="G16" s="215"/>
      <c r="H16" s="215"/>
      <c r="I16" s="215"/>
      <c r="J16" s="215"/>
      <c r="K16" s="215"/>
      <c r="L16" s="215"/>
      <c r="M16" s="410"/>
      <c r="N16" s="1122">
        <f t="shared" si="0"/>
        <v>3</v>
      </c>
      <c r="O16" s="1130">
        <v>2</v>
      </c>
      <c r="P16" s="351">
        <v>1</v>
      </c>
      <c r="Q16" s="201">
        <f t="shared" si="1"/>
        <v>0</v>
      </c>
    </row>
    <row r="17" spans="1:19">
      <c r="A17" s="566" t="s">
        <v>446</v>
      </c>
      <c r="B17" s="215">
        <v>96</v>
      </c>
      <c r="C17" s="215">
        <v>83</v>
      </c>
      <c r="D17" s="215">
        <v>83</v>
      </c>
      <c r="E17" s="215">
        <v>83</v>
      </c>
      <c r="F17" s="215">
        <v>78</v>
      </c>
      <c r="G17" s="215"/>
      <c r="H17" s="215"/>
      <c r="I17" s="215"/>
      <c r="J17" s="215"/>
      <c r="K17" s="215"/>
      <c r="L17" s="215"/>
      <c r="M17" s="410"/>
      <c r="N17" s="1122">
        <f t="shared" si="0"/>
        <v>423</v>
      </c>
      <c r="O17" s="1130">
        <v>0</v>
      </c>
      <c r="P17" s="351">
        <v>423</v>
      </c>
      <c r="Q17" s="201">
        <f t="shared" si="1"/>
        <v>0</v>
      </c>
    </row>
    <row r="18" spans="1:19">
      <c r="A18" s="566" t="s">
        <v>323</v>
      </c>
      <c r="B18" s="215">
        <v>0</v>
      </c>
      <c r="C18" s="215">
        <v>0</v>
      </c>
      <c r="D18" s="215">
        <v>1</v>
      </c>
      <c r="E18" s="215">
        <v>0</v>
      </c>
      <c r="F18" s="215">
        <v>0</v>
      </c>
      <c r="G18" s="215"/>
      <c r="H18" s="215"/>
      <c r="I18" s="215"/>
      <c r="J18" s="215"/>
      <c r="K18" s="215"/>
      <c r="L18" s="215"/>
      <c r="M18" s="410"/>
      <c r="N18" s="1122">
        <f t="shared" si="0"/>
        <v>1</v>
      </c>
      <c r="O18" s="1130">
        <v>0</v>
      </c>
      <c r="P18" s="351">
        <v>1</v>
      </c>
      <c r="Q18" s="201">
        <f t="shared" si="1"/>
        <v>0</v>
      </c>
    </row>
    <row r="19" spans="1:19">
      <c r="A19" s="566" t="s">
        <v>324</v>
      </c>
      <c r="B19" s="215">
        <v>1</v>
      </c>
      <c r="C19" s="215">
        <v>0</v>
      </c>
      <c r="D19" s="215">
        <v>0</v>
      </c>
      <c r="E19" s="215">
        <v>0</v>
      </c>
      <c r="F19" s="215">
        <v>0</v>
      </c>
      <c r="G19" s="215"/>
      <c r="H19" s="215"/>
      <c r="I19" s="215"/>
      <c r="J19" s="215"/>
      <c r="K19" s="215"/>
      <c r="L19" s="215"/>
      <c r="M19" s="410"/>
      <c r="N19" s="1122">
        <f t="shared" si="0"/>
        <v>1</v>
      </c>
      <c r="O19" s="1130">
        <v>1</v>
      </c>
      <c r="P19" s="351">
        <v>0</v>
      </c>
      <c r="Q19" s="201">
        <f t="shared" si="1"/>
        <v>0</v>
      </c>
    </row>
    <row r="20" spans="1:19">
      <c r="A20" s="566" t="s">
        <v>325</v>
      </c>
      <c r="B20" s="215">
        <v>18</v>
      </c>
      <c r="C20" s="215">
        <v>17</v>
      </c>
      <c r="D20" s="215">
        <v>22</v>
      </c>
      <c r="E20" s="215">
        <v>16</v>
      </c>
      <c r="F20" s="215">
        <v>19</v>
      </c>
      <c r="G20" s="215"/>
      <c r="H20" s="215"/>
      <c r="I20" s="215"/>
      <c r="J20" s="215"/>
      <c r="K20" s="215"/>
      <c r="L20" s="215"/>
      <c r="M20" s="410"/>
      <c r="N20" s="1122">
        <f t="shared" si="0"/>
        <v>92</v>
      </c>
      <c r="O20" s="1130">
        <v>9</v>
      </c>
      <c r="P20" s="351">
        <v>83</v>
      </c>
      <c r="Q20" s="201">
        <f t="shared" si="1"/>
        <v>0</v>
      </c>
    </row>
    <row r="21" spans="1:19">
      <c r="A21" s="566" t="s">
        <v>445</v>
      </c>
      <c r="B21" s="215">
        <v>0</v>
      </c>
      <c r="C21" s="215">
        <v>0</v>
      </c>
      <c r="D21" s="215">
        <v>0</v>
      </c>
      <c r="E21" s="215">
        <v>0</v>
      </c>
      <c r="F21" s="215">
        <v>0</v>
      </c>
      <c r="G21" s="215"/>
      <c r="H21" s="215"/>
      <c r="I21" s="215"/>
      <c r="J21" s="215"/>
      <c r="K21" s="215"/>
      <c r="L21" s="215"/>
      <c r="M21" s="410"/>
      <c r="N21" s="1122">
        <f t="shared" si="0"/>
        <v>0</v>
      </c>
      <c r="O21" s="1130">
        <v>0</v>
      </c>
      <c r="P21" s="351">
        <v>0</v>
      </c>
      <c r="Q21" s="201">
        <f t="shared" si="1"/>
        <v>0</v>
      </c>
    </row>
    <row r="22" spans="1:19">
      <c r="A22" s="566" t="s">
        <v>326</v>
      </c>
      <c r="B22" s="215">
        <v>0</v>
      </c>
      <c r="C22" s="215">
        <v>0</v>
      </c>
      <c r="D22" s="215">
        <v>0</v>
      </c>
      <c r="E22" s="215">
        <v>0</v>
      </c>
      <c r="F22" s="215">
        <v>0</v>
      </c>
      <c r="G22" s="215"/>
      <c r="H22" s="215"/>
      <c r="I22" s="215"/>
      <c r="J22" s="215"/>
      <c r="K22" s="215"/>
      <c r="L22" s="215"/>
      <c r="M22" s="410"/>
      <c r="N22" s="1122">
        <f t="shared" si="0"/>
        <v>0</v>
      </c>
      <c r="O22" s="1130">
        <v>0</v>
      </c>
      <c r="P22" s="351">
        <v>0</v>
      </c>
      <c r="Q22" s="201">
        <f t="shared" si="1"/>
        <v>0</v>
      </c>
    </row>
    <row r="23" spans="1:19">
      <c r="A23" s="566" t="s">
        <v>327</v>
      </c>
      <c r="B23" s="215">
        <v>0</v>
      </c>
      <c r="C23" s="215">
        <v>2</v>
      </c>
      <c r="D23" s="215">
        <v>0</v>
      </c>
      <c r="E23" s="215">
        <v>0</v>
      </c>
      <c r="F23" s="215">
        <v>0</v>
      </c>
      <c r="G23" s="215"/>
      <c r="H23" s="215"/>
      <c r="I23" s="215"/>
      <c r="J23" s="215"/>
      <c r="K23" s="215"/>
      <c r="L23" s="215"/>
      <c r="M23" s="410"/>
      <c r="N23" s="1122">
        <f t="shared" si="0"/>
        <v>2</v>
      </c>
      <c r="O23" s="1130">
        <v>0</v>
      </c>
      <c r="P23" s="351">
        <v>2</v>
      </c>
      <c r="Q23" s="201">
        <f t="shared" si="1"/>
        <v>0</v>
      </c>
    </row>
    <row r="24" spans="1:19">
      <c r="A24" s="566" t="s">
        <v>328</v>
      </c>
      <c r="B24" s="215">
        <v>0</v>
      </c>
      <c r="C24" s="215">
        <v>0</v>
      </c>
      <c r="D24" s="215">
        <v>1</v>
      </c>
      <c r="E24" s="215">
        <v>0</v>
      </c>
      <c r="F24" s="215">
        <v>2</v>
      </c>
      <c r="G24" s="215"/>
      <c r="H24" s="215"/>
      <c r="I24" s="215"/>
      <c r="J24" s="215"/>
      <c r="K24" s="215"/>
      <c r="L24" s="215"/>
      <c r="M24" s="410"/>
      <c r="N24" s="1122">
        <f t="shared" si="0"/>
        <v>3</v>
      </c>
      <c r="O24" s="1130">
        <v>2</v>
      </c>
      <c r="P24" s="351">
        <v>1</v>
      </c>
      <c r="Q24" s="201">
        <f t="shared" si="1"/>
        <v>0</v>
      </c>
    </row>
    <row r="25" spans="1:19">
      <c r="A25" s="566" t="s">
        <v>448</v>
      </c>
      <c r="B25" s="215">
        <v>0</v>
      </c>
      <c r="C25" s="215">
        <v>1</v>
      </c>
      <c r="D25" s="215">
        <v>0</v>
      </c>
      <c r="E25" s="215">
        <v>0</v>
      </c>
      <c r="F25" s="215">
        <v>0</v>
      </c>
      <c r="G25" s="215"/>
      <c r="H25" s="215"/>
      <c r="I25" s="215"/>
      <c r="J25" s="215"/>
      <c r="K25" s="215"/>
      <c r="L25" s="215"/>
      <c r="M25" s="410"/>
      <c r="N25" s="1122">
        <f t="shared" si="0"/>
        <v>1</v>
      </c>
      <c r="O25" s="1130">
        <v>0</v>
      </c>
      <c r="P25" s="351">
        <v>1</v>
      </c>
      <c r="Q25" s="201">
        <f t="shared" si="1"/>
        <v>0</v>
      </c>
    </row>
    <row r="26" spans="1:19" s="626" customFormat="1">
      <c r="A26" s="566" t="s">
        <v>447</v>
      </c>
      <c r="B26" s="215">
        <v>0</v>
      </c>
      <c r="C26" s="215">
        <v>0</v>
      </c>
      <c r="D26" s="215">
        <v>0</v>
      </c>
      <c r="E26" s="215">
        <v>0</v>
      </c>
      <c r="F26" s="215">
        <v>0</v>
      </c>
      <c r="G26" s="215"/>
      <c r="H26" s="215"/>
      <c r="I26" s="215"/>
      <c r="J26" s="215"/>
      <c r="K26" s="215"/>
      <c r="L26" s="215"/>
      <c r="M26" s="410"/>
      <c r="N26" s="1122">
        <f t="shared" si="0"/>
        <v>0</v>
      </c>
      <c r="O26" s="1130">
        <v>0</v>
      </c>
      <c r="P26" s="351">
        <v>0</v>
      </c>
      <c r="Q26" s="1068">
        <f t="shared" si="1"/>
        <v>0</v>
      </c>
      <c r="R26" s="1004"/>
      <c r="S26" s="1004"/>
    </row>
    <row r="27" spans="1:19">
      <c r="A27" s="1113" t="s">
        <v>578</v>
      </c>
      <c r="B27" s="1081">
        <v>0</v>
      </c>
      <c r="C27" s="1081">
        <v>0</v>
      </c>
      <c r="D27" s="1081">
        <v>0</v>
      </c>
      <c r="E27" s="1081">
        <v>1</v>
      </c>
      <c r="F27" s="1081">
        <v>0</v>
      </c>
      <c r="G27" s="1081"/>
      <c r="H27" s="1081"/>
      <c r="I27" s="1081"/>
      <c r="J27" s="1081"/>
      <c r="K27" s="1081"/>
      <c r="L27" s="1081"/>
      <c r="M27" s="1085"/>
      <c r="N27" s="1123">
        <f t="shared" si="0"/>
        <v>1</v>
      </c>
      <c r="O27" s="1131">
        <v>0</v>
      </c>
      <c r="P27" s="1083">
        <v>1</v>
      </c>
      <c r="Q27" s="201">
        <f t="shared" si="1"/>
        <v>0</v>
      </c>
    </row>
    <row r="28" spans="1:19">
      <c r="A28" s="566" t="s">
        <v>329</v>
      </c>
      <c r="B28" s="215">
        <v>1</v>
      </c>
      <c r="C28" s="215">
        <v>0</v>
      </c>
      <c r="D28" s="215">
        <v>1</v>
      </c>
      <c r="E28" s="215">
        <v>1</v>
      </c>
      <c r="F28" s="215">
        <v>0</v>
      </c>
      <c r="G28" s="215"/>
      <c r="H28" s="215"/>
      <c r="I28" s="215"/>
      <c r="J28" s="215"/>
      <c r="K28" s="215"/>
      <c r="L28" s="215"/>
      <c r="M28" s="410"/>
      <c r="N28" s="1122">
        <f t="shared" si="0"/>
        <v>3</v>
      </c>
      <c r="O28" s="1130">
        <v>2</v>
      </c>
      <c r="P28" s="351">
        <v>1</v>
      </c>
      <c r="Q28" s="201">
        <f t="shared" si="1"/>
        <v>0</v>
      </c>
    </row>
    <row r="29" spans="1:19">
      <c r="A29" s="566" t="s">
        <v>330</v>
      </c>
      <c r="B29" s="215">
        <v>0</v>
      </c>
      <c r="C29" s="215">
        <v>0</v>
      </c>
      <c r="D29" s="215">
        <v>0</v>
      </c>
      <c r="E29" s="215">
        <v>1</v>
      </c>
      <c r="F29" s="215">
        <v>0</v>
      </c>
      <c r="G29" s="215"/>
      <c r="H29" s="215"/>
      <c r="I29" s="215"/>
      <c r="J29" s="215"/>
      <c r="K29" s="215"/>
      <c r="L29" s="215"/>
      <c r="M29" s="410"/>
      <c r="N29" s="1122">
        <f t="shared" si="0"/>
        <v>1</v>
      </c>
      <c r="O29" s="1130">
        <v>0</v>
      </c>
      <c r="P29" s="351">
        <v>1</v>
      </c>
      <c r="Q29" s="201">
        <f t="shared" si="1"/>
        <v>0</v>
      </c>
    </row>
    <row r="30" spans="1:19">
      <c r="A30" s="566" t="s">
        <v>331</v>
      </c>
      <c r="B30" s="215">
        <v>104</v>
      </c>
      <c r="C30" s="215">
        <v>84</v>
      </c>
      <c r="D30" s="215">
        <v>100</v>
      </c>
      <c r="E30" s="215">
        <v>82</v>
      </c>
      <c r="F30" s="215">
        <v>125</v>
      </c>
      <c r="G30" s="215"/>
      <c r="H30" s="215"/>
      <c r="I30" s="215"/>
      <c r="J30" s="215"/>
      <c r="K30" s="215"/>
      <c r="L30" s="215"/>
      <c r="M30" s="410"/>
      <c r="N30" s="1122">
        <f t="shared" si="0"/>
        <v>495</v>
      </c>
      <c r="O30" s="1130">
        <v>159</v>
      </c>
      <c r="P30" s="351">
        <v>336</v>
      </c>
      <c r="Q30" s="201">
        <f t="shared" si="1"/>
        <v>0</v>
      </c>
    </row>
    <row r="31" spans="1:19">
      <c r="A31" s="566" t="s">
        <v>41</v>
      </c>
      <c r="B31" s="215">
        <v>4</v>
      </c>
      <c r="C31" s="215">
        <v>2</v>
      </c>
      <c r="D31" s="215">
        <v>3</v>
      </c>
      <c r="E31" s="215">
        <v>2</v>
      </c>
      <c r="F31" s="215">
        <v>4</v>
      </c>
      <c r="G31" s="215"/>
      <c r="H31" s="215"/>
      <c r="I31" s="215"/>
      <c r="J31" s="215"/>
      <c r="K31" s="215"/>
      <c r="L31" s="215"/>
      <c r="M31" s="410"/>
      <c r="N31" s="1122">
        <f t="shared" si="0"/>
        <v>15</v>
      </c>
      <c r="O31" s="1130">
        <v>3</v>
      </c>
      <c r="P31" s="351">
        <v>12</v>
      </c>
      <c r="Q31" s="201">
        <f t="shared" si="1"/>
        <v>0</v>
      </c>
    </row>
    <row r="32" spans="1:19">
      <c r="A32" s="566" t="s">
        <v>332</v>
      </c>
      <c r="B32" s="215">
        <v>13</v>
      </c>
      <c r="C32" s="215">
        <v>13</v>
      </c>
      <c r="D32" s="215">
        <v>8</v>
      </c>
      <c r="E32" s="215">
        <v>21</v>
      </c>
      <c r="F32" s="215">
        <v>24</v>
      </c>
      <c r="G32" s="215"/>
      <c r="H32" s="215"/>
      <c r="I32" s="215"/>
      <c r="J32" s="215"/>
      <c r="K32" s="215"/>
      <c r="L32" s="215"/>
      <c r="M32" s="410"/>
      <c r="N32" s="1122">
        <f t="shared" si="0"/>
        <v>79</v>
      </c>
      <c r="O32" s="1130">
        <v>32</v>
      </c>
      <c r="P32" s="351">
        <v>47</v>
      </c>
      <c r="Q32" s="201">
        <f t="shared" si="1"/>
        <v>0</v>
      </c>
    </row>
    <row r="33" spans="1:17">
      <c r="A33" s="566" t="s">
        <v>333</v>
      </c>
      <c r="B33" s="215">
        <v>10</v>
      </c>
      <c r="C33" s="215">
        <v>3</v>
      </c>
      <c r="D33" s="215">
        <v>4</v>
      </c>
      <c r="E33" s="215">
        <v>2</v>
      </c>
      <c r="F33" s="215">
        <v>2</v>
      </c>
      <c r="G33" s="215"/>
      <c r="H33" s="215"/>
      <c r="I33" s="215"/>
      <c r="J33" s="215"/>
      <c r="K33" s="215"/>
      <c r="L33" s="215"/>
      <c r="M33" s="410"/>
      <c r="N33" s="1122">
        <f t="shared" si="0"/>
        <v>21</v>
      </c>
      <c r="O33" s="1130">
        <v>5</v>
      </c>
      <c r="P33" s="351">
        <v>16</v>
      </c>
      <c r="Q33" s="201">
        <f t="shared" si="1"/>
        <v>0</v>
      </c>
    </row>
    <row r="34" spans="1:17">
      <c r="A34" s="566" t="s">
        <v>334</v>
      </c>
      <c r="B34" s="215">
        <v>3</v>
      </c>
      <c r="C34" s="215">
        <v>3</v>
      </c>
      <c r="D34" s="215">
        <v>4</v>
      </c>
      <c r="E34" s="215">
        <v>1</v>
      </c>
      <c r="F34" s="215">
        <v>3</v>
      </c>
      <c r="G34" s="215"/>
      <c r="H34" s="215"/>
      <c r="I34" s="215"/>
      <c r="J34" s="215"/>
      <c r="K34" s="215"/>
      <c r="L34" s="215"/>
      <c r="M34" s="410"/>
      <c r="N34" s="1122">
        <f t="shared" si="0"/>
        <v>14</v>
      </c>
      <c r="O34" s="1130">
        <v>2</v>
      </c>
      <c r="P34" s="351">
        <v>12</v>
      </c>
      <c r="Q34" s="201">
        <f t="shared" si="1"/>
        <v>0</v>
      </c>
    </row>
    <row r="35" spans="1:17">
      <c r="A35" s="566" t="s">
        <v>335</v>
      </c>
      <c r="B35" s="215">
        <v>5</v>
      </c>
      <c r="C35" s="215">
        <v>3</v>
      </c>
      <c r="D35" s="215">
        <v>2</v>
      </c>
      <c r="E35" s="215">
        <v>3</v>
      </c>
      <c r="F35" s="215">
        <v>8</v>
      </c>
      <c r="G35" s="215"/>
      <c r="H35" s="215"/>
      <c r="I35" s="215"/>
      <c r="J35" s="215"/>
      <c r="K35" s="215"/>
      <c r="L35" s="215"/>
      <c r="M35" s="410"/>
      <c r="N35" s="1122">
        <f t="shared" si="0"/>
        <v>21</v>
      </c>
      <c r="O35" s="1130">
        <v>15</v>
      </c>
      <c r="P35" s="351">
        <v>6</v>
      </c>
      <c r="Q35" s="201">
        <f t="shared" si="1"/>
        <v>0</v>
      </c>
    </row>
    <row r="36" spans="1:17">
      <c r="A36" s="566" t="s">
        <v>336</v>
      </c>
      <c r="B36" s="215">
        <v>56</v>
      </c>
      <c r="C36" s="215">
        <v>52</v>
      </c>
      <c r="D36" s="215">
        <v>105</v>
      </c>
      <c r="E36" s="215">
        <v>99</v>
      </c>
      <c r="F36" s="215">
        <v>138</v>
      </c>
      <c r="G36" s="215"/>
      <c r="H36" s="215"/>
      <c r="I36" s="215"/>
      <c r="J36" s="215"/>
      <c r="K36" s="215"/>
      <c r="L36" s="215"/>
      <c r="M36" s="410"/>
      <c r="N36" s="1122">
        <f t="shared" ref="N36:N67" si="2">SUM(B36:M36)</f>
        <v>450</v>
      </c>
      <c r="O36" s="1130">
        <v>166</v>
      </c>
      <c r="P36" s="351">
        <v>284</v>
      </c>
      <c r="Q36" s="201">
        <f t="shared" si="1"/>
        <v>0</v>
      </c>
    </row>
    <row r="37" spans="1:17">
      <c r="A37" s="566" t="s">
        <v>337</v>
      </c>
      <c r="B37" s="215">
        <v>2</v>
      </c>
      <c r="C37" s="215">
        <v>1</v>
      </c>
      <c r="D37" s="215">
        <v>4</v>
      </c>
      <c r="E37" s="215">
        <v>4</v>
      </c>
      <c r="F37" s="215">
        <v>7</v>
      </c>
      <c r="G37" s="215"/>
      <c r="H37" s="215"/>
      <c r="I37" s="215"/>
      <c r="J37" s="215"/>
      <c r="K37" s="215"/>
      <c r="L37" s="215"/>
      <c r="M37" s="410"/>
      <c r="N37" s="1122">
        <f t="shared" si="2"/>
        <v>18</v>
      </c>
      <c r="O37" s="1130">
        <v>9</v>
      </c>
      <c r="P37" s="351">
        <v>9</v>
      </c>
      <c r="Q37" s="201">
        <f t="shared" ref="Q37:Q69" si="3">N37-O37-P37</f>
        <v>0</v>
      </c>
    </row>
    <row r="38" spans="1:17">
      <c r="A38" s="566" t="s">
        <v>338</v>
      </c>
      <c r="B38" s="215">
        <v>0</v>
      </c>
      <c r="C38" s="215">
        <v>0</v>
      </c>
      <c r="D38" s="215">
        <v>4</v>
      </c>
      <c r="E38" s="215">
        <v>6</v>
      </c>
      <c r="F38" s="215">
        <v>7</v>
      </c>
      <c r="G38" s="215"/>
      <c r="H38" s="215"/>
      <c r="I38" s="215"/>
      <c r="J38" s="215"/>
      <c r="K38" s="215"/>
      <c r="L38" s="215"/>
      <c r="M38" s="410"/>
      <c r="N38" s="1122">
        <f t="shared" si="2"/>
        <v>17</v>
      </c>
      <c r="O38" s="1130">
        <v>6</v>
      </c>
      <c r="P38" s="351">
        <v>11</v>
      </c>
      <c r="Q38" s="201">
        <f t="shared" si="3"/>
        <v>0</v>
      </c>
    </row>
    <row r="39" spans="1:17">
      <c r="A39" s="566" t="s">
        <v>339</v>
      </c>
      <c r="B39" s="215">
        <v>1</v>
      </c>
      <c r="C39" s="215">
        <v>1</v>
      </c>
      <c r="D39" s="215">
        <v>4</v>
      </c>
      <c r="E39" s="215">
        <v>6</v>
      </c>
      <c r="F39" s="215">
        <v>6</v>
      </c>
      <c r="G39" s="215"/>
      <c r="H39" s="215"/>
      <c r="I39" s="215"/>
      <c r="J39" s="215"/>
      <c r="K39" s="215"/>
      <c r="L39" s="215"/>
      <c r="M39" s="410"/>
      <c r="N39" s="1122">
        <f t="shared" si="2"/>
        <v>18</v>
      </c>
      <c r="O39" s="1130">
        <v>13</v>
      </c>
      <c r="P39" s="351">
        <v>5</v>
      </c>
      <c r="Q39" s="201">
        <f t="shared" si="3"/>
        <v>0</v>
      </c>
    </row>
    <row r="40" spans="1:17">
      <c r="A40" s="566" t="s">
        <v>43</v>
      </c>
      <c r="B40" s="215">
        <v>0</v>
      </c>
      <c r="C40" s="215">
        <v>1</v>
      </c>
      <c r="D40" s="215">
        <v>0</v>
      </c>
      <c r="E40" s="215">
        <v>1</v>
      </c>
      <c r="F40" s="215">
        <v>1</v>
      </c>
      <c r="G40" s="215"/>
      <c r="H40" s="215"/>
      <c r="I40" s="215"/>
      <c r="J40" s="215"/>
      <c r="K40" s="215"/>
      <c r="L40" s="215"/>
      <c r="M40" s="410"/>
      <c r="N40" s="1122">
        <f t="shared" si="2"/>
        <v>3</v>
      </c>
      <c r="O40" s="1130">
        <v>1</v>
      </c>
      <c r="P40" s="351">
        <v>2</v>
      </c>
      <c r="Q40" s="201">
        <f t="shared" si="3"/>
        <v>0</v>
      </c>
    </row>
    <row r="41" spans="1:17">
      <c r="A41" s="566" t="s">
        <v>340</v>
      </c>
      <c r="B41" s="215">
        <v>0</v>
      </c>
      <c r="C41" s="215">
        <v>2</v>
      </c>
      <c r="D41" s="215">
        <v>4</v>
      </c>
      <c r="E41" s="215">
        <v>3</v>
      </c>
      <c r="F41" s="215">
        <v>1</v>
      </c>
      <c r="G41" s="215"/>
      <c r="H41" s="215"/>
      <c r="I41" s="215"/>
      <c r="J41" s="215"/>
      <c r="K41" s="215"/>
      <c r="L41" s="215"/>
      <c r="M41" s="410"/>
      <c r="N41" s="1122">
        <f t="shared" si="2"/>
        <v>10</v>
      </c>
      <c r="O41" s="1130">
        <v>5</v>
      </c>
      <c r="P41" s="351">
        <v>5</v>
      </c>
      <c r="Q41" s="201">
        <f t="shared" si="3"/>
        <v>0</v>
      </c>
    </row>
    <row r="42" spans="1:17">
      <c r="A42" s="566" t="s">
        <v>341</v>
      </c>
      <c r="B42" s="215">
        <v>0</v>
      </c>
      <c r="C42" s="215">
        <v>2</v>
      </c>
      <c r="D42" s="215">
        <v>0</v>
      </c>
      <c r="E42" s="215">
        <v>0</v>
      </c>
      <c r="F42" s="215">
        <v>0</v>
      </c>
      <c r="G42" s="215"/>
      <c r="H42" s="215"/>
      <c r="I42" s="215"/>
      <c r="J42" s="215"/>
      <c r="K42" s="215"/>
      <c r="L42" s="215"/>
      <c r="M42" s="410"/>
      <c r="N42" s="1122">
        <f t="shared" si="2"/>
        <v>2</v>
      </c>
      <c r="O42" s="1130">
        <v>1</v>
      </c>
      <c r="P42" s="351">
        <v>1</v>
      </c>
      <c r="Q42" s="201">
        <f t="shared" si="3"/>
        <v>0</v>
      </c>
    </row>
    <row r="43" spans="1:17">
      <c r="A43" s="566" t="s">
        <v>342</v>
      </c>
      <c r="B43" s="215">
        <v>0</v>
      </c>
      <c r="C43" s="215">
        <v>0</v>
      </c>
      <c r="D43" s="215">
        <v>0</v>
      </c>
      <c r="E43" s="215">
        <v>2</v>
      </c>
      <c r="F43" s="215">
        <v>1</v>
      </c>
      <c r="G43" s="215"/>
      <c r="H43" s="215"/>
      <c r="I43" s="215"/>
      <c r="J43" s="215"/>
      <c r="K43" s="215"/>
      <c r="L43" s="215"/>
      <c r="M43" s="410"/>
      <c r="N43" s="1122">
        <f t="shared" si="2"/>
        <v>3</v>
      </c>
      <c r="O43" s="1130">
        <v>1</v>
      </c>
      <c r="P43" s="351">
        <v>2</v>
      </c>
      <c r="Q43" s="201">
        <f t="shared" si="3"/>
        <v>0</v>
      </c>
    </row>
    <row r="44" spans="1:17">
      <c r="A44" s="845" t="s">
        <v>574</v>
      </c>
      <c r="B44" s="215">
        <v>0</v>
      </c>
      <c r="C44" s="215">
        <v>0</v>
      </c>
      <c r="D44" s="215">
        <v>1</v>
      </c>
      <c r="E44" s="215">
        <v>0</v>
      </c>
      <c r="F44" s="215">
        <v>0</v>
      </c>
      <c r="G44" s="215"/>
      <c r="H44" s="215"/>
      <c r="I44" s="215"/>
      <c r="J44" s="215"/>
      <c r="K44" s="215"/>
      <c r="L44" s="215"/>
      <c r="M44" s="410"/>
      <c r="N44" s="1122">
        <f t="shared" si="2"/>
        <v>1</v>
      </c>
      <c r="O44" s="1130">
        <v>1</v>
      </c>
      <c r="P44" s="351">
        <v>0</v>
      </c>
      <c r="Q44" s="201">
        <f t="shared" si="3"/>
        <v>0</v>
      </c>
    </row>
    <row r="45" spans="1:17">
      <c r="A45" s="566" t="s">
        <v>343</v>
      </c>
      <c r="B45" s="215">
        <v>16</v>
      </c>
      <c r="C45" s="215">
        <v>12</v>
      </c>
      <c r="D45" s="215">
        <v>8</v>
      </c>
      <c r="E45" s="215">
        <v>9</v>
      </c>
      <c r="F45" s="215">
        <v>14</v>
      </c>
      <c r="G45" s="215"/>
      <c r="H45" s="215"/>
      <c r="I45" s="215"/>
      <c r="J45" s="215"/>
      <c r="K45" s="215"/>
      <c r="L45" s="215"/>
      <c r="M45" s="410"/>
      <c r="N45" s="1122">
        <f t="shared" si="2"/>
        <v>59</v>
      </c>
      <c r="O45" s="1130">
        <v>25</v>
      </c>
      <c r="P45" s="351">
        <v>34</v>
      </c>
      <c r="Q45" s="201">
        <f t="shared" si="3"/>
        <v>0</v>
      </c>
    </row>
    <row r="46" spans="1:17">
      <c r="A46" s="566" t="s">
        <v>344</v>
      </c>
      <c r="B46" s="215">
        <v>2</v>
      </c>
      <c r="C46" s="215">
        <v>1</v>
      </c>
      <c r="D46" s="215">
        <v>1</v>
      </c>
      <c r="E46" s="215">
        <v>2</v>
      </c>
      <c r="F46" s="215">
        <v>1</v>
      </c>
      <c r="G46" s="215"/>
      <c r="H46" s="215"/>
      <c r="I46" s="215"/>
      <c r="J46" s="215"/>
      <c r="K46" s="215"/>
      <c r="L46" s="215"/>
      <c r="M46" s="410"/>
      <c r="N46" s="1122">
        <f t="shared" si="2"/>
        <v>7</v>
      </c>
      <c r="O46" s="1130">
        <v>3</v>
      </c>
      <c r="P46" s="351">
        <v>4</v>
      </c>
      <c r="Q46" s="201">
        <f t="shared" si="3"/>
        <v>0</v>
      </c>
    </row>
    <row r="47" spans="1:17">
      <c r="A47" s="566" t="s">
        <v>345</v>
      </c>
      <c r="B47" s="215">
        <v>1</v>
      </c>
      <c r="C47" s="215">
        <v>1</v>
      </c>
      <c r="D47" s="215">
        <v>0</v>
      </c>
      <c r="E47" s="215">
        <v>2</v>
      </c>
      <c r="F47" s="215">
        <v>1</v>
      </c>
      <c r="G47" s="215"/>
      <c r="H47" s="215"/>
      <c r="I47" s="215"/>
      <c r="J47" s="215"/>
      <c r="K47" s="215"/>
      <c r="L47" s="215"/>
      <c r="M47" s="410"/>
      <c r="N47" s="1122">
        <f t="shared" si="2"/>
        <v>5</v>
      </c>
      <c r="O47" s="1130">
        <v>2</v>
      </c>
      <c r="P47" s="351">
        <v>3</v>
      </c>
      <c r="Q47" s="201">
        <f t="shared" si="3"/>
        <v>0</v>
      </c>
    </row>
    <row r="48" spans="1:17">
      <c r="A48" s="566" t="s">
        <v>346</v>
      </c>
      <c r="B48" s="215">
        <v>14</v>
      </c>
      <c r="C48" s="215">
        <v>17</v>
      </c>
      <c r="D48" s="215">
        <v>8</v>
      </c>
      <c r="E48" s="215">
        <v>1</v>
      </c>
      <c r="F48" s="215">
        <v>11</v>
      </c>
      <c r="G48" s="215"/>
      <c r="H48" s="215"/>
      <c r="I48" s="215"/>
      <c r="J48" s="215"/>
      <c r="K48" s="215"/>
      <c r="L48" s="215"/>
      <c r="M48" s="410"/>
      <c r="N48" s="1122">
        <f t="shared" si="2"/>
        <v>51</v>
      </c>
      <c r="O48" s="1130">
        <v>18</v>
      </c>
      <c r="P48" s="351">
        <v>33</v>
      </c>
      <c r="Q48" s="201">
        <f t="shared" si="3"/>
        <v>0</v>
      </c>
    </row>
    <row r="49" spans="1:17">
      <c r="A49" s="566" t="s">
        <v>347</v>
      </c>
      <c r="B49" s="215">
        <v>0</v>
      </c>
      <c r="C49" s="215">
        <v>0</v>
      </c>
      <c r="D49" s="215">
        <v>2</v>
      </c>
      <c r="E49" s="215">
        <v>0</v>
      </c>
      <c r="F49" s="215">
        <v>0</v>
      </c>
      <c r="G49" s="215"/>
      <c r="H49" s="215"/>
      <c r="I49" s="215"/>
      <c r="J49" s="215"/>
      <c r="K49" s="215"/>
      <c r="L49" s="215"/>
      <c r="M49" s="410"/>
      <c r="N49" s="1122">
        <f t="shared" si="2"/>
        <v>2</v>
      </c>
      <c r="O49" s="1130">
        <v>1</v>
      </c>
      <c r="P49" s="351">
        <v>1</v>
      </c>
      <c r="Q49" s="201">
        <f t="shared" si="3"/>
        <v>0</v>
      </c>
    </row>
    <row r="50" spans="1:17">
      <c r="A50" s="566" t="s">
        <v>348</v>
      </c>
      <c r="B50" s="215">
        <v>4</v>
      </c>
      <c r="C50" s="215">
        <v>3</v>
      </c>
      <c r="D50" s="215">
        <v>0</v>
      </c>
      <c r="E50" s="215">
        <v>0</v>
      </c>
      <c r="F50" s="215">
        <v>2</v>
      </c>
      <c r="G50" s="215"/>
      <c r="H50" s="215"/>
      <c r="I50" s="215"/>
      <c r="J50" s="215"/>
      <c r="K50" s="215"/>
      <c r="L50" s="215"/>
      <c r="M50" s="410"/>
      <c r="N50" s="1122">
        <f t="shared" si="2"/>
        <v>9</v>
      </c>
      <c r="O50" s="1130">
        <v>2</v>
      </c>
      <c r="P50" s="351">
        <v>7</v>
      </c>
      <c r="Q50" s="201">
        <f t="shared" si="3"/>
        <v>0</v>
      </c>
    </row>
    <row r="51" spans="1:17">
      <c r="A51" s="566" t="s">
        <v>349</v>
      </c>
      <c r="B51" s="215">
        <v>1</v>
      </c>
      <c r="C51" s="215">
        <v>0</v>
      </c>
      <c r="D51" s="215">
        <v>0</v>
      </c>
      <c r="E51" s="215">
        <v>0</v>
      </c>
      <c r="F51" s="215">
        <v>1</v>
      </c>
      <c r="G51" s="215"/>
      <c r="H51" s="215"/>
      <c r="I51" s="215"/>
      <c r="J51" s="215"/>
      <c r="K51" s="215"/>
      <c r="L51" s="215"/>
      <c r="M51" s="410"/>
      <c r="N51" s="1122">
        <f t="shared" si="2"/>
        <v>2</v>
      </c>
      <c r="O51" s="1130">
        <v>1</v>
      </c>
      <c r="P51" s="351">
        <v>1</v>
      </c>
      <c r="Q51" s="201">
        <f t="shared" si="3"/>
        <v>0</v>
      </c>
    </row>
    <row r="52" spans="1:17">
      <c r="A52" s="566" t="s">
        <v>350</v>
      </c>
      <c r="B52" s="215">
        <v>0</v>
      </c>
      <c r="C52" s="215">
        <v>0</v>
      </c>
      <c r="D52" s="215">
        <v>1</v>
      </c>
      <c r="E52" s="215">
        <v>0</v>
      </c>
      <c r="F52" s="215">
        <v>0</v>
      </c>
      <c r="G52" s="215"/>
      <c r="H52" s="215"/>
      <c r="I52" s="215"/>
      <c r="J52" s="215"/>
      <c r="K52" s="215"/>
      <c r="L52" s="215"/>
      <c r="M52" s="410"/>
      <c r="N52" s="1122">
        <f t="shared" si="2"/>
        <v>1</v>
      </c>
      <c r="O52" s="1130">
        <v>1</v>
      </c>
      <c r="P52" s="351">
        <v>0</v>
      </c>
      <c r="Q52" s="201">
        <f t="shared" si="3"/>
        <v>0</v>
      </c>
    </row>
    <row r="53" spans="1:17">
      <c r="A53" s="566" t="s">
        <v>351</v>
      </c>
      <c r="B53" s="215">
        <v>1</v>
      </c>
      <c r="C53" s="215">
        <v>1</v>
      </c>
      <c r="D53" s="215">
        <v>4</v>
      </c>
      <c r="E53" s="215">
        <v>1</v>
      </c>
      <c r="F53" s="215">
        <v>0</v>
      </c>
      <c r="G53" s="215"/>
      <c r="H53" s="215"/>
      <c r="I53" s="215"/>
      <c r="J53" s="215"/>
      <c r="K53" s="215"/>
      <c r="L53" s="215"/>
      <c r="M53" s="410"/>
      <c r="N53" s="1122">
        <f t="shared" si="2"/>
        <v>7</v>
      </c>
      <c r="O53" s="1130">
        <v>1</v>
      </c>
      <c r="P53" s="351">
        <v>6</v>
      </c>
      <c r="Q53" s="201">
        <f t="shared" si="3"/>
        <v>0</v>
      </c>
    </row>
    <row r="54" spans="1:17">
      <c r="A54" s="566" t="s">
        <v>352</v>
      </c>
      <c r="B54" s="215">
        <v>0</v>
      </c>
      <c r="C54" s="215">
        <v>0</v>
      </c>
      <c r="D54" s="215">
        <v>2</v>
      </c>
      <c r="E54" s="215">
        <v>0</v>
      </c>
      <c r="F54" s="215">
        <v>0</v>
      </c>
      <c r="G54" s="215"/>
      <c r="H54" s="215"/>
      <c r="I54" s="215"/>
      <c r="J54" s="215"/>
      <c r="K54" s="215"/>
      <c r="L54" s="215"/>
      <c r="M54" s="410"/>
      <c r="N54" s="1122">
        <f t="shared" si="2"/>
        <v>2</v>
      </c>
      <c r="O54" s="1130">
        <v>0</v>
      </c>
      <c r="P54" s="351">
        <v>2</v>
      </c>
      <c r="Q54" s="201">
        <f t="shared" si="3"/>
        <v>0</v>
      </c>
    </row>
    <row r="55" spans="1:17">
      <c r="A55" s="566" t="s">
        <v>353</v>
      </c>
      <c r="B55" s="215">
        <v>0</v>
      </c>
      <c r="C55" s="215">
        <v>0</v>
      </c>
      <c r="D55" s="215">
        <v>0</v>
      </c>
      <c r="E55" s="215">
        <v>0</v>
      </c>
      <c r="F55" s="215">
        <v>0</v>
      </c>
      <c r="G55" s="215"/>
      <c r="H55" s="215"/>
      <c r="I55" s="215"/>
      <c r="J55" s="215"/>
      <c r="K55" s="215"/>
      <c r="L55" s="215"/>
      <c r="M55" s="410"/>
      <c r="N55" s="1122">
        <f t="shared" si="2"/>
        <v>0</v>
      </c>
      <c r="O55" s="1130">
        <v>0</v>
      </c>
      <c r="P55" s="351">
        <v>0</v>
      </c>
      <c r="Q55" s="201">
        <f t="shared" si="3"/>
        <v>0</v>
      </c>
    </row>
    <row r="56" spans="1:17">
      <c r="A56" s="566" t="s">
        <v>354</v>
      </c>
      <c r="B56" s="215">
        <v>0</v>
      </c>
      <c r="C56" s="215">
        <v>0</v>
      </c>
      <c r="D56" s="215">
        <v>0</v>
      </c>
      <c r="E56" s="215">
        <v>1</v>
      </c>
      <c r="F56" s="215">
        <v>0</v>
      </c>
      <c r="G56" s="215"/>
      <c r="H56" s="215"/>
      <c r="I56" s="215"/>
      <c r="J56" s="215"/>
      <c r="K56" s="215"/>
      <c r="L56" s="215"/>
      <c r="M56" s="410"/>
      <c r="N56" s="1122">
        <f t="shared" si="2"/>
        <v>1</v>
      </c>
      <c r="O56" s="1130">
        <v>0</v>
      </c>
      <c r="P56" s="351">
        <v>1</v>
      </c>
      <c r="Q56" s="201">
        <f t="shared" si="3"/>
        <v>0</v>
      </c>
    </row>
    <row r="57" spans="1:17">
      <c r="A57" s="566" t="s">
        <v>355</v>
      </c>
      <c r="B57" s="215">
        <v>1</v>
      </c>
      <c r="C57" s="215">
        <v>0</v>
      </c>
      <c r="D57" s="215">
        <v>2</v>
      </c>
      <c r="E57" s="215">
        <v>0</v>
      </c>
      <c r="F57" s="215">
        <v>0</v>
      </c>
      <c r="G57" s="215"/>
      <c r="H57" s="215"/>
      <c r="I57" s="215"/>
      <c r="J57" s="215"/>
      <c r="K57" s="215"/>
      <c r="L57" s="215"/>
      <c r="M57" s="410"/>
      <c r="N57" s="1122">
        <f t="shared" si="2"/>
        <v>3</v>
      </c>
      <c r="O57" s="1130">
        <v>1</v>
      </c>
      <c r="P57" s="351">
        <v>2</v>
      </c>
      <c r="Q57" s="201">
        <f t="shared" si="3"/>
        <v>0</v>
      </c>
    </row>
    <row r="58" spans="1:17">
      <c r="A58" s="566" t="s">
        <v>356</v>
      </c>
      <c r="B58" s="215">
        <v>0</v>
      </c>
      <c r="C58" s="215">
        <v>0</v>
      </c>
      <c r="D58" s="215">
        <v>0</v>
      </c>
      <c r="E58" s="215">
        <v>1</v>
      </c>
      <c r="F58" s="215">
        <v>0</v>
      </c>
      <c r="G58" s="215"/>
      <c r="H58" s="215"/>
      <c r="I58" s="215"/>
      <c r="J58" s="215"/>
      <c r="K58" s="215"/>
      <c r="L58" s="215"/>
      <c r="M58" s="410"/>
      <c r="N58" s="1122">
        <f t="shared" si="2"/>
        <v>1</v>
      </c>
      <c r="O58" s="1130">
        <v>0</v>
      </c>
      <c r="P58" s="351">
        <v>1</v>
      </c>
      <c r="Q58" s="201">
        <f t="shared" si="3"/>
        <v>0</v>
      </c>
    </row>
    <row r="59" spans="1:17">
      <c r="A59" s="566" t="s">
        <v>357</v>
      </c>
      <c r="B59" s="215">
        <v>0</v>
      </c>
      <c r="C59" s="215">
        <v>0</v>
      </c>
      <c r="D59" s="215">
        <v>0</v>
      </c>
      <c r="E59" s="215">
        <v>0</v>
      </c>
      <c r="F59" s="215">
        <v>0</v>
      </c>
      <c r="G59" s="215"/>
      <c r="H59" s="215"/>
      <c r="I59" s="215"/>
      <c r="J59" s="215"/>
      <c r="K59" s="215"/>
      <c r="L59" s="215"/>
      <c r="M59" s="410"/>
      <c r="N59" s="1122">
        <f t="shared" si="2"/>
        <v>0</v>
      </c>
      <c r="O59" s="1130">
        <v>0</v>
      </c>
      <c r="P59" s="351">
        <v>0</v>
      </c>
      <c r="Q59" s="201">
        <f t="shared" si="3"/>
        <v>0</v>
      </c>
    </row>
    <row r="60" spans="1:17">
      <c r="A60" s="566" t="s">
        <v>358</v>
      </c>
      <c r="B60" s="215">
        <v>0</v>
      </c>
      <c r="C60" s="215">
        <v>0</v>
      </c>
      <c r="D60" s="215">
        <v>0</v>
      </c>
      <c r="E60" s="215">
        <v>0</v>
      </c>
      <c r="F60" s="215">
        <v>0</v>
      </c>
      <c r="G60" s="215"/>
      <c r="H60" s="215"/>
      <c r="I60" s="215"/>
      <c r="J60" s="215"/>
      <c r="K60" s="215"/>
      <c r="L60" s="215"/>
      <c r="M60" s="410"/>
      <c r="N60" s="1122">
        <f t="shared" si="2"/>
        <v>0</v>
      </c>
      <c r="O60" s="1130">
        <v>0</v>
      </c>
      <c r="P60" s="351">
        <v>0</v>
      </c>
      <c r="Q60" s="201">
        <f t="shared" si="3"/>
        <v>0</v>
      </c>
    </row>
    <row r="61" spans="1:17">
      <c r="A61" s="566" t="s">
        <v>359</v>
      </c>
      <c r="B61" s="215">
        <v>1</v>
      </c>
      <c r="C61" s="215">
        <v>0</v>
      </c>
      <c r="D61" s="215">
        <v>1</v>
      </c>
      <c r="E61" s="215">
        <v>1</v>
      </c>
      <c r="F61" s="215">
        <v>1</v>
      </c>
      <c r="G61" s="215"/>
      <c r="H61" s="215"/>
      <c r="I61" s="215"/>
      <c r="J61" s="215"/>
      <c r="K61" s="215"/>
      <c r="L61" s="215"/>
      <c r="M61" s="410"/>
      <c r="N61" s="1122">
        <f t="shared" si="2"/>
        <v>4</v>
      </c>
      <c r="O61" s="1130">
        <v>0</v>
      </c>
      <c r="P61" s="351">
        <v>4</v>
      </c>
      <c r="Q61" s="201">
        <f t="shared" si="3"/>
        <v>0</v>
      </c>
    </row>
    <row r="62" spans="1:17">
      <c r="A62" s="566" t="s">
        <v>360</v>
      </c>
      <c r="B62" s="215">
        <v>0</v>
      </c>
      <c r="C62" s="215">
        <v>1</v>
      </c>
      <c r="D62" s="215">
        <v>0</v>
      </c>
      <c r="E62" s="215">
        <v>0</v>
      </c>
      <c r="F62" s="215">
        <v>1</v>
      </c>
      <c r="G62" s="215"/>
      <c r="H62" s="215"/>
      <c r="I62" s="215"/>
      <c r="J62" s="215"/>
      <c r="K62" s="215"/>
      <c r="L62" s="215"/>
      <c r="M62" s="410"/>
      <c r="N62" s="1122">
        <f t="shared" si="2"/>
        <v>2</v>
      </c>
      <c r="O62" s="1130">
        <v>2</v>
      </c>
      <c r="P62" s="351">
        <v>0</v>
      </c>
      <c r="Q62" s="201">
        <f t="shared" si="3"/>
        <v>0</v>
      </c>
    </row>
    <row r="63" spans="1:17">
      <c r="A63" s="566" t="s">
        <v>361</v>
      </c>
      <c r="B63" s="215">
        <v>1</v>
      </c>
      <c r="C63" s="215">
        <v>0</v>
      </c>
      <c r="D63" s="215">
        <v>1</v>
      </c>
      <c r="E63" s="215">
        <v>1</v>
      </c>
      <c r="F63" s="215">
        <v>0</v>
      </c>
      <c r="G63" s="215"/>
      <c r="H63" s="215"/>
      <c r="I63" s="215"/>
      <c r="J63" s="215"/>
      <c r="K63" s="215"/>
      <c r="L63" s="215"/>
      <c r="M63" s="410"/>
      <c r="N63" s="1122">
        <f t="shared" si="2"/>
        <v>3</v>
      </c>
      <c r="O63" s="1130">
        <v>2</v>
      </c>
      <c r="P63" s="351">
        <v>1</v>
      </c>
      <c r="Q63" s="201">
        <f t="shared" si="3"/>
        <v>0</v>
      </c>
    </row>
    <row r="64" spans="1:17">
      <c r="A64" s="566" t="s">
        <v>362</v>
      </c>
      <c r="B64" s="215">
        <v>0</v>
      </c>
      <c r="C64" s="215">
        <v>1</v>
      </c>
      <c r="D64" s="215">
        <v>0</v>
      </c>
      <c r="E64" s="215">
        <v>2</v>
      </c>
      <c r="F64" s="215">
        <v>0</v>
      </c>
      <c r="G64" s="215"/>
      <c r="H64" s="215"/>
      <c r="I64" s="215"/>
      <c r="J64" s="215"/>
      <c r="K64" s="215"/>
      <c r="L64" s="215"/>
      <c r="M64" s="410"/>
      <c r="N64" s="1122">
        <f t="shared" si="2"/>
        <v>3</v>
      </c>
      <c r="O64" s="1130">
        <v>0</v>
      </c>
      <c r="P64" s="351">
        <v>3</v>
      </c>
      <c r="Q64" s="201">
        <f t="shared" si="3"/>
        <v>0</v>
      </c>
    </row>
    <row r="65" spans="1:17">
      <c r="A65" s="566" t="s">
        <v>449</v>
      </c>
      <c r="B65" s="215">
        <v>2</v>
      </c>
      <c r="C65" s="215">
        <v>0</v>
      </c>
      <c r="D65" s="215">
        <v>0</v>
      </c>
      <c r="E65" s="215">
        <v>0</v>
      </c>
      <c r="F65" s="215">
        <v>0</v>
      </c>
      <c r="G65" s="215"/>
      <c r="H65" s="215"/>
      <c r="I65" s="215"/>
      <c r="J65" s="215"/>
      <c r="K65" s="215"/>
      <c r="L65" s="215"/>
      <c r="M65" s="410"/>
      <c r="N65" s="1122">
        <f t="shared" si="2"/>
        <v>2</v>
      </c>
      <c r="O65" s="1130">
        <v>1</v>
      </c>
      <c r="P65" s="351">
        <v>1</v>
      </c>
      <c r="Q65" s="201">
        <f t="shared" si="3"/>
        <v>0</v>
      </c>
    </row>
    <row r="66" spans="1:17">
      <c r="A66" s="566" t="s">
        <v>364</v>
      </c>
      <c r="B66" s="215">
        <v>0</v>
      </c>
      <c r="C66" s="215">
        <v>2</v>
      </c>
      <c r="D66" s="215">
        <v>0</v>
      </c>
      <c r="E66" s="215">
        <v>1</v>
      </c>
      <c r="F66" s="215">
        <v>0</v>
      </c>
      <c r="G66" s="215"/>
      <c r="H66" s="215"/>
      <c r="I66" s="215"/>
      <c r="J66" s="215"/>
      <c r="K66" s="215"/>
      <c r="L66" s="215"/>
      <c r="M66" s="410"/>
      <c r="N66" s="1122">
        <f t="shared" si="2"/>
        <v>3</v>
      </c>
      <c r="O66" s="1130">
        <v>3</v>
      </c>
      <c r="P66" s="351">
        <v>0</v>
      </c>
      <c r="Q66" s="201">
        <f t="shared" si="3"/>
        <v>0</v>
      </c>
    </row>
    <row r="67" spans="1:17">
      <c r="A67" s="566" t="s">
        <v>365</v>
      </c>
      <c r="B67" s="215">
        <v>0</v>
      </c>
      <c r="C67" s="215">
        <v>0</v>
      </c>
      <c r="D67" s="215">
        <v>0</v>
      </c>
      <c r="E67" s="215">
        <v>1</v>
      </c>
      <c r="F67" s="215">
        <v>0</v>
      </c>
      <c r="G67" s="215"/>
      <c r="H67" s="215"/>
      <c r="I67" s="215"/>
      <c r="J67" s="215"/>
      <c r="K67" s="215"/>
      <c r="L67" s="215"/>
      <c r="M67" s="410"/>
      <c r="N67" s="1122">
        <f t="shared" si="2"/>
        <v>1</v>
      </c>
      <c r="O67" s="1130">
        <v>0</v>
      </c>
      <c r="P67" s="351">
        <v>1</v>
      </c>
      <c r="Q67" s="201">
        <f t="shared" si="3"/>
        <v>0</v>
      </c>
    </row>
    <row r="68" spans="1:17">
      <c r="A68" s="566" t="s">
        <v>366</v>
      </c>
      <c r="B68" s="215">
        <v>0</v>
      </c>
      <c r="C68" s="215">
        <v>0</v>
      </c>
      <c r="D68" s="215">
        <v>0</v>
      </c>
      <c r="E68" s="215">
        <v>1</v>
      </c>
      <c r="F68" s="215">
        <v>1</v>
      </c>
      <c r="G68" s="215"/>
      <c r="H68" s="215"/>
      <c r="I68" s="215"/>
      <c r="J68" s="215"/>
      <c r="K68" s="215"/>
      <c r="L68" s="215"/>
      <c r="M68" s="410"/>
      <c r="N68" s="1122">
        <f t="shared" ref="N68:N81" si="4">SUM(B68:M68)</f>
        <v>2</v>
      </c>
      <c r="O68" s="1130">
        <v>2</v>
      </c>
      <c r="P68" s="351">
        <v>0</v>
      </c>
      <c r="Q68" s="201">
        <f t="shared" si="3"/>
        <v>0</v>
      </c>
    </row>
    <row r="69" spans="1:17">
      <c r="A69" s="566" t="s">
        <v>367</v>
      </c>
      <c r="B69" s="215">
        <v>2</v>
      </c>
      <c r="C69" s="215">
        <v>0</v>
      </c>
      <c r="D69" s="215">
        <v>0</v>
      </c>
      <c r="E69" s="215">
        <v>2</v>
      </c>
      <c r="F69" s="215">
        <v>1</v>
      </c>
      <c r="G69" s="215"/>
      <c r="H69" s="215"/>
      <c r="I69" s="215"/>
      <c r="J69" s="215"/>
      <c r="K69" s="215"/>
      <c r="L69" s="215"/>
      <c r="M69" s="410"/>
      <c r="N69" s="1122">
        <f t="shared" si="4"/>
        <v>5</v>
      </c>
      <c r="O69" s="1130">
        <v>3</v>
      </c>
      <c r="P69" s="351">
        <v>2</v>
      </c>
      <c r="Q69" s="201">
        <f t="shared" si="3"/>
        <v>0</v>
      </c>
    </row>
    <row r="70" spans="1:17">
      <c r="A70" s="566" t="s">
        <v>368</v>
      </c>
      <c r="B70" s="215">
        <v>0</v>
      </c>
      <c r="C70" s="215">
        <v>0</v>
      </c>
      <c r="D70" s="215">
        <v>2</v>
      </c>
      <c r="E70" s="215">
        <v>0</v>
      </c>
      <c r="F70" s="215">
        <v>1</v>
      </c>
      <c r="G70" s="215"/>
      <c r="H70" s="215"/>
      <c r="I70" s="215"/>
      <c r="J70" s="215"/>
      <c r="K70" s="215"/>
      <c r="L70" s="215"/>
      <c r="M70" s="410"/>
      <c r="N70" s="1122">
        <f t="shared" si="4"/>
        <v>3</v>
      </c>
      <c r="O70" s="1130">
        <v>2</v>
      </c>
      <c r="P70" s="351">
        <v>1</v>
      </c>
      <c r="Q70" s="201">
        <f t="shared" ref="Q70:Q81" si="5">N70-O70-P70</f>
        <v>0</v>
      </c>
    </row>
    <row r="71" spans="1:17">
      <c r="A71" s="566" t="s">
        <v>369</v>
      </c>
      <c r="B71" s="215">
        <v>4</v>
      </c>
      <c r="C71" s="215">
        <v>1</v>
      </c>
      <c r="D71" s="215">
        <v>0</v>
      </c>
      <c r="E71" s="215">
        <v>0</v>
      </c>
      <c r="F71" s="215">
        <v>0</v>
      </c>
      <c r="G71" s="215"/>
      <c r="H71" s="215"/>
      <c r="I71" s="215"/>
      <c r="J71" s="215"/>
      <c r="K71" s="215"/>
      <c r="L71" s="215"/>
      <c r="M71" s="410"/>
      <c r="N71" s="1122">
        <f t="shared" si="4"/>
        <v>5</v>
      </c>
      <c r="O71" s="1130">
        <v>4</v>
      </c>
      <c r="P71" s="351">
        <v>1</v>
      </c>
      <c r="Q71" s="201">
        <f t="shared" si="5"/>
        <v>0</v>
      </c>
    </row>
    <row r="72" spans="1:17">
      <c r="A72" s="566" t="s">
        <v>370</v>
      </c>
      <c r="B72" s="215">
        <v>3</v>
      </c>
      <c r="C72" s="215">
        <v>0</v>
      </c>
      <c r="D72" s="215">
        <v>1</v>
      </c>
      <c r="E72" s="215">
        <v>0</v>
      </c>
      <c r="F72" s="215">
        <v>0</v>
      </c>
      <c r="G72" s="215"/>
      <c r="H72" s="215"/>
      <c r="I72" s="215"/>
      <c r="J72" s="215"/>
      <c r="K72" s="215"/>
      <c r="L72" s="215"/>
      <c r="M72" s="410"/>
      <c r="N72" s="1122">
        <f t="shared" si="4"/>
        <v>4</v>
      </c>
      <c r="O72" s="1130">
        <v>3</v>
      </c>
      <c r="P72" s="351">
        <v>1</v>
      </c>
      <c r="Q72" s="201">
        <f t="shared" si="5"/>
        <v>0</v>
      </c>
    </row>
    <row r="73" spans="1:17">
      <c r="A73" s="566" t="s">
        <v>371</v>
      </c>
      <c r="B73" s="215">
        <v>0</v>
      </c>
      <c r="C73" s="215">
        <v>0</v>
      </c>
      <c r="D73" s="215">
        <v>0</v>
      </c>
      <c r="E73" s="215">
        <v>0</v>
      </c>
      <c r="F73" s="215">
        <v>0</v>
      </c>
      <c r="G73" s="215"/>
      <c r="H73" s="215"/>
      <c r="I73" s="215"/>
      <c r="J73" s="215"/>
      <c r="K73" s="215"/>
      <c r="L73" s="215"/>
      <c r="M73" s="410"/>
      <c r="N73" s="1122">
        <f t="shared" si="4"/>
        <v>0</v>
      </c>
      <c r="O73" s="1130">
        <v>0</v>
      </c>
      <c r="P73" s="351">
        <v>0</v>
      </c>
      <c r="Q73" s="201">
        <f t="shared" si="5"/>
        <v>0</v>
      </c>
    </row>
    <row r="74" spans="1:17">
      <c r="A74" s="566" t="s">
        <v>372</v>
      </c>
      <c r="B74" s="215">
        <v>0</v>
      </c>
      <c r="C74" s="215">
        <v>1</v>
      </c>
      <c r="D74" s="215">
        <v>0</v>
      </c>
      <c r="E74" s="215">
        <v>0</v>
      </c>
      <c r="F74" s="215">
        <v>0</v>
      </c>
      <c r="G74" s="215"/>
      <c r="H74" s="215"/>
      <c r="I74" s="215"/>
      <c r="J74" s="215"/>
      <c r="K74" s="215"/>
      <c r="L74" s="215"/>
      <c r="M74" s="410"/>
      <c r="N74" s="1122">
        <f t="shared" si="4"/>
        <v>1</v>
      </c>
      <c r="O74" s="1130">
        <v>1</v>
      </c>
      <c r="P74" s="351">
        <v>0</v>
      </c>
      <c r="Q74" s="201">
        <f t="shared" si="5"/>
        <v>0</v>
      </c>
    </row>
    <row r="75" spans="1:17">
      <c r="A75" s="566" t="s">
        <v>373</v>
      </c>
      <c r="B75" s="215">
        <v>0</v>
      </c>
      <c r="C75" s="215">
        <v>0</v>
      </c>
      <c r="D75" s="215">
        <v>0</v>
      </c>
      <c r="E75" s="215">
        <v>0</v>
      </c>
      <c r="F75" s="215">
        <v>0</v>
      </c>
      <c r="G75" s="215"/>
      <c r="H75" s="215"/>
      <c r="I75" s="215"/>
      <c r="J75" s="215"/>
      <c r="K75" s="215"/>
      <c r="L75" s="215"/>
      <c r="M75" s="410"/>
      <c r="N75" s="1122">
        <f t="shared" si="4"/>
        <v>0</v>
      </c>
      <c r="O75" s="1130">
        <v>0</v>
      </c>
      <c r="P75" s="351">
        <v>0</v>
      </c>
      <c r="Q75" s="201">
        <f t="shared" si="5"/>
        <v>0</v>
      </c>
    </row>
    <row r="76" spans="1:17">
      <c r="A76" s="566" t="s">
        <v>374</v>
      </c>
      <c r="B76" s="215">
        <v>0</v>
      </c>
      <c r="C76" s="215">
        <v>0</v>
      </c>
      <c r="D76" s="215">
        <v>1</v>
      </c>
      <c r="E76" s="215">
        <v>2</v>
      </c>
      <c r="F76" s="215">
        <v>1</v>
      </c>
      <c r="G76" s="215"/>
      <c r="H76" s="215"/>
      <c r="I76" s="215"/>
      <c r="J76" s="215"/>
      <c r="K76" s="215"/>
      <c r="L76" s="215"/>
      <c r="M76" s="410"/>
      <c r="N76" s="1122">
        <f t="shared" si="4"/>
        <v>4</v>
      </c>
      <c r="O76" s="1130">
        <v>2</v>
      </c>
      <c r="P76" s="351">
        <v>2</v>
      </c>
      <c r="Q76" s="201">
        <f t="shared" si="5"/>
        <v>0</v>
      </c>
    </row>
    <row r="77" spans="1:17">
      <c r="A77" s="566" t="s">
        <v>375</v>
      </c>
      <c r="B77" s="215">
        <v>1</v>
      </c>
      <c r="C77" s="215">
        <v>0</v>
      </c>
      <c r="D77" s="215">
        <v>0</v>
      </c>
      <c r="E77" s="215">
        <v>2</v>
      </c>
      <c r="F77" s="215">
        <v>1</v>
      </c>
      <c r="G77" s="215"/>
      <c r="H77" s="215"/>
      <c r="I77" s="215"/>
      <c r="J77" s="215"/>
      <c r="K77" s="215"/>
      <c r="L77" s="215"/>
      <c r="M77" s="410"/>
      <c r="N77" s="1122">
        <f t="shared" si="4"/>
        <v>4</v>
      </c>
      <c r="O77" s="1130">
        <v>1</v>
      </c>
      <c r="P77" s="351">
        <v>3</v>
      </c>
      <c r="Q77" s="201">
        <f t="shared" si="5"/>
        <v>0</v>
      </c>
    </row>
    <row r="78" spans="1:17">
      <c r="A78" s="566" t="s">
        <v>376</v>
      </c>
      <c r="B78" s="215">
        <v>0</v>
      </c>
      <c r="C78" s="215">
        <v>0</v>
      </c>
      <c r="D78" s="215">
        <v>0</v>
      </c>
      <c r="E78" s="215">
        <v>2</v>
      </c>
      <c r="F78" s="215">
        <v>0</v>
      </c>
      <c r="G78" s="215"/>
      <c r="H78" s="215"/>
      <c r="I78" s="215"/>
      <c r="J78" s="215"/>
      <c r="K78" s="215"/>
      <c r="L78" s="215"/>
      <c r="M78" s="410"/>
      <c r="N78" s="1122">
        <f t="shared" si="4"/>
        <v>2</v>
      </c>
      <c r="O78" s="1130">
        <v>1</v>
      </c>
      <c r="P78" s="351">
        <v>1</v>
      </c>
      <c r="Q78" s="201">
        <f t="shared" si="5"/>
        <v>0</v>
      </c>
    </row>
    <row r="79" spans="1:17">
      <c r="A79" s="566" t="s">
        <v>377</v>
      </c>
      <c r="B79" s="215">
        <v>0</v>
      </c>
      <c r="C79" s="215">
        <v>2</v>
      </c>
      <c r="D79" s="215">
        <v>0</v>
      </c>
      <c r="E79" s="215">
        <v>0</v>
      </c>
      <c r="F79" s="215">
        <v>0</v>
      </c>
      <c r="G79" s="215"/>
      <c r="H79" s="215"/>
      <c r="I79" s="215"/>
      <c r="J79" s="215"/>
      <c r="K79" s="215"/>
      <c r="L79" s="215"/>
      <c r="M79" s="410"/>
      <c r="N79" s="1122">
        <f t="shared" si="4"/>
        <v>2</v>
      </c>
      <c r="O79" s="1130">
        <v>0</v>
      </c>
      <c r="P79" s="351">
        <v>2</v>
      </c>
      <c r="Q79" s="201">
        <f t="shared" si="5"/>
        <v>0</v>
      </c>
    </row>
    <row r="80" spans="1:17">
      <c r="A80" s="566" t="s">
        <v>378</v>
      </c>
      <c r="B80" s="215">
        <v>0</v>
      </c>
      <c r="C80" s="215">
        <v>0</v>
      </c>
      <c r="D80" s="215">
        <v>0</v>
      </c>
      <c r="E80" s="215">
        <v>1</v>
      </c>
      <c r="F80" s="215">
        <v>0</v>
      </c>
      <c r="G80" s="215"/>
      <c r="H80" s="215"/>
      <c r="I80" s="215"/>
      <c r="J80" s="215"/>
      <c r="K80" s="215"/>
      <c r="L80" s="215"/>
      <c r="M80" s="410"/>
      <c r="N80" s="1122">
        <f t="shared" si="4"/>
        <v>1</v>
      </c>
      <c r="O80" s="1130">
        <v>0</v>
      </c>
      <c r="P80" s="351">
        <v>1</v>
      </c>
      <c r="Q80" s="201">
        <f t="shared" si="5"/>
        <v>0</v>
      </c>
    </row>
    <row r="81" spans="1:17" ht="15.75" thickBot="1">
      <c r="A81" s="566" t="s">
        <v>424</v>
      </c>
      <c r="B81" s="215">
        <v>3</v>
      </c>
      <c r="C81" s="215">
        <v>11</v>
      </c>
      <c r="D81" s="215">
        <v>10</v>
      </c>
      <c r="E81" s="215">
        <v>1</v>
      </c>
      <c r="F81" s="215">
        <v>1</v>
      </c>
      <c r="G81" s="215"/>
      <c r="H81" s="215"/>
      <c r="I81" s="215"/>
      <c r="J81" s="215"/>
      <c r="K81" s="215"/>
      <c r="L81" s="215"/>
      <c r="M81" s="410"/>
      <c r="N81" s="1133">
        <f t="shared" si="4"/>
        <v>26</v>
      </c>
      <c r="O81" s="1117"/>
      <c r="P81" s="352"/>
      <c r="Q81" s="201">
        <f t="shared" si="5"/>
        <v>26</v>
      </c>
    </row>
    <row r="82" spans="1:17" ht="15.75" thickBot="1">
      <c r="A82" s="1111" t="s">
        <v>33</v>
      </c>
      <c r="B82" s="1121">
        <f t="shared" ref="B82:N82" si="6">SUM(B4:B81)</f>
        <v>402</v>
      </c>
      <c r="C82" s="1121">
        <f t="shared" si="6"/>
        <v>351</v>
      </c>
      <c r="D82" s="1121">
        <f t="shared" si="6"/>
        <v>426</v>
      </c>
      <c r="E82" s="1121">
        <f t="shared" si="6"/>
        <v>398</v>
      </c>
      <c r="F82" s="1121">
        <f t="shared" si="6"/>
        <v>508</v>
      </c>
      <c r="G82" s="1121">
        <f t="shared" si="6"/>
        <v>0</v>
      </c>
      <c r="H82" s="1121">
        <f t="shared" si="6"/>
        <v>0</v>
      </c>
      <c r="I82" s="1121">
        <f t="shared" si="6"/>
        <v>0</v>
      </c>
      <c r="J82" s="1121">
        <f t="shared" si="6"/>
        <v>0</v>
      </c>
      <c r="K82" s="1121">
        <f t="shared" si="6"/>
        <v>0</v>
      </c>
      <c r="L82" s="1121">
        <f t="shared" si="6"/>
        <v>0</v>
      </c>
      <c r="M82" s="1127">
        <f t="shared" si="6"/>
        <v>0</v>
      </c>
      <c r="N82" s="1128">
        <f t="shared" si="6"/>
        <v>2085</v>
      </c>
      <c r="O82" s="343">
        <f>SUM(O4:O79)</f>
        <v>532</v>
      </c>
      <c r="P82" s="344">
        <f>SUM(P4:P79)</f>
        <v>1526</v>
      </c>
    </row>
    <row r="84" spans="1:17">
      <c r="A84" s="1205" t="s">
        <v>453</v>
      </c>
      <c r="B84" s="1205"/>
      <c r="C84" s="1205"/>
      <c r="D84" s="1205"/>
      <c r="E84" s="1205"/>
    </row>
    <row r="85" spans="1:17">
      <c r="A85" s="1205"/>
      <c r="B85" s="1205"/>
      <c r="C85" s="1205"/>
      <c r="D85" s="1205"/>
      <c r="E85" s="1205"/>
    </row>
    <row r="86" spans="1:17">
      <c r="A86" s="1205"/>
      <c r="B86" s="1205"/>
      <c r="C86" s="1205"/>
      <c r="D86" s="1205"/>
      <c r="E86" s="1205"/>
    </row>
    <row r="87" spans="1:17">
      <c r="A87" s="1205"/>
      <c r="B87" s="1205"/>
      <c r="C87" s="1205"/>
      <c r="D87" s="1205"/>
      <c r="E87" s="1205"/>
    </row>
    <row r="88" spans="1:17">
      <c r="A88" s="1205"/>
      <c r="B88" s="1205"/>
      <c r="C88" s="1205"/>
      <c r="D88" s="1205"/>
      <c r="E88" s="1205"/>
    </row>
    <row r="89" spans="1:17" ht="50.25" customHeight="1">
      <c r="A89" s="1204" t="s">
        <v>595</v>
      </c>
      <c r="B89" s="1204"/>
      <c r="C89" s="1204"/>
      <c r="D89" s="1204"/>
      <c r="E89" s="1204"/>
    </row>
    <row r="90" spans="1:17">
      <c r="A90" s="626"/>
      <c r="B90" s="626"/>
      <c r="C90" s="626"/>
      <c r="D90" s="626"/>
      <c r="E90" s="626"/>
    </row>
    <row r="91" spans="1:17">
      <c r="A91" s="626"/>
      <c r="B91" s="626"/>
      <c r="C91" s="626"/>
      <c r="D91" s="626"/>
      <c r="E91" s="626"/>
    </row>
    <row r="92" spans="1:17">
      <c r="A92" s="626"/>
      <c r="B92" s="626"/>
      <c r="C92" s="626"/>
      <c r="D92" s="626"/>
      <c r="E92" s="626"/>
    </row>
  </sheetData>
  <sortState ref="A4:P80">
    <sortCondition ref="A3"/>
  </sortState>
  <mergeCells count="2">
    <mergeCell ref="A84:E88"/>
    <mergeCell ref="A89:E89"/>
  </mergeCells>
  <conditionalFormatting sqref="A43">
    <cfRule type="duplicateValues" dxfId="9" priority="1"/>
  </conditionalFormatting>
  <pageMargins left="0.511811024" right="0.511811024" top="0.78740157499999996" bottom="0.78740157499999996" header="0.31496062000000002" footer="0.31496062000000002"/>
  <pageSetup paperSize="9" orientation="portrait" horizontalDpi="200" verticalDpi="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zoomScale="90" zoomScaleNormal="90" workbookViewId="0"/>
  </sheetViews>
  <sheetFormatPr defaultRowHeight="15"/>
  <cols>
    <col min="1" max="1" width="68.28515625" customWidth="1"/>
    <col min="2" max="2" width="9.7109375" style="59" customWidth="1"/>
    <col min="3" max="14" width="9.42578125" style="59" customWidth="1"/>
  </cols>
  <sheetData>
    <row r="1" spans="1:14">
      <c r="A1" s="214" t="s">
        <v>3</v>
      </c>
    </row>
    <row r="2" spans="1:14" ht="15.75" thickBot="1">
      <c r="A2" s="84" t="s">
        <v>4</v>
      </c>
    </row>
    <row r="3" spans="1:14" ht="15.75" thickBot="1">
      <c r="A3" s="1106" t="s">
        <v>457</v>
      </c>
      <c r="B3" s="1107" t="s">
        <v>458</v>
      </c>
      <c r="C3" s="1107" t="s">
        <v>459</v>
      </c>
      <c r="D3" s="1107" t="s">
        <v>460</v>
      </c>
      <c r="E3" s="1108" t="s">
        <v>461</v>
      </c>
      <c r="F3" s="1109" t="s">
        <v>462</v>
      </c>
      <c r="G3" s="1114" t="s">
        <v>463</v>
      </c>
      <c r="H3" s="1115" t="s">
        <v>464</v>
      </c>
      <c r="I3" s="1116" t="s">
        <v>465</v>
      </c>
      <c r="J3" s="1114" t="s">
        <v>466</v>
      </c>
      <c r="K3" s="1116" t="s">
        <v>467</v>
      </c>
      <c r="L3" s="1110" t="s">
        <v>468</v>
      </c>
      <c r="M3" s="1110" t="s">
        <v>469</v>
      </c>
      <c r="N3" s="341" t="s">
        <v>8</v>
      </c>
    </row>
    <row r="4" spans="1:14">
      <c r="A4" s="938" t="s">
        <v>318</v>
      </c>
      <c r="B4" s="339">
        <v>1</v>
      </c>
      <c r="C4" s="339">
        <v>1</v>
      </c>
      <c r="D4" s="339">
        <v>1</v>
      </c>
      <c r="E4" s="339">
        <v>1</v>
      </c>
      <c r="F4" s="339">
        <v>0</v>
      </c>
      <c r="G4" s="339"/>
      <c r="H4" s="339"/>
      <c r="I4" s="339"/>
      <c r="J4" s="339"/>
      <c r="K4" s="215"/>
      <c r="L4" s="215"/>
      <c r="M4" s="410"/>
      <c r="N4" s="340">
        <f t="shared" ref="N4:N35" si="0">SUM(B4:M4)</f>
        <v>4</v>
      </c>
    </row>
    <row r="5" spans="1:14">
      <c r="A5" s="938" t="s">
        <v>440</v>
      </c>
      <c r="B5" s="339">
        <v>0</v>
      </c>
      <c r="C5" s="339">
        <v>0</v>
      </c>
      <c r="D5" s="339">
        <v>0</v>
      </c>
      <c r="E5" s="339">
        <v>0</v>
      </c>
      <c r="F5" s="339">
        <v>0</v>
      </c>
      <c r="G5" s="339"/>
      <c r="H5" s="339"/>
      <c r="I5" s="339"/>
      <c r="J5" s="339"/>
      <c r="K5" s="215"/>
      <c r="L5" s="215"/>
      <c r="M5" s="410"/>
      <c r="N5" s="340">
        <f t="shared" si="0"/>
        <v>0</v>
      </c>
    </row>
    <row r="6" spans="1:14">
      <c r="A6" s="938" t="s">
        <v>441</v>
      </c>
      <c r="B6" s="339">
        <v>0</v>
      </c>
      <c r="C6" s="339">
        <v>0</v>
      </c>
      <c r="D6" s="339">
        <v>0</v>
      </c>
      <c r="E6" s="339">
        <v>0</v>
      </c>
      <c r="F6" s="339">
        <v>0</v>
      </c>
      <c r="G6" s="339"/>
      <c r="H6" s="339"/>
      <c r="I6" s="339"/>
      <c r="J6" s="339"/>
      <c r="K6" s="215"/>
      <c r="L6" s="215"/>
      <c r="M6" s="410"/>
      <c r="N6" s="340">
        <f t="shared" si="0"/>
        <v>0</v>
      </c>
    </row>
    <row r="7" spans="1:14">
      <c r="A7" s="938" t="s">
        <v>320</v>
      </c>
      <c r="B7" s="339">
        <v>2</v>
      </c>
      <c r="C7" s="339">
        <v>0</v>
      </c>
      <c r="D7" s="339">
        <v>0</v>
      </c>
      <c r="E7" s="339">
        <v>1</v>
      </c>
      <c r="F7" s="339">
        <v>1</v>
      </c>
      <c r="G7" s="339"/>
      <c r="H7" s="339"/>
      <c r="I7" s="339"/>
      <c r="J7" s="339"/>
      <c r="K7" s="215"/>
      <c r="L7" s="215"/>
      <c r="M7" s="410"/>
      <c r="N7" s="340">
        <f t="shared" si="0"/>
        <v>4</v>
      </c>
    </row>
    <row r="8" spans="1:14">
      <c r="A8" s="938" t="s">
        <v>321</v>
      </c>
      <c r="B8" s="339">
        <v>0</v>
      </c>
      <c r="C8" s="339">
        <v>0</v>
      </c>
      <c r="D8" s="339">
        <v>0</v>
      </c>
      <c r="E8" s="339">
        <v>0</v>
      </c>
      <c r="F8" s="339">
        <v>0</v>
      </c>
      <c r="G8" s="339"/>
      <c r="H8" s="339"/>
      <c r="I8" s="339"/>
      <c r="J8" s="339"/>
      <c r="K8" s="215"/>
      <c r="L8" s="215"/>
      <c r="M8" s="410"/>
      <c r="N8" s="340">
        <f t="shared" si="0"/>
        <v>0</v>
      </c>
    </row>
    <row r="9" spans="1:14">
      <c r="A9" s="938" t="s">
        <v>322</v>
      </c>
      <c r="B9" s="339">
        <v>3</v>
      </c>
      <c r="C9" s="339">
        <v>0</v>
      </c>
      <c r="D9" s="339">
        <v>1</v>
      </c>
      <c r="E9" s="339">
        <v>1</v>
      </c>
      <c r="F9" s="339">
        <v>0</v>
      </c>
      <c r="G9" s="339"/>
      <c r="H9" s="339"/>
      <c r="I9" s="339"/>
      <c r="J9" s="339"/>
      <c r="K9" s="215"/>
      <c r="L9" s="215"/>
      <c r="M9" s="410"/>
      <c r="N9" s="340">
        <f t="shared" si="0"/>
        <v>5</v>
      </c>
    </row>
    <row r="10" spans="1:14">
      <c r="A10" s="938" t="s">
        <v>596</v>
      </c>
      <c r="B10" s="339">
        <v>0</v>
      </c>
      <c r="C10" s="339">
        <v>0</v>
      </c>
      <c r="D10" s="339">
        <v>0</v>
      </c>
      <c r="E10" s="339">
        <v>0</v>
      </c>
      <c r="F10" s="339">
        <v>0</v>
      </c>
      <c r="G10" s="339"/>
      <c r="H10" s="339"/>
      <c r="I10" s="339"/>
      <c r="J10" s="339"/>
      <c r="K10" s="215"/>
      <c r="L10" s="215"/>
      <c r="M10" s="410"/>
      <c r="N10" s="340">
        <f t="shared" si="0"/>
        <v>0</v>
      </c>
    </row>
    <row r="11" spans="1:14">
      <c r="A11" s="938" t="s">
        <v>564</v>
      </c>
      <c r="B11" s="339">
        <v>0</v>
      </c>
      <c r="C11" s="339">
        <v>0</v>
      </c>
      <c r="D11" s="339">
        <v>0</v>
      </c>
      <c r="E11" s="339">
        <v>0</v>
      </c>
      <c r="F11" s="339">
        <v>0</v>
      </c>
      <c r="G11" s="339"/>
      <c r="H11" s="339"/>
      <c r="I11" s="339"/>
      <c r="J11" s="339"/>
      <c r="K11" s="215"/>
      <c r="L11" s="215"/>
      <c r="M11" s="410"/>
      <c r="N11" s="340">
        <f t="shared" si="0"/>
        <v>0</v>
      </c>
    </row>
    <row r="12" spans="1:14">
      <c r="A12" s="938" t="s">
        <v>593</v>
      </c>
      <c r="B12" s="339">
        <v>0</v>
      </c>
      <c r="C12" s="339">
        <v>0</v>
      </c>
      <c r="D12" s="339">
        <v>0</v>
      </c>
      <c r="E12" s="339">
        <v>0</v>
      </c>
      <c r="F12" s="339">
        <v>2</v>
      </c>
      <c r="G12" s="339"/>
      <c r="H12" s="339"/>
      <c r="I12" s="339"/>
      <c r="J12" s="339"/>
      <c r="K12" s="215"/>
      <c r="L12" s="215"/>
      <c r="M12" s="410"/>
      <c r="N12" s="340">
        <f t="shared" si="0"/>
        <v>2</v>
      </c>
    </row>
    <row r="13" spans="1:14">
      <c r="A13" s="938" t="s">
        <v>563</v>
      </c>
      <c r="B13" s="339">
        <v>0</v>
      </c>
      <c r="C13" s="339">
        <v>0</v>
      </c>
      <c r="D13" s="339">
        <v>0</v>
      </c>
      <c r="E13" s="339">
        <v>0</v>
      </c>
      <c r="F13" s="339">
        <v>0</v>
      </c>
      <c r="G13" s="339"/>
      <c r="H13" s="339"/>
      <c r="I13" s="339"/>
      <c r="J13" s="339"/>
      <c r="K13" s="215"/>
      <c r="L13" s="215"/>
      <c r="M13" s="410"/>
      <c r="N13" s="340">
        <f t="shared" si="0"/>
        <v>0</v>
      </c>
    </row>
    <row r="14" spans="1:14">
      <c r="A14" s="845" t="s">
        <v>444</v>
      </c>
      <c r="B14" s="339">
        <v>0</v>
      </c>
      <c r="C14" s="339">
        <v>0</v>
      </c>
      <c r="D14" s="339">
        <v>0</v>
      </c>
      <c r="E14" s="339">
        <v>0</v>
      </c>
      <c r="F14" s="339">
        <v>0</v>
      </c>
      <c r="G14" s="339"/>
      <c r="H14" s="339"/>
      <c r="I14" s="339"/>
      <c r="J14" s="339"/>
      <c r="K14" s="215"/>
      <c r="L14" s="215"/>
      <c r="M14" s="410"/>
      <c r="N14" s="340">
        <f t="shared" si="0"/>
        <v>0</v>
      </c>
    </row>
    <row r="15" spans="1:14">
      <c r="A15" s="566" t="s">
        <v>442</v>
      </c>
      <c r="B15" s="339">
        <v>0</v>
      </c>
      <c r="C15" s="339">
        <v>0</v>
      </c>
      <c r="D15" s="339">
        <v>0</v>
      </c>
      <c r="E15" s="339">
        <v>0</v>
      </c>
      <c r="F15" s="339">
        <v>0</v>
      </c>
      <c r="G15" s="339"/>
      <c r="H15" s="339"/>
      <c r="I15" s="339"/>
      <c r="J15" s="339"/>
      <c r="K15" s="215"/>
      <c r="L15" s="215"/>
      <c r="M15" s="410"/>
      <c r="N15" s="340">
        <f t="shared" si="0"/>
        <v>0</v>
      </c>
    </row>
    <row r="16" spans="1:14">
      <c r="A16" s="1112" t="s">
        <v>443</v>
      </c>
      <c r="B16" s="339">
        <v>0</v>
      </c>
      <c r="C16" s="339">
        <v>0</v>
      </c>
      <c r="D16" s="339">
        <v>1</v>
      </c>
      <c r="E16" s="339">
        <v>1</v>
      </c>
      <c r="F16" s="339">
        <v>0</v>
      </c>
      <c r="G16" s="339"/>
      <c r="H16" s="339"/>
      <c r="I16" s="339"/>
      <c r="J16" s="339"/>
      <c r="K16" s="215"/>
      <c r="L16" s="215"/>
      <c r="M16" s="410"/>
      <c r="N16" s="340">
        <f t="shared" si="0"/>
        <v>2</v>
      </c>
    </row>
    <row r="17" spans="1:14">
      <c r="A17" s="938" t="s">
        <v>446</v>
      </c>
      <c r="B17" s="339">
        <v>0</v>
      </c>
      <c r="C17" s="339">
        <v>0</v>
      </c>
      <c r="D17" s="339">
        <v>0</v>
      </c>
      <c r="E17" s="339">
        <v>0</v>
      </c>
      <c r="F17" s="339">
        <v>0</v>
      </c>
      <c r="G17" s="339"/>
      <c r="H17" s="339"/>
      <c r="I17" s="339"/>
      <c r="J17" s="339"/>
      <c r="K17" s="215"/>
      <c r="L17" s="215"/>
      <c r="M17" s="410"/>
      <c r="N17" s="340">
        <f t="shared" si="0"/>
        <v>0</v>
      </c>
    </row>
    <row r="18" spans="1:14">
      <c r="A18" s="938" t="s">
        <v>323</v>
      </c>
      <c r="B18" s="339">
        <v>0</v>
      </c>
      <c r="C18" s="339">
        <v>0</v>
      </c>
      <c r="D18" s="339">
        <v>0</v>
      </c>
      <c r="E18" s="339">
        <v>0</v>
      </c>
      <c r="F18" s="339">
        <v>0</v>
      </c>
      <c r="G18" s="339"/>
      <c r="H18" s="339"/>
      <c r="I18" s="339"/>
      <c r="J18" s="339"/>
      <c r="K18" s="215"/>
      <c r="L18" s="215"/>
      <c r="M18" s="410"/>
      <c r="N18" s="340">
        <f t="shared" si="0"/>
        <v>0</v>
      </c>
    </row>
    <row r="19" spans="1:14">
      <c r="A19" s="938" t="s">
        <v>324</v>
      </c>
      <c r="B19" s="339">
        <v>1</v>
      </c>
      <c r="C19" s="339">
        <v>0</v>
      </c>
      <c r="D19" s="339">
        <v>0</v>
      </c>
      <c r="E19" s="339">
        <v>0</v>
      </c>
      <c r="F19" s="339">
        <v>0</v>
      </c>
      <c r="G19" s="339"/>
      <c r="H19" s="339"/>
      <c r="I19" s="339"/>
      <c r="J19" s="339"/>
      <c r="K19" s="215"/>
      <c r="L19" s="215"/>
      <c r="M19" s="410"/>
      <c r="N19" s="340">
        <f t="shared" si="0"/>
        <v>1</v>
      </c>
    </row>
    <row r="20" spans="1:14">
      <c r="A20" s="938" t="s">
        <v>325</v>
      </c>
      <c r="B20" s="339">
        <v>3</v>
      </c>
      <c r="C20" s="339">
        <v>2</v>
      </c>
      <c r="D20" s="339">
        <v>2</v>
      </c>
      <c r="E20" s="339">
        <v>1</v>
      </c>
      <c r="F20" s="339">
        <v>1</v>
      </c>
      <c r="G20" s="339"/>
      <c r="H20" s="339"/>
      <c r="I20" s="339"/>
      <c r="J20" s="339"/>
      <c r="K20" s="215"/>
      <c r="L20" s="215"/>
      <c r="M20" s="410"/>
      <c r="N20" s="340">
        <f t="shared" si="0"/>
        <v>9</v>
      </c>
    </row>
    <row r="21" spans="1:14">
      <c r="A21" s="566" t="s">
        <v>445</v>
      </c>
      <c r="B21" s="339">
        <v>0</v>
      </c>
      <c r="C21" s="339">
        <v>0</v>
      </c>
      <c r="D21" s="339">
        <v>0</v>
      </c>
      <c r="E21" s="339">
        <v>0</v>
      </c>
      <c r="F21" s="339">
        <v>0</v>
      </c>
      <c r="G21" s="339"/>
      <c r="H21" s="339"/>
      <c r="I21" s="339"/>
      <c r="J21" s="339"/>
      <c r="K21" s="215"/>
      <c r="L21" s="215"/>
      <c r="M21" s="410"/>
      <c r="N21" s="340">
        <f t="shared" si="0"/>
        <v>0</v>
      </c>
    </row>
    <row r="22" spans="1:14">
      <c r="A22" s="938" t="s">
        <v>326</v>
      </c>
      <c r="B22" s="339">
        <v>0</v>
      </c>
      <c r="C22" s="339">
        <v>0</v>
      </c>
      <c r="D22" s="339">
        <v>0</v>
      </c>
      <c r="E22" s="339">
        <v>0</v>
      </c>
      <c r="F22" s="339">
        <v>0</v>
      </c>
      <c r="G22" s="339"/>
      <c r="H22" s="339"/>
      <c r="I22" s="339"/>
      <c r="J22" s="339"/>
      <c r="K22" s="215"/>
      <c r="L22" s="215"/>
      <c r="M22" s="410"/>
      <c r="N22" s="340">
        <f t="shared" si="0"/>
        <v>0</v>
      </c>
    </row>
    <row r="23" spans="1:14">
      <c r="A23" s="938" t="s">
        <v>327</v>
      </c>
      <c r="B23" s="339">
        <v>0</v>
      </c>
      <c r="C23" s="339">
        <v>0</v>
      </c>
      <c r="D23" s="339">
        <v>0</v>
      </c>
      <c r="E23" s="339">
        <v>0</v>
      </c>
      <c r="F23" s="339">
        <v>0</v>
      </c>
      <c r="G23" s="339"/>
      <c r="H23" s="339"/>
      <c r="I23" s="339"/>
      <c r="J23" s="339"/>
      <c r="K23" s="215"/>
      <c r="L23" s="215"/>
      <c r="M23" s="410"/>
      <c r="N23" s="340">
        <f t="shared" si="0"/>
        <v>0</v>
      </c>
    </row>
    <row r="24" spans="1:14">
      <c r="A24" s="938" t="s">
        <v>328</v>
      </c>
      <c r="B24" s="339">
        <v>0</v>
      </c>
      <c r="C24" s="339">
        <v>0</v>
      </c>
      <c r="D24" s="339">
        <v>1</v>
      </c>
      <c r="E24" s="339">
        <v>0</v>
      </c>
      <c r="F24" s="339">
        <v>1</v>
      </c>
      <c r="G24" s="339"/>
      <c r="H24" s="339"/>
      <c r="I24" s="339"/>
      <c r="J24" s="339"/>
      <c r="K24" s="215"/>
      <c r="L24" s="215"/>
      <c r="M24" s="410"/>
      <c r="N24" s="340">
        <f t="shared" si="0"/>
        <v>2</v>
      </c>
    </row>
    <row r="25" spans="1:14">
      <c r="A25" s="938" t="s">
        <v>448</v>
      </c>
      <c r="B25" s="339">
        <v>0</v>
      </c>
      <c r="C25" s="339">
        <v>0</v>
      </c>
      <c r="D25" s="339">
        <v>0</v>
      </c>
      <c r="E25" s="339">
        <v>0</v>
      </c>
      <c r="F25" s="339">
        <v>0</v>
      </c>
      <c r="G25" s="339"/>
      <c r="H25" s="339"/>
      <c r="I25" s="339"/>
      <c r="J25" s="339"/>
      <c r="K25" s="215"/>
      <c r="L25" s="215"/>
      <c r="M25" s="410"/>
      <c r="N25" s="340">
        <f t="shared" si="0"/>
        <v>0</v>
      </c>
    </row>
    <row r="26" spans="1:14" s="626" customFormat="1">
      <c r="A26" s="938" t="s">
        <v>447</v>
      </c>
      <c r="B26" s="339">
        <v>0</v>
      </c>
      <c r="C26" s="339">
        <v>0</v>
      </c>
      <c r="D26" s="339">
        <v>0</v>
      </c>
      <c r="E26" s="339">
        <v>0</v>
      </c>
      <c r="F26" s="339">
        <v>0</v>
      </c>
      <c r="G26" s="339"/>
      <c r="H26" s="339"/>
      <c r="I26" s="339"/>
      <c r="J26" s="339"/>
      <c r="K26" s="215"/>
      <c r="L26" s="215"/>
      <c r="M26" s="410"/>
      <c r="N26" s="340">
        <f t="shared" si="0"/>
        <v>0</v>
      </c>
    </row>
    <row r="27" spans="1:14">
      <c r="A27" s="1113" t="s">
        <v>578</v>
      </c>
      <c r="B27" s="1084">
        <v>0</v>
      </c>
      <c r="C27" s="1084">
        <v>0</v>
      </c>
      <c r="D27" s="1084">
        <v>0</v>
      </c>
      <c r="E27" s="1084">
        <v>0</v>
      </c>
      <c r="F27" s="1084">
        <v>0</v>
      </c>
      <c r="G27" s="1084"/>
      <c r="H27" s="1084"/>
      <c r="I27" s="1084"/>
      <c r="J27" s="1084"/>
      <c r="K27" s="1081"/>
      <c r="L27" s="1081"/>
      <c r="M27" s="1085"/>
      <c r="N27" s="1082">
        <f t="shared" si="0"/>
        <v>0</v>
      </c>
    </row>
    <row r="28" spans="1:14">
      <c r="A28" s="938" t="s">
        <v>329</v>
      </c>
      <c r="B28" s="339">
        <v>1</v>
      </c>
      <c r="C28" s="339">
        <v>0</v>
      </c>
      <c r="D28" s="339">
        <v>0</v>
      </c>
      <c r="E28" s="339">
        <v>1</v>
      </c>
      <c r="F28" s="339">
        <v>0</v>
      </c>
      <c r="G28" s="339"/>
      <c r="H28" s="339"/>
      <c r="I28" s="339"/>
      <c r="J28" s="339"/>
      <c r="K28" s="215"/>
      <c r="L28" s="215"/>
      <c r="M28" s="410"/>
      <c r="N28" s="340">
        <f t="shared" si="0"/>
        <v>2</v>
      </c>
    </row>
    <row r="29" spans="1:14">
      <c r="A29" s="938" t="s">
        <v>330</v>
      </c>
      <c r="B29" s="339">
        <v>0</v>
      </c>
      <c r="C29" s="339">
        <v>0</v>
      </c>
      <c r="D29" s="339">
        <v>0</v>
      </c>
      <c r="E29" s="339">
        <v>0</v>
      </c>
      <c r="F29" s="339">
        <v>0</v>
      </c>
      <c r="G29" s="339"/>
      <c r="H29" s="339"/>
      <c r="I29" s="339"/>
      <c r="J29" s="339"/>
      <c r="K29" s="215"/>
      <c r="L29" s="215"/>
      <c r="M29" s="410"/>
      <c r="N29" s="340">
        <f t="shared" si="0"/>
        <v>0</v>
      </c>
    </row>
    <row r="30" spans="1:14">
      <c r="A30" s="938" t="s">
        <v>331</v>
      </c>
      <c r="B30" s="339">
        <v>30</v>
      </c>
      <c r="C30" s="339">
        <v>35</v>
      </c>
      <c r="D30" s="339">
        <v>33</v>
      </c>
      <c r="E30" s="339">
        <v>23</v>
      </c>
      <c r="F30" s="339">
        <v>38</v>
      </c>
      <c r="G30" s="339"/>
      <c r="H30" s="339"/>
      <c r="I30" s="339"/>
      <c r="J30" s="339"/>
      <c r="K30" s="215"/>
      <c r="L30" s="215"/>
      <c r="M30" s="410"/>
      <c r="N30" s="340">
        <f t="shared" si="0"/>
        <v>159</v>
      </c>
    </row>
    <row r="31" spans="1:14">
      <c r="A31" s="938" t="s">
        <v>41</v>
      </c>
      <c r="B31" s="339">
        <v>0</v>
      </c>
      <c r="C31" s="339">
        <v>0</v>
      </c>
      <c r="D31" s="339">
        <v>2</v>
      </c>
      <c r="E31" s="339">
        <v>0</v>
      </c>
      <c r="F31" s="339">
        <v>1</v>
      </c>
      <c r="G31" s="339"/>
      <c r="H31" s="339"/>
      <c r="I31" s="339"/>
      <c r="J31" s="339"/>
      <c r="K31" s="215"/>
      <c r="L31" s="215"/>
      <c r="M31" s="410"/>
      <c r="N31" s="340">
        <f t="shared" si="0"/>
        <v>3</v>
      </c>
    </row>
    <row r="32" spans="1:14">
      <c r="A32" s="938" t="s">
        <v>332</v>
      </c>
      <c r="B32" s="339">
        <v>6</v>
      </c>
      <c r="C32" s="339">
        <v>7</v>
      </c>
      <c r="D32" s="339">
        <v>1</v>
      </c>
      <c r="E32" s="339">
        <v>10</v>
      </c>
      <c r="F32" s="339">
        <v>8</v>
      </c>
      <c r="G32" s="339"/>
      <c r="H32" s="339"/>
      <c r="I32" s="339"/>
      <c r="J32" s="339"/>
      <c r="K32" s="215"/>
      <c r="L32" s="215"/>
      <c r="M32" s="410"/>
      <c r="N32" s="340">
        <f t="shared" si="0"/>
        <v>32</v>
      </c>
    </row>
    <row r="33" spans="1:14">
      <c r="A33" s="938" t="s">
        <v>333</v>
      </c>
      <c r="B33" s="339">
        <v>2</v>
      </c>
      <c r="C33" s="339">
        <v>1</v>
      </c>
      <c r="D33" s="339">
        <v>1</v>
      </c>
      <c r="E33" s="339">
        <v>1</v>
      </c>
      <c r="F33" s="339">
        <v>0</v>
      </c>
      <c r="G33" s="339"/>
      <c r="H33" s="339"/>
      <c r="I33" s="339"/>
      <c r="J33" s="339"/>
      <c r="K33" s="215"/>
      <c r="L33" s="215"/>
      <c r="M33" s="410"/>
      <c r="N33" s="340">
        <f t="shared" si="0"/>
        <v>5</v>
      </c>
    </row>
    <row r="34" spans="1:14">
      <c r="A34" s="938" t="s">
        <v>334</v>
      </c>
      <c r="B34" s="339">
        <v>0</v>
      </c>
      <c r="C34" s="339">
        <v>1</v>
      </c>
      <c r="D34" s="339">
        <v>1</v>
      </c>
      <c r="E34" s="339">
        <v>0</v>
      </c>
      <c r="F34" s="339">
        <v>0</v>
      </c>
      <c r="G34" s="339"/>
      <c r="H34" s="339"/>
      <c r="I34" s="339"/>
      <c r="J34" s="339"/>
      <c r="K34" s="215"/>
      <c r="L34" s="215"/>
      <c r="M34" s="410"/>
      <c r="N34" s="340">
        <f t="shared" si="0"/>
        <v>2</v>
      </c>
    </row>
    <row r="35" spans="1:14">
      <c r="A35" s="938" t="s">
        <v>335</v>
      </c>
      <c r="B35" s="339">
        <v>3</v>
      </c>
      <c r="C35" s="339">
        <v>2</v>
      </c>
      <c r="D35" s="339">
        <v>1</v>
      </c>
      <c r="E35" s="339">
        <v>2</v>
      </c>
      <c r="F35" s="339">
        <v>7</v>
      </c>
      <c r="G35" s="339"/>
      <c r="H35" s="339"/>
      <c r="I35" s="339"/>
      <c r="J35" s="339"/>
      <c r="K35" s="215"/>
      <c r="L35" s="215"/>
      <c r="M35" s="410"/>
      <c r="N35" s="340">
        <f t="shared" si="0"/>
        <v>15</v>
      </c>
    </row>
    <row r="36" spans="1:14">
      <c r="A36" s="938" t="s">
        <v>336</v>
      </c>
      <c r="B36" s="339">
        <v>29</v>
      </c>
      <c r="C36" s="339">
        <v>23</v>
      </c>
      <c r="D36" s="339">
        <v>25</v>
      </c>
      <c r="E36" s="339">
        <v>39</v>
      </c>
      <c r="F36" s="339">
        <v>50</v>
      </c>
      <c r="G36" s="339"/>
      <c r="H36" s="339"/>
      <c r="I36" s="339"/>
      <c r="J36" s="339"/>
      <c r="K36" s="215"/>
      <c r="L36" s="215"/>
      <c r="M36" s="410"/>
      <c r="N36" s="340">
        <f t="shared" ref="N36:N67" si="1">SUM(B36:M36)</f>
        <v>166</v>
      </c>
    </row>
    <row r="37" spans="1:14">
      <c r="A37" s="938" t="s">
        <v>337</v>
      </c>
      <c r="B37" s="339">
        <v>0</v>
      </c>
      <c r="C37" s="339">
        <v>1</v>
      </c>
      <c r="D37" s="339">
        <v>0</v>
      </c>
      <c r="E37" s="339">
        <v>2</v>
      </c>
      <c r="F37" s="339">
        <v>6</v>
      </c>
      <c r="G37" s="339"/>
      <c r="H37" s="339"/>
      <c r="I37" s="339"/>
      <c r="J37" s="339"/>
      <c r="K37" s="215"/>
      <c r="L37" s="215"/>
      <c r="M37" s="410"/>
      <c r="N37" s="340">
        <f t="shared" si="1"/>
        <v>9</v>
      </c>
    </row>
    <row r="38" spans="1:14">
      <c r="A38" s="938" t="s">
        <v>338</v>
      </c>
      <c r="B38" s="339">
        <v>0</v>
      </c>
      <c r="C38" s="339">
        <v>0</v>
      </c>
      <c r="D38" s="339">
        <v>1</v>
      </c>
      <c r="E38" s="339">
        <v>3</v>
      </c>
      <c r="F38" s="339">
        <v>2</v>
      </c>
      <c r="G38" s="339"/>
      <c r="H38" s="339"/>
      <c r="I38" s="339"/>
      <c r="J38" s="339"/>
      <c r="K38" s="215"/>
      <c r="L38" s="215"/>
      <c r="M38" s="410"/>
      <c r="N38" s="340">
        <f t="shared" si="1"/>
        <v>6</v>
      </c>
    </row>
    <row r="39" spans="1:14">
      <c r="A39" s="938" t="s">
        <v>339</v>
      </c>
      <c r="B39" s="339">
        <v>1</v>
      </c>
      <c r="C39" s="339">
        <v>1</v>
      </c>
      <c r="D39" s="339">
        <v>4</v>
      </c>
      <c r="E39" s="339">
        <v>4</v>
      </c>
      <c r="F39" s="339">
        <v>3</v>
      </c>
      <c r="G39" s="339"/>
      <c r="H39" s="339"/>
      <c r="I39" s="339"/>
      <c r="J39" s="339"/>
      <c r="K39" s="215"/>
      <c r="L39" s="215"/>
      <c r="M39" s="410"/>
      <c r="N39" s="340">
        <f t="shared" si="1"/>
        <v>13</v>
      </c>
    </row>
    <row r="40" spans="1:14">
      <c r="A40" s="938" t="s">
        <v>43</v>
      </c>
      <c r="B40" s="339">
        <v>0</v>
      </c>
      <c r="C40" s="339">
        <v>1</v>
      </c>
      <c r="D40" s="339">
        <v>0</v>
      </c>
      <c r="E40" s="339">
        <v>0</v>
      </c>
      <c r="F40" s="339">
        <v>0</v>
      </c>
      <c r="G40" s="339"/>
      <c r="H40" s="339"/>
      <c r="I40" s="339"/>
      <c r="J40" s="339"/>
      <c r="K40" s="215"/>
      <c r="L40" s="215"/>
      <c r="M40" s="410"/>
      <c r="N40" s="340">
        <f t="shared" si="1"/>
        <v>1</v>
      </c>
    </row>
    <row r="41" spans="1:14">
      <c r="A41" s="938" t="s">
        <v>340</v>
      </c>
      <c r="B41" s="339">
        <v>0</v>
      </c>
      <c r="C41" s="339">
        <v>1</v>
      </c>
      <c r="D41" s="339">
        <v>3</v>
      </c>
      <c r="E41" s="339">
        <v>1</v>
      </c>
      <c r="F41" s="339">
        <v>0</v>
      </c>
      <c r="G41" s="339"/>
      <c r="H41" s="339"/>
      <c r="I41" s="339"/>
      <c r="J41" s="339"/>
      <c r="K41" s="215"/>
      <c r="L41" s="215"/>
      <c r="M41" s="410"/>
      <c r="N41" s="340">
        <f t="shared" si="1"/>
        <v>5</v>
      </c>
    </row>
    <row r="42" spans="1:14">
      <c r="A42" s="938" t="s">
        <v>341</v>
      </c>
      <c r="B42" s="339">
        <v>0</v>
      </c>
      <c r="C42" s="339">
        <v>1</v>
      </c>
      <c r="D42" s="339">
        <v>0</v>
      </c>
      <c r="E42" s="339">
        <v>0</v>
      </c>
      <c r="F42" s="339">
        <v>0</v>
      </c>
      <c r="G42" s="339"/>
      <c r="H42" s="339"/>
      <c r="I42" s="339"/>
      <c r="J42" s="339"/>
      <c r="K42" s="215"/>
      <c r="L42" s="215"/>
      <c r="M42" s="410"/>
      <c r="N42" s="340">
        <f t="shared" si="1"/>
        <v>1</v>
      </c>
    </row>
    <row r="43" spans="1:14">
      <c r="A43" s="938" t="s">
        <v>342</v>
      </c>
      <c r="B43" s="339">
        <v>0</v>
      </c>
      <c r="C43" s="339">
        <v>0</v>
      </c>
      <c r="D43" s="339">
        <v>0</v>
      </c>
      <c r="E43" s="339">
        <v>1</v>
      </c>
      <c r="F43" s="339">
        <v>0</v>
      </c>
      <c r="G43" s="339"/>
      <c r="H43" s="339"/>
      <c r="I43" s="339"/>
      <c r="J43" s="339"/>
      <c r="K43" s="215"/>
      <c r="L43" s="215"/>
      <c r="M43" s="410"/>
      <c r="N43" s="340">
        <f t="shared" si="1"/>
        <v>1</v>
      </c>
    </row>
    <row r="44" spans="1:14">
      <c r="A44" s="845" t="s">
        <v>574</v>
      </c>
      <c r="B44" s="339">
        <v>0</v>
      </c>
      <c r="C44" s="339">
        <v>0</v>
      </c>
      <c r="D44" s="339">
        <v>1</v>
      </c>
      <c r="E44" s="339">
        <v>0</v>
      </c>
      <c r="F44" s="339">
        <v>0</v>
      </c>
      <c r="G44" s="339"/>
      <c r="H44" s="339"/>
      <c r="I44" s="339"/>
      <c r="J44" s="339"/>
      <c r="K44" s="215"/>
      <c r="L44" s="215"/>
      <c r="M44" s="410"/>
      <c r="N44" s="340">
        <f t="shared" si="1"/>
        <v>1</v>
      </c>
    </row>
    <row r="45" spans="1:14">
      <c r="A45" s="938" t="s">
        <v>343</v>
      </c>
      <c r="B45" s="339">
        <v>3</v>
      </c>
      <c r="C45" s="339">
        <v>7</v>
      </c>
      <c r="D45" s="339">
        <v>1</v>
      </c>
      <c r="E45" s="339">
        <v>4</v>
      </c>
      <c r="F45" s="339">
        <v>10</v>
      </c>
      <c r="G45" s="339"/>
      <c r="H45" s="339"/>
      <c r="I45" s="339"/>
      <c r="J45" s="339"/>
      <c r="K45" s="215"/>
      <c r="L45" s="215"/>
      <c r="M45" s="410"/>
      <c r="N45" s="340">
        <f t="shared" si="1"/>
        <v>25</v>
      </c>
    </row>
    <row r="46" spans="1:14">
      <c r="A46" s="938" t="s">
        <v>344</v>
      </c>
      <c r="B46" s="339">
        <v>1</v>
      </c>
      <c r="C46" s="339">
        <v>0</v>
      </c>
      <c r="D46" s="339">
        <v>1</v>
      </c>
      <c r="E46" s="339">
        <v>1</v>
      </c>
      <c r="F46" s="339">
        <v>0</v>
      </c>
      <c r="G46" s="339"/>
      <c r="H46" s="339"/>
      <c r="I46" s="339"/>
      <c r="J46" s="339"/>
      <c r="K46" s="215"/>
      <c r="L46" s="215"/>
      <c r="M46" s="410"/>
      <c r="N46" s="340">
        <f t="shared" si="1"/>
        <v>3</v>
      </c>
    </row>
    <row r="47" spans="1:14">
      <c r="A47" s="938" t="s">
        <v>345</v>
      </c>
      <c r="B47" s="339">
        <v>1</v>
      </c>
      <c r="C47" s="339">
        <v>0</v>
      </c>
      <c r="D47" s="339">
        <v>0</v>
      </c>
      <c r="E47" s="339">
        <v>1</v>
      </c>
      <c r="F47" s="339">
        <v>0</v>
      </c>
      <c r="G47" s="339"/>
      <c r="H47" s="339"/>
      <c r="I47" s="339"/>
      <c r="J47" s="339"/>
      <c r="K47" s="215"/>
      <c r="L47" s="215"/>
      <c r="M47" s="410"/>
      <c r="N47" s="340">
        <f t="shared" si="1"/>
        <v>2</v>
      </c>
    </row>
    <row r="48" spans="1:14">
      <c r="A48" s="938" t="s">
        <v>346</v>
      </c>
      <c r="B48" s="339">
        <v>8</v>
      </c>
      <c r="C48" s="339">
        <v>5</v>
      </c>
      <c r="D48" s="339">
        <v>1</v>
      </c>
      <c r="E48" s="339">
        <v>0</v>
      </c>
      <c r="F48" s="339">
        <v>4</v>
      </c>
      <c r="G48" s="339"/>
      <c r="H48" s="339"/>
      <c r="I48" s="339"/>
      <c r="J48" s="339"/>
      <c r="K48" s="215"/>
      <c r="L48" s="215"/>
      <c r="M48" s="410"/>
      <c r="N48" s="340">
        <f t="shared" si="1"/>
        <v>18</v>
      </c>
    </row>
    <row r="49" spans="1:14">
      <c r="A49" s="938" t="s">
        <v>347</v>
      </c>
      <c r="B49" s="339">
        <v>0</v>
      </c>
      <c r="C49" s="339">
        <v>0</v>
      </c>
      <c r="D49" s="339">
        <v>1</v>
      </c>
      <c r="E49" s="339">
        <v>0</v>
      </c>
      <c r="F49" s="339">
        <v>0</v>
      </c>
      <c r="G49" s="339"/>
      <c r="H49" s="339"/>
      <c r="I49" s="339"/>
      <c r="J49" s="339"/>
      <c r="K49" s="215"/>
      <c r="L49" s="215"/>
      <c r="M49" s="410"/>
      <c r="N49" s="340">
        <f t="shared" si="1"/>
        <v>1</v>
      </c>
    </row>
    <row r="50" spans="1:14">
      <c r="A50" s="938" t="s">
        <v>348</v>
      </c>
      <c r="B50" s="339">
        <v>1</v>
      </c>
      <c r="C50" s="339">
        <v>0</v>
      </c>
      <c r="D50" s="339">
        <v>0</v>
      </c>
      <c r="E50" s="339">
        <v>0</v>
      </c>
      <c r="F50" s="339">
        <v>1</v>
      </c>
      <c r="G50" s="339"/>
      <c r="H50" s="339"/>
      <c r="I50" s="339"/>
      <c r="J50" s="339"/>
      <c r="K50" s="215"/>
      <c r="L50" s="215"/>
      <c r="M50" s="410"/>
      <c r="N50" s="340">
        <f t="shared" si="1"/>
        <v>2</v>
      </c>
    </row>
    <row r="51" spans="1:14">
      <c r="A51" s="938" t="s">
        <v>349</v>
      </c>
      <c r="B51" s="339">
        <v>1</v>
      </c>
      <c r="C51" s="339">
        <v>0</v>
      </c>
      <c r="D51" s="339">
        <v>0</v>
      </c>
      <c r="E51" s="339">
        <v>0</v>
      </c>
      <c r="F51" s="339">
        <v>0</v>
      </c>
      <c r="G51" s="339"/>
      <c r="H51" s="339"/>
      <c r="I51" s="339"/>
      <c r="J51" s="339"/>
      <c r="K51" s="215"/>
      <c r="L51" s="215"/>
      <c r="M51" s="410"/>
      <c r="N51" s="340">
        <f t="shared" si="1"/>
        <v>1</v>
      </c>
    </row>
    <row r="52" spans="1:14">
      <c r="A52" s="938" t="s">
        <v>350</v>
      </c>
      <c r="B52" s="339">
        <v>0</v>
      </c>
      <c r="C52" s="339">
        <v>0</v>
      </c>
      <c r="D52" s="339">
        <v>1</v>
      </c>
      <c r="E52" s="339">
        <v>0</v>
      </c>
      <c r="F52" s="339">
        <v>0</v>
      </c>
      <c r="G52" s="339"/>
      <c r="H52" s="339"/>
      <c r="I52" s="339"/>
      <c r="J52" s="339"/>
      <c r="K52" s="215"/>
      <c r="L52" s="215"/>
      <c r="M52" s="410"/>
      <c r="N52" s="340">
        <f t="shared" si="1"/>
        <v>1</v>
      </c>
    </row>
    <row r="53" spans="1:14">
      <c r="A53" s="938" t="s">
        <v>351</v>
      </c>
      <c r="B53" s="339">
        <v>0</v>
      </c>
      <c r="C53" s="339">
        <v>0</v>
      </c>
      <c r="D53" s="339">
        <v>0</v>
      </c>
      <c r="E53" s="339">
        <v>1</v>
      </c>
      <c r="F53" s="339">
        <v>0</v>
      </c>
      <c r="G53" s="339"/>
      <c r="H53" s="339"/>
      <c r="I53" s="339"/>
      <c r="J53" s="339"/>
      <c r="K53" s="215"/>
      <c r="L53" s="215"/>
      <c r="M53" s="410"/>
      <c r="N53" s="340">
        <f t="shared" si="1"/>
        <v>1</v>
      </c>
    </row>
    <row r="54" spans="1:14">
      <c r="A54" s="938" t="s">
        <v>352</v>
      </c>
      <c r="B54" s="339">
        <v>0</v>
      </c>
      <c r="C54" s="339">
        <v>0</v>
      </c>
      <c r="D54" s="339">
        <v>0</v>
      </c>
      <c r="E54" s="339">
        <v>0</v>
      </c>
      <c r="F54" s="339">
        <v>0</v>
      </c>
      <c r="G54" s="339"/>
      <c r="H54" s="339"/>
      <c r="I54" s="339"/>
      <c r="J54" s="339"/>
      <c r="K54" s="215"/>
      <c r="L54" s="215"/>
      <c r="M54" s="410"/>
      <c r="N54" s="340">
        <f t="shared" si="1"/>
        <v>0</v>
      </c>
    </row>
    <row r="55" spans="1:14">
      <c r="A55" s="938" t="s">
        <v>353</v>
      </c>
      <c r="B55" s="339">
        <v>0</v>
      </c>
      <c r="C55" s="339">
        <v>0</v>
      </c>
      <c r="D55" s="339">
        <v>0</v>
      </c>
      <c r="E55" s="339">
        <v>0</v>
      </c>
      <c r="F55" s="339">
        <v>0</v>
      </c>
      <c r="G55" s="339"/>
      <c r="H55" s="339"/>
      <c r="I55" s="339"/>
      <c r="J55" s="339"/>
      <c r="K55" s="215"/>
      <c r="L55" s="215"/>
      <c r="M55" s="410"/>
      <c r="N55" s="340">
        <f t="shared" si="1"/>
        <v>0</v>
      </c>
    </row>
    <row r="56" spans="1:14">
      <c r="A56" s="938" t="s">
        <v>354</v>
      </c>
      <c r="B56" s="339">
        <v>0</v>
      </c>
      <c r="C56" s="339">
        <v>0</v>
      </c>
      <c r="D56" s="339">
        <v>0</v>
      </c>
      <c r="E56" s="339">
        <v>0</v>
      </c>
      <c r="F56" s="339">
        <v>0</v>
      </c>
      <c r="G56" s="339"/>
      <c r="H56" s="339"/>
      <c r="I56" s="339"/>
      <c r="J56" s="339"/>
      <c r="K56" s="215"/>
      <c r="L56" s="215"/>
      <c r="M56" s="410"/>
      <c r="N56" s="340">
        <f t="shared" si="1"/>
        <v>0</v>
      </c>
    </row>
    <row r="57" spans="1:14">
      <c r="A57" s="938" t="s">
        <v>355</v>
      </c>
      <c r="B57" s="339">
        <v>1</v>
      </c>
      <c r="C57" s="339">
        <v>0</v>
      </c>
      <c r="D57" s="339">
        <v>0</v>
      </c>
      <c r="E57" s="339">
        <v>0</v>
      </c>
      <c r="F57" s="339">
        <v>0</v>
      </c>
      <c r="G57" s="339"/>
      <c r="H57" s="339"/>
      <c r="I57" s="339"/>
      <c r="J57" s="339"/>
      <c r="K57" s="215"/>
      <c r="L57" s="215"/>
      <c r="M57" s="410"/>
      <c r="N57" s="340">
        <f t="shared" si="1"/>
        <v>1</v>
      </c>
    </row>
    <row r="58" spans="1:14">
      <c r="A58" s="938" t="s">
        <v>356</v>
      </c>
      <c r="B58" s="339">
        <v>0</v>
      </c>
      <c r="C58" s="339">
        <v>0</v>
      </c>
      <c r="D58" s="339">
        <v>0</v>
      </c>
      <c r="E58" s="339">
        <v>0</v>
      </c>
      <c r="F58" s="339">
        <v>0</v>
      </c>
      <c r="G58" s="339"/>
      <c r="H58" s="339"/>
      <c r="I58" s="339"/>
      <c r="J58" s="339"/>
      <c r="K58" s="215"/>
      <c r="L58" s="215"/>
      <c r="M58" s="410"/>
      <c r="N58" s="340">
        <f t="shared" si="1"/>
        <v>0</v>
      </c>
    </row>
    <row r="59" spans="1:14">
      <c r="A59" s="938" t="s">
        <v>357</v>
      </c>
      <c r="B59" s="339">
        <v>0</v>
      </c>
      <c r="C59" s="339">
        <v>0</v>
      </c>
      <c r="D59" s="339">
        <v>0</v>
      </c>
      <c r="E59" s="339">
        <v>0</v>
      </c>
      <c r="F59" s="339">
        <v>0</v>
      </c>
      <c r="G59" s="339"/>
      <c r="H59" s="339"/>
      <c r="I59" s="339"/>
      <c r="J59" s="339"/>
      <c r="K59" s="215"/>
      <c r="L59" s="215"/>
      <c r="M59" s="410"/>
      <c r="N59" s="340">
        <f t="shared" si="1"/>
        <v>0</v>
      </c>
    </row>
    <row r="60" spans="1:14">
      <c r="A60" s="938" t="s">
        <v>358</v>
      </c>
      <c r="B60" s="339">
        <v>0</v>
      </c>
      <c r="C60" s="339">
        <v>0</v>
      </c>
      <c r="D60" s="339">
        <v>0</v>
      </c>
      <c r="E60" s="339">
        <v>0</v>
      </c>
      <c r="F60" s="339">
        <v>0</v>
      </c>
      <c r="G60" s="339"/>
      <c r="H60" s="339"/>
      <c r="I60" s="339"/>
      <c r="J60" s="339"/>
      <c r="K60" s="215"/>
      <c r="L60" s="215"/>
      <c r="M60" s="410"/>
      <c r="N60" s="340">
        <f t="shared" si="1"/>
        <v>0</v>
      </c>
    </row>
    <row r="61" spans="1:14">
      <c r="A61" s="938" t="s">
        <v>359</v>
      </c>
      <c r="B61" s="339">
        <v>0</v>
      </c>
      <c r="C61" s="339">
        <v>0</v>
      </c>
      <c r="D61" s="339">
        <v>0</v>
      </c>
      <c r="E61" s="339">
        <v>0</v>
      </c>
      <c r="F61" s="339">
        <v>0</v>
      </c>
      <c r="G61" s="339"/>
      <c r="H61" s="339"/>
      <c r="I61" s="339"/>
      <c r="J61" s="339"/>
      <c r="K61" s="215"/>
      <c r="L61" s="215"/>
      <c r="M61" s="410"/>
      <c r="N61" s="340">
        <f t="shared" si="1"/>
        <v>0</v>
      </c>
    </row>
    <row r="62" spans="1:14">
      <c r="A62" s="938" t="s">
        <v>360</v>
      </c>
      <c r="B62" s="339">
        <v>0</v>
      </c>
      <c r="C62" s="339">
        <v>1</v>
      </c>
      <c r="D62" s="339">
        <v>0</v>
      </c>
      <c r="E62" s="339">
        <v>0</v>
      </c>
      <c r="F62" s="339">
        <v>1</v>
      </c>
      <c r="G62" s="339"/>
      <c r="H62" s="339"/>
      <c r="I62" s="339"/>
      <c r="J62" s="339"/>
      <c r="K62" s="215"/>
      <c r="L62" s="215"/>
      <c r="M62" s="410"/>
      <c r="N62" s="340">
        <f t="shared" si="1"/>
        <v>2</v>
      </c>
    </row>
    <row r="63" spans="1:14">
      <c r="A63" s="938" t="s">
        <v>361</v>
      </c>
      <c r="B63" s="339">
        <v>1</v>
      </c>
      <c r="C63" s="339">
        <v>0</v>
      </c>
      <c r="D63" s="339">
        <v>1</v>
      </c>
      <c r="E63" s="339">
        <v>0</v>
      </c>
      <c r="F63" s="339">
        <v>0</v>
      </c>
      <c r="G63" s="339"/>
      <c r="H63" s="339"/>
      <c r="I63" s="339"/>
      <c r="J63" s="339"/>
      <c r="K63" s="215"/>
      <c r="L63" s="215"/>
      <c r="M63" s="410"/>
      <c r="N63" s="340">
        <f t="shared" si="1"/>
        <v>2</v>
      </c>
    </row>
    <row r="64" spans="1:14">
      <c r="A64" s="938" t="s">
        <v>362</v>
      </c>
      <c r="B64" s="339">
        <v>0</v>
      </c>
      <c r="C64" s="339">
        <v>0</v>
      </c>
      <c r="D64" s="339">
        <v>0</v>
      </c>
      <c r="E64" s="339">
        <v>0</v>
      </c>
      <c r="F64" s="339">
        <v>0</v>
      </c>
      <c r="G64" s="339"/>
      <c r="H64" s="339"/>
      <c r="I64" s="339"/>
      <c r="J64" s="339"/>
      <c r="K64" s="215"/>
      <c r="L64" s="215"/>
      <c r="M64" s="410"/>
      <c r="N64" s="340">
        <f t="shared" si="1"/>
        <v>0</v>
      </c>
    </row>
    <row r="65" spans="1:14">
      <c r="A65" s="938" t="s">
        <v>449</v>
      </c>
      <c r="B65" s="339">
        <v>1</v>
      </c>
      <c r="C65" s="339">
        <v>0</v>
      </c>
      <c r="D65" s="339">
        <v>0</v>
      </c>
      <c r="E65" s="339">
        <v>0</v>
      </c>
      <c r="F65" s="339">
        <v>0</v>
      </c>
      <c r="G65" s="339"/>
      <c r="H65" s="339"/>
      <c r="I65" s="339"/>
      <c r="J65" s="339"/>
      <c r="K65" s="215"/>
      <c r="L65" s="215"/>
      <c r="M65" s="410"/>
      <c r="N65" s="340">
        <f t="shared" si="1"/>
        <v>1</v>
      </c>
    </row>
    <row r="66" spans="1:14">
      <c r="A66" s="938" t="s">
        <v>364</v>
      </c>
      <c r="B66" s="339">
        <v>0</v>
      </c>
      <c r="C66" s="339">
        <v>2</v>
      </c>
      <c r="D66" s="339">
        <v>0</v>
      </c>
      <c r="E66" s="339">
        <v>1</v>
      </c>
      <c r="F66" s="339">
        <v>0</v>
      </c>
      <c r="G66" s="339"/>
      <c r="H66" s="339"/>
      <c r="I66" s="339"/>
      <c r="J66" s="339"/>
      <c r="K66" s="215"/>
      <c r="L66" s="215"/>
      <c r="M66" s="410"/>
      <c r="N66" s="340">
        <f t="shared" si="1"/>
        <v>3</v>
      </c>
    </row>
    <row r="67" spans="1:14">
      <c r="A67" s="938" t="s">
        <v>365</v>
      </c>
      <c r="B67" s="339">
        <v>0</v>
      </c>
      <c r="C67" s="339">
        <v>0</v>
      </c>
      <c r="D67" s="339">
        <v>0</v>
      </c>
      <c r="E67" s="339">
        <v>0</v>
      </c>
      <c r="F67" s="339">
        <v>0</v>
      </c>
      <c r="G67" s="339"/>
      <c r="H67" s="339"/>
      <c r="I67" s="339"/>
      <c r="J67" s="339"/>
      <c r="K67" s="215"/>
      <c r="L67" s="215"/>
      <c r="M67" s="410"/>
      <c r="N67" s="340">
        <f t="shared" si="1"/>
        <v>0</v>
      </c>
    </row>
    <row r="68" spans="1:14">
      <c r="A68" s="938" t="s">
        <v>366</v>
      </c>
      <c r="B68" s="339">
        <v>0</v>
      </c>
      <c r="C68" s="339">
        <v>0</v>
      </c>
      <c r="D68" s="339">
        <v>0</v>
      </c>
      <c r="E68" s="339">
        <v>1</v>
      </c>
      <c r="F68" s="339">
        <v>1</v>
      </c>
      <c r="G68" s="339"/>
      <c r="H68" s="339"/>
      <c r="I68" s="339"/>
      <c r="J68" s="339"/>
      <c r="K68" s="215"/>
      <c r="L68" s="215"/>
      <c r="M68" s="410"/>
      <c r="N68" s="340">
        <f t="shared" ref="N68:N80" si="2">SUM(B68:M68)</f>
        <v>2</v>
      </c>
    </row>
    <row r="69" spans="1:14">
      <c r="A69" s="938" t="s">
        <v>367</v>
      </c>
      <c r="B69" s="339">
        <v>2</v>
      </c>
      <c r="C69" s="339">
        <v>0</v>
      </c>
      <c r="D69" s="339">
        <v>0</v>
      </c>
      <c r="E69" s="339">
        <v>1</v>
      </c>
      <c r="F69" s="339">
        <v>0</v>
      </c>
      <c r="G69" s="339"/>
      <c r="H69" s="339"/>
      <c r="I69" s="339"/>
      <c r="J69" s="339"/>
      <c r="K69" s="215"/>
      <c r="L69" s="215"/>
      <c r="M69" s="410"/>
      <c r="N69" s="340">
        <f t="shared" si="2"/>
        <v>3</v>
      </c>
    </row>
    <row r="70" spans="1:14">
      <c r="A70" s="938" t="s">
        <v>368</v>
      </c>
      <c r="B70" s="339">
        <v>0</v>
      </c>
      <c r="C70" s="339">
        <v>0</v>
      </c>
      <c r="D70" s="339">
        <v>1</v>
      </c>
      <c r="E70" s="339">
        <v>0</v>
      </c>
      <c r="F70" s="339">
        <v>1</v>
      </c>
      <c r="G70" s="339"/>
      <c r="H70" s="339"/>
      <c r="I70" s="339"/>
      <c r="J70" s="339"/>
      <c r="K70" s="215"/>
      <c r="L70" s="215"/>
      <c r="M70" s="410"/>
      <c r="N70" s="340">
        <f t="shared" si="2"/>
        <v>2</v>
      </c>
    </row>
    <row r="71" spans="1:14">
      <c r="A71" s="938" t="s">
        <v>369</v>
      </c>
      <c r="B71" s="339">
        <v>4</v>
      </c>
      <c r="C71" s="339">
        <v>0</v>
      </c>
      <c r="D71" s="339">
        <v>0</v>
      </c>
      <c r="E71" s="339">
        <v>0</v>
      </c>
      <c r="F71" s="339">
        <v>0</v>
      </c>
      <c r="G71" s="339"/>
      <c r="H71" s="339"/>
      <c r="I71" s="339"/>
      <c r="J71" s="339"/>
      <c r="K71" s="215"/>
      <c r="L71" s="215"/>
      <c r="M71" s="410"/>
      <c r="N71" s="340">
        <f t="shared" si="2"/>
        <v>4</v>
      </c>
    </row>
    <row r="72" spans="1:14">
      <c r="A72" s="938" t="s">
        <v>370</v>
      </c>
      <c r="B72" s="339">
        <v>2</v>
      </c>
      <c r="C72" s="339">
        <v>0</v>
      </c>
      <c r="D72" s="339">
        <v>1</v>
      </c>
      <c r="E72" s="339">
        <v>0</v>
      </c>
      <c r="F72" s="339">
        <v>0</v>
      </c>
      <c r="G72" s="339"/>
      <c r="H72" s="339"/>
      <c r="I72" s="339"/>
      <c r="J72" s="339"/>
      <c r="K72" s="215"/>
      <c r="L72" s="215"/>
      <c r="M72" s="410"/>
      <c r="N72" s="340">
        <f t="shared" si="2"/>
        <v>3</v>
      </c>
    </row>
    <row r="73" spans="1:14">
      <c r="A73" s="938" t="s">
        <v>371</v>
      </c>
      <c r="B73" s="339">
        <v>0</v>
      </c>
      <c r="C73" s="339">
        <v>0</v>
      </c>
      <c r="D73" s="339">
        <v>0</v>
      </c>
      <c r="E73" s="339">
        <v>0</v>
      </c>
      <c r="F73" s="339">
        <v>0</v>
      </c>
      <c r="G73" s="339"/>
      <c r="H73" s="339"/>
      <c r="I73" s="339"/>
      <c r="J73" s="339"/>
      <c r="K73" s="215"/>
      <c r="L73" s="215"/>
      <c r="M73" s="410"/>
      <c r="N73" s="340">
        <f t="shared" si="2"/>
        <v>0</v>
      </c>
    </row>
    <row r="74" spans="1:14">
      <c r="A74" s="938" t="s">
        <v>372</v>
      </c>
      <c r="B74" s="339">
        <v>0</v>
      </c>
      <c r="C74" s="339">
        <v>1</v>
      </c>
      <c r="D74" s="339">
        <v>0</v>
      </c>
      <c r="E74" s="339">
        <v>0</v>
      </c>
      <c r="F74" s="339">
        <v>0</v>
      </c>
      <c r="G74" s="339"/>
      <c r="H74" s="339"/>
      <c r="I74" s="339"/>
      <c r="J74" s="339"/>
      <c r="K74" s="215"/>
      <c r="L74" s="215"/>
      <c r="M74" s="410"/>
      <c r="N74" s="340">
        <f t="shared" si="2"/>
        <v>1</v>
      </c>
    </row>
    <row r="75" spans="1:14">
      <c r="A75" s="938" t="s">
        <v>373</v>
      </c>
      <c r="B75" s="339">
        <v>0</v>
      </c>
      <c r="C75" s="339">
        <v>0</v>
      </c>
      <c r="D75" s="339">
        <v>0</v>
      </c>
      <c r="E75" s="339">
        <v>0</v>
      </c>
      <c r="F75" s="339">
        <v>0</v>
      </c>
      <c r="G75" s="339"/>
      <c r="H75" s="339"/>
      <c r="I75" s="339"/>
      <c r="J75" s="339"/>
      <c r="K75" s="215"/>
      <c r="L75" s="215"/>
      <c r="M75" s="410"/>
      <c r="N75" s="340">
        <f t="shared" si="2"/>
        <v>0</v>
      </c>
    </row>
    <row r="76" spans="1:14">
      <c r="A76" s="938" t="s">
        <v>374</v>
      </c>
      <c r="B76" s="339">
        <v>0</v>
      </c>
      <c r="C76" s="339">
        <v>0</v>
      </c>
      <c r="D76" s="339">
        <v>1</v>
      </c>
      <c r="E76" s="339">
        <v>1</v>
      </c>
      <c r="F76" s="339">
        <v>0</v>
      </c>
      <c r="G76" s="339"/>
      <c r="H76" s="339"/>
      <c r="I76" s="339"/>
      <c r="J76" s="339"/>
      <c r="K76" s="215"/>
      <c r="L76" s="215"/>
      <c r="M76" s="410"/>
      <c r="N76" s="340">
        <f t="shared" si="2"/>
        <v>2</v>
      </c>
    </row>
    <row r="77" spans="1:14">
      <c r="A77" s="938" t="s">
        <v>375</v>
      </c>
      <c r="B77" s="339">
        <v>1</v>
      </c>
      <c r="C77" s="339">
        <v>0</v>
      </c>
      <c r="D77" s="339">
        <v>0</v>
      </c>
      <c r="E77" s="339">
        <v>0</v>
      </c>
      <c r="F77" s="339">
        <v>0</v>
      </c>
      <c r="G77" s="339"/>
      <c r="H77" s="339"/>
      <c r="I77" s="339"/>
      <c r="J77" s="339"/>
      <c r="K77" s="215"/>
      <c r="L77" s="215"/>
      <c r="M77" s="410"/>
      <c r="N77" s="340">
        <f t="shared" si="2"/>
        <v>1</v>
      </c>
    </row>
    <row r="78" spans="1:14">
      <c r="A78" s="938" t="s">
        <v>376</v>
      </c>
      <c r="B78" s="339">
        <v>0</v>
      </c>
      <c r="C78" s="339">
        <v>0</v>
      </c>
      <c r="D78" s="339">
        <v>0</v>
      </c>
      <c r="E78" s="339">
        <v>1</v>
      </c>
      <c r="F78" s="339">
        <v>0</v>
      </c>
      <c r="G78" s="339"/>
      <c r="H78" s="339"/>
      <c r="I78" s="339"/>
      <c r="J78" s="339"/>
      <c r="K78" s="215"/>
      <c r="L78" s="215"/>
      <c r="M78" s="410"/>
      <c r="N78" s="340">
        <f t="shared" si="2"/>
        <v>1</v>
      </c>
    </row>
    <row r="79" spans="1:14">
      <c r="A79" s="938" t="s">
        <v>377</v>
      </c>
      <c r="B79" s="339">
        <v>0</v>
      </c>
      <c r="C79" s="339">
        <v>0</v>
      </c>
      <c r="D79" s="339">
        <v>0</v>
      </c>
      <c r="E79" s="339">
        <v>0</v>
      </c>
      <c r="F79" s="339">
        <v>0</v>
      </c>
      <c r="G79" s="339"/>
      <c r="H79" s="339"/>
      <c r="I79" s="339"/>
      <c r="J79" s="339"/>
      <c r="K79" s="215"/>
      <c r="L79" s="215"/>
      <c r="M79" s="410"/>
      <c r="N79" s="340">
        <f t="shared" si="2"/>
        <v>0</v>
      </c>
    </row>
    <row r="80" spans="1:14" ht="15.75" thickBot="1">
      <c r="A80" s="1125" t="s">
        <v>378</v>
      </c>
      <c r="B80" s="346">
        <v>0</v>
      </c>
      <c r="C80" s="346">
        <v>0</v>
      </c>
      <c r="D80" s="346">
        <v>0</v>
      </c>
      <c r="E80" s="346">
        <v>0</v>
      </c>
      <c r="F80" s="346">
        <v>0</v>
      </c>
      <c r="G80" s="346"/>
      <c r="H80" s="346"/>
      <c r="I80" s="346"/>
      <c r="J80" s="346"/>
      <c r="K80" s="216"/>
      <c r="L80" s="216"/>
      <c r="M80" s="411"/>
      <c r="N80" s="1105">
        <f t="shared" si="2"/>
        <v>0</v>
      </c>
    </row>
    <row r="81" spans="1:14" ht="15.75" thickBot="1">
      <c r="A81" s="342" t="s">
        <v>33</v>
      </c>
      <c r="B81" s="347">
        <f>SUM(B4:B80)</f>
        <v>109</v>
      </c>
      <c r="C81" s="347">
        <f>SUM(C4:C80)</f>
        <v>93</v>
      </c>
      <c r="D81" s="347">
        <f>SUM(D4:D80)</f>
        <v>88</v>
      </c>
      <c r="E81" s="347">
        <f>SUM(E4:E80)</f>
        <v>104</v>
      </c>
      <c r="F81" s="348">
        <f t="shared" ref="F81:M81" si="3">SUM(F4:F79)</f>
        <v>138</v>
      </c>
      <c r="G81" s="349">
        <f t="shared" si="3"/>
        <v>0</v>
      </c>
      <c r="H81" s="349">
        <f t="shared" si="3"/>
        <v>0</v>
      </c>
      <c r="I81" s="349">
        <f t="shared" si="3"/>
        <v>0</v>
      </c>
      <c r="J81" s="349">
        <f t="shared" si="3"/>
        <v>0</v>
      </c>
      <c r="K81" s="349">
        <f t="shared" si="3"/>
        <v>0</v>
      </c>
      <c r="L81" s="349">
        <f t="shared" si="3"/>
        <v>0</v>
      </c>
      <c r="M81" s="412">
        <f t="shared" si="3"/>
        <v>0</v>
      </c>
      <c r="N81" s="349">
        <f>SUM(N4:N80)</f>
        <v>532</v>
      </c>
    </row>
    <row r="83" spans="1:14" ht="15" customHeight="1">
      <c r="A83" s="1206" t="s">
        <v>453</v>
      </c>
      <c r="B83" s="1206"/>
      <c r="C83" s="1206"/>
      <c r="D83" s="1206"/>
      <c r="E83" s="1206"/>
    </row>
    <row r="84" spans="1:14">
      <c r="A84" s="1206"/>
      <c r="B84" s="1206"/>
      <c r="C84" s="1206"/>
      <c r="D84" s="1206"/>
      <c r="E84" s="1206"/>
    </row>
    <row r="85" spans="1:14">
      <c r="A85" s="1206"/>
      <c r="B85" s="1206"/>
      <c r="C85" s="1206"/>
      <c r="D85" s="1206"/>
      <c r="E85" s="1206"/>
    </row>
    <row r="86" spans="1:14">
      <c r="A86" s="1206"/>
      <c r="B86" s="1206"/>
      <c r="C86" s="1206"/>
      <c r="D86" s="1206"/>
      <c r="E86" s="1206"/>
    </row>
    <row r="87" spans="1:14">
      <c r="A87" s="1206"/>
      <c r="B87" s="1206"/>
      <c r="C87" s="1206"/>
      <c r="D87" s="1206"/>
      <c r="E87" s="1206"/>
    </row>
    <row r="88" spans="1:14" ht="61.5" customHeight="1">
      <c r="A88" s="1204" t="s">
        <v>595</v>
      </c>
      <c r="B88" s="1204"/>
      <c r="C88" s="1204"/>
      <c r="D88" s="1204"/>
      <c r="E88" s="1204"/>
    </row>
  </sheetData>
  <sortState ref="A4:N80">
    <sortCondition ref="A3"/>
  </sortState>
  <mergeCells count="2">
    <mergeCell ref="A83:E87"/>
    <mergeCell ref="A88:E88"/>
  </mergeCells>
  <conditionalFormatting sqref="A43">
    <cfRule type="duplicateValues" dxfId="8" priority="1"/>
  </conditionalFormatting>
  <pageMargins left="0.511811024" right="0.511811024" top="0.78740157499999996" bottom="0.78740157499999996" header="0.31496062000000002" footer="0.31496062000000002"/>
  <pageSetup paperSize="9" orientation="portrait" r:id="rId1"/>
  <ignoredErrors>
    <ignoredError sqref="F81"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zoomScale="90" zoomScaleNormal="90" workbookViewId="0"/>
  </sheetViews>
  <sheetFormatPr defaultRowHeight="15"/>
  <cols>
    <col min="1" max="1" width="68" customWidth="1"/>
    <col min="2" max="13" width="9.7109375" style="59" customWidth="1"/>
    <col min="14" max="14" width="9.7109375" style="62" customWidth="1"/>
  </cols>
  <sheetData>
    <row r="1" spans="1:14">
      <c r="A1" s="214" t="s">
        <v>3</v>
      </c>
    </row>
    <row r="2" spans="1:14" ht="15.75" thickBot="1">
      <c r="A2" s="84" t="s">
        <v>4</v>
      </c>
    </row>
    <row r="3" spans="1:14" ht="15.75" thickBot="1">
      <c r="A3" s="1106" t="s">
        <v>457</v>
      </c>
      <c r="B3" s="1107" t="s">
        <v>458</v>
      </c>
      <c r="C3" s="1107" t="s">
        <v>459</v>
      </c>
      <c r="D3" s="1107" t="s">
        <v>460</v>
      </c>
      <c r="E3" s="1108" t="s">
        <v>461</v>
      </c>
      <c r="F3" s="1109" t="s">
        <v>462</v>
      </c>
      <c r="G3" s="1110" t="s">
        <v>463</v>
      </c>
      <c r="H3" s="1110" t="s">
        <v>464</v>
      </c>
      <c r="I3" s="1110" t="s">
        <v>465</v>
      </c>
      <c r="J3" s="1110" t="s">
        <v>466</v>
      </c>
      <c r="K3" s="1110" t="s">
        <v>467</v>
      </c>
      <c r="L3" s="1110" t="s">
        <v>468</v>
      </c>
      <c r="M3" s="1110" t="s">
        <v>469</v>
      </c>
      <c r="N3" s="341" t="s">
        <v>8</v>
      </c>
    </row>
    <row r="4" spans="1:14">
      <c r="A4" s="938" t="s">
        <v>318</v>
      </c>
      <c r="B4" s="339">
        <v>9</v>
      </c>
      <c r="C4" s="339">
        <v>3</v>
      </c>
      <c r="D4" s="339">
        <v>3</v>
      </c>
      <c r="E4" s="339">
        <v>3</v>
      </c>
      <c r="F4" s="215">
        <v>7</v>
      </c>
      <c r="G4" s="339"/>
      <c r="H4" s="339"/>
      <c r="I4" s="339"/>
      <c r="J4" s="339"/>
      <c r="K4" s="339"/>
      <c r="L4" s="215"/>
      <c r="M4" s="410"/>
      <c r="N4" s="340">
        <f t="shared" ref="N4:N35" si="0">SUM(B4:M4)</f>
        <v>25</v>
      </c>
    </row>
    <row r="5" spans="1:14">
      <c r="A5" s="938" t="s">
        <v>440</v>
      </c>
      <c r="B5" s="339">
        <v>0</v>
      </c>
      <c r="C5" s="339">
        <v>0</v>
      </c>
      <c r="D5" s="339">
        <v>0</v>
      </c>
      <c r="E5" s="339">
        <v>0</v>
      </c>
      <c r="F5" s="215">
        <v>0</v>
      </c>
      <c r="G5" s="339"/>
      <c r="H5" s="339"/>
      <c r="I5" s="339"/>
      <c r="J5" s="339"/>
      <c r="K5" s="339"/>
      <c r="L5" s="215"/>
      <c r="M5" s="410"/>
      <c r="N5" s="340">
        <f t="shared" si="0"/>
        <v>0</v>
      </c>
    </row>
    <row r="6" spans="1:14">
      <c r="A6" s="938" t="s">
        <v>441</v>
      </c>
      <c r="B6" s="339">
        <v>0</v>
      </c>
      <c r="C6" s="339">
        <v>0</v>
      </c>
      <c r="D6" s="339">
        <v>0</v>
      </c>
      <c r="E6" s="339">
        <v>0</v>
      </c>
      <c r="F6" s="215">
        <v>0</v>
      </c>
      <c r="G6" s="339"/>
      <c r="H6" s="339"/>
      <c r="I6" s="339"/>
      <c r="J6" s="339"/>
      <c r="K6" s="339"/>
      <c r="L6" s="215"/>
      <c r="M6" s="410"/>
      <c r="N6" s="340">
        <f t="shared" si="0"/>
        <v>0</v>
      </c>
    </row>
    <row r="7" spans="1:14">
      <c r="A7" s="938" t="s">
        <v>320</v>
      </c>
      <c r="B7" s="339">
        <v>1</v>
      </c>
      <c r="C7" s="339">
        <v>0</v>
      </c>
      <c r="D7" s="339">
        <v>2</v>
      </c>
      <c r="E7" s="339">
        <v>0</v>
      </c>
      <c r="F7" s="215">
        <v>2</v>
      </c>
      <c r="G7" s="339"/>
      <c r="H7" s="339"/>
      <c r="I7" s="339"/>
      <c r="J7" s="339"/>
      <c r="K7" s="339"/>
      <c r="L7" s="215"/>
      <c r="M7" s="410"/>
      <c r="N7" s="340">
        <f t="shared" si="0"/>
        <v>5</v>
      </c>
    </row>
    <row r="8" spans="1:14">
      <c r="A8" s="938" t="s">
        <v>321</v>
      </c>
      <c r="B8" s="339">
        <v>0</v>
      </c>
      <c r="C8" s="339">
        <v>0</v>
      </c>
      <c r="D8" s="339">
        <v>0</v>
      </c>
      <c r="E8" s="339">
        <v>0</v>
      </c>
      <c r="F8" s="215">
        <v>1</v>
      </c>
      <c r="G8" s="339"/>
      <c r="H8" s="339"/>
      <c r="I8" s="339"/>
      <c r="J8" s="339"/>
      <c r="K8" s="339"/>
      <c r="L8" s="215"/>
      <c r="M8" s="410"/>
      <c r="N8" s="340">
        <f t="shared" si="0"/>
        <v>1</v>
      </c>
    </row>
    <row r="9" spans="1:14">
      <c r="A9" s="938" t="s">
        <v>322</v>
      </c>
      <c r="B9" s="339">
        <v>0</v>
      </c>
      <c r="C9" s="339">
        <v>0</v>
      </c>
      <c r="D9" s="339">
        <v>0</v>
      </c>
      <c r="E9" s="339">
        <v>0</v>
      </c>
      <c r="F9" s="215">
        <v>0</v>
      </c>
      <c r="G9" s="339"/>
      <c r="H9" s="339"/>
      <c r="I9" s="339"/>
      <c r="J9" s="339"/>
      <c r="K9" s="339"/>
      <c r="L9" s="215"/>
      <c r="M9" s="410"/>
      <c r="N9" s="340">
        <f t="shared" si="0"/>
        <v>0</v>
      </c>
    </row>
    <row r="10" spans="1:14">
      <c r="A10" s="938" t="s">
        <v>596</v>
      </c>
      <c r="B10" s="339">
        <v>4</v>
      </c>
      <c r="C10" s="339">
        <v>4</v>
      </c>
      <c r="D10" s="339">
        <v>2</v>
      </c>
      <c r="E10" s="339">
        <v>5</v>
      </c>
      <c r="F10" s="215">
        <v>4</v>
      </c>
      <c r="G10" s="339"/>
      <c r="H10" s="339"/>
      <c r="I10" s="339"/>
      <c r="J10" s="339"/>
      <c r="K10" s="339"/>
      <c r="L10" s="215"/>
      <c r="M10" s="410"/>
      <c r="N10" s="340">
        <f t="shared" si="0"/>
        <v>19</v>
      </c>
    </row>
    <row r="11" spans="1:14">
      <c r="A11" s="938" t="s">
        <v>564</v>
      </c>
      <c r="B11" s="339">
        <v>0</v>
      </c>
      <c r="C11" s="339">
        <v>1</v>
      </c>
      <c r="D11" s="339">
        <v>0</v>
      </c>
      <c r="E11" s="339">
        <v>0</v>
      </c>
      <c r="F11" s="215">
        <v>0</v>
      </c>
      <c r="G11" s="339"/>
      <c r="H11" s="339"/>
      <c r="I11" s="339"/>
      <c r="J11" s="339"/>
      <c r="K11" s="339"/>
      <c r="L11" s="215"/>
      <c r="M11" s="410"/>
      <c r="N11" s="340">
        <f t="shared" si="0"/>
        <v>1</v>
      </c>
    </row>
    <row r="12" spans="1:14">
      <c r="A12" s="938" t="s">
        <v>593</v>
      </c>
      <c r="B12" s="339">
        <v>0</v>
      </c>
      <c r="C12" s="339">
        <v>0</v>
      </c>
      <c r="D12" s="339">
        <v>0</v>
      </c>
      <c r="E12" s="339">
        <v>0</v>
      </c>
      <c r="F12" s="215">
        <v>0</v>
      </c>
      <c r="G12" s="339"/>
      <c r="H12" s="339"/>
      <c r="I12" s="339"/>
      <c r="J12" s="339"/>
      <c r="K12" s="339"/>
      <c r="L12" s="215"/>
      <c r="M12" s="410"/>
      <c r="N12" s="340">
        <f t="shared" si="0"/>
        <v>0</v>
      </c>
    </row>
    <row r="13" spans="1:14">
      <c r="A13" s="938" t="s">
        <v>563</v>
      </c>
      <c r="B13" s="339">
        <v>11</v>
      </c>
      <c r="C13" s="339">
        <v>18</v>
      </c>
      <c r="D13" s="339">
        <v>21</v>
      </c>
      <c r="E13" s="339">
        <v>17</v>
      </c>
      <c r="F13" s="215">
        <v>25</v>
      </c>
      <c r="G13" s="339"/>
      <c r="H13" s="339"/>
      <c r="I13" s="339"/>
      <c r="J13" s="339"/>
      <c r="K13" s="339"/>
      <c r="L13" s="215"/>
      <c r="M13" s="410"/>
      <c r="N13" s="340">
        <f t="shared" si="0"/>
        <v>92</v>
      </c>
    </row>
    <row r="14" spans="1:14">
      <c r="A14" s="845" t="s">
        <v>444</v>
      </c>
      <c r="B14" s="339">
        <v>0</v>
      </c>
      <c r="C14" s="339">
        <v>0</v>
      </c>
      <c r="D14" s="339">
        <v>0</v>
      </c>
      <c r="E14" s="339">
        <v>0</v>
      </c>
      <c r="F14" s="215">
        <v>0</v>
      </c>
      <c r="G14" s="339"/>
      <c r="H14" s="339"/>
      <c r="I14" s="339"/>
      <c r="J14" s="339"/>
      <c r="K14" s="339"/>
      <c r="L14" s="215"/>
      <c r="M14" s="410"/>
      <c r="N14" s="340">
        <f t="shared" si="0"/>
        <v>0</v>
      </c>
    </row>
    <row r="15" spans="1:14">
      <c r="A15" s="566" t="s">
        <v>442</v>
      </c>
      <c r="B15" s="339">
        <v>0</v>
      </c>
      <c r="C15" s="339">
        <v>0</v>
      </c>
      <c r="D15" s="339">
        <v>0</v>
      </c>
      <c r="E15" s="339">
        <v>1</v>
      </c>
      <c r="F15" s="215">
        <v>1</v>
      </c>
      <c r="G15" s="339"/>
      <c r="H15" s="339"/>
      <c r="I15" s="339"/>
      <c r="J15" s="339"/>
      <c r="K15" s="339"/>
      <c r="L15" s="215"/>
      <c r="M15" s="410"/>
      <c r="N15" s="340">
        <f t="shared" si="0"/>
        <v>2</v>
      </c>
    </row>
    <row r="16" spans="1:14">
      <c r="A16" s="1112" t="s">
        <v>443</v>
      </c>
      <c r="B16" s="339">
        <v>0</v>
      </c>
      <c r="C16" s="339">
        <v>0</v>
      </c>
      <c r="D16" s="339">
        <v>0</v>
      </c>
      <c r="E16" s="339">
        <v>0</v>
      </c>
      <c r="F16" s="215">
        <v>1</v>
      </c>
      <c r="G16" s="339"/>
      <c r="H16" s="339"/>
      <c r="I16" s="339"/>
      <c r="J16" s="339"/>
      <c r="K16" s="339"/>
      <c r="L16" s="215"/>
      <c r="M16" s="410"/>
      <c r="N16" s="340">
        <f t="shared" si="0"/>
        <v>1</v>
      </c>
    </row>
    <row r="17" spans="1:14">
      <c r="A17" s="938" t="s">
        <v>446</v>
      </c>
      <c r="B17" s="339">
        <v>96</v>
      </c>
      <c r="C17" s="339">
        <v>83</v>
      </c>
      <c r="D17" s="339">
        <v>83</v>
      </c>
      <c r="E17" s="339">
        <v>83</v>
      </c>
      <c r="F17" s="215">
        <v>78</v>
      </c>
      <c r="G17" s="339"/>
      <c r="H17" s="339"/>
      <c r="I17" s="339"/>
      <c r="J17" s="339"/>
      <c r="K17" s="339"/>
      <c r="L17" s="215"/>
      <c r="M17" s="410"/>
      <c r="N17" s="340">
        <f t="shared" si="0"/>
        <v>423</v>
      </c>
    </row>
    <row r="18" spans="1:14">
      <c r="A18" s="938" t="s">
        <v>323</v>
      </c>
      <c r="B18" s="339">
        <v>0</v>
      </c>
      <c r="C18" s="339">
        <v>0</v>
      </c>
      <c r="D18" s="339">
        <v>1</v>
      </c>
      <c r="E18" s="339">
        <v>0</v>
      </c>
      <c r="F18" s="215">
        <v>0</v>
      </c>
      <c r="G18" s="339"/>
      <c r="H18" s="339"/>
      <c r="I18" s="339"/>
      <c r="J18" s="339"/>
      <c r="K18" s="339"/>
      <c r="L18" s="215"/>
      <c r="M18" s="410"/>
      <c r="N18" s="340">
        <f t="shared" si="0"/>
        <v>1</v>
      </c>
    </row>
    <row r="19" spans="1:14">
      <c r="A19" s="938" t="s">
        <v>324</v>
      </c>
      <c r="B19" s="339">
        <v>0</v>
      </c>
      <c r="C19" s="339">
        <v>0</v>
      </c>
      <c r="D19" s="339">
        <v>0</v>
      </c>
      <c r="E19" s="339">
        <v>0</v>
      </c>
      <c r="F19" s="215">
        <v>0</v>
      </c>
      <c r="G19" s="339"/>
      <c r="H19" s="339"/>
      <c r="I19" s="339"/>
      <c r="J19" s="339"/>
      <c r="K19" s="339"/>
      <c r="L19" s="215"/>
      <c r="M19" s="410"/>
      <c r="N19" s="340">
        <f t="shared" si="0"/>
        <v>0</v>
      </c>
    </row>
    <row r="20" spans="1:14">
      <c r="A20" s="938" t="s">
        <v>325</v>
      </c>
      <c r="B20" s="339">
        <v>15</v>
      </c>
      <c r="C20" s="339">
        <v>15</v>
      </c>
      <c r="D20" s="339">
        <v>20</v>
      </c>
      <c r="E20" s="339">
        <v>15</v>
      </c>
      <c r="F20" s="215">
        <v>18</v>
      </c>
      <c r="G20" s="339"/>
      <c r="H20" s="339"/>
      <c r="I20" s="339"/>
      <c r="J20" s="339"/>
      <c r="K20" s="339"/>
      <c r="L20" s="215"/>
      <c r="M20" s="410"/>
      <c r="N20" s="340">
        <f t="shared" si="0"/>
        <v>83</v>
      </c>
    </row>
    <row r="21" spans="1:14">
      <c r="A21" s="566" t="s">
        <v>445</v>
      </c>
      <c r="B21" s="339">
        <v>0</v>
      </c>
      <c r="C21" s="339">
        <v>0</v>
      </c>
      <c r="D21" s="339">
        <v>0</v>
      </c>
      <c r="E21" s="339">
        <v>0</v>
      </c>
      <c r="F21" s="215">
        <v>0</v>
      </c>
      <c r="G21" s="339"/>
      <c r="H21" s="339"/>
      <c r="I21" s="339"/>
      <c r="J21" s="339"/>
      <c r="K21" s="339"/>
      <c r="L21" s="215"/>
      <c r="M21" s="410"/>
      <c r="N21" s="340">
        <f t="shared" si="0"/>
        <v>0</v>
      </c>
    </row>
    <row r="22" spans="1:14">
      <c r="A22" s="938" t="s">
        <v>326</v>
      </c>
      <c r="B22" s="339">
        <v>0</v>
      </c>
      <c r="C22" s="339">
        <v>0</v>
      </c>
      <c r="D22" s="339">
        <v>0</v>
      </c>
      <c r="E22" s="339">
        <v>0</v>
      </c>
      <c r="F22" s="215">
        <v>0</v>
      </c>
      <c r="G22" s="339"/>
      <c r="H22" s="339"/>
      <c r="I22" s="339"/>
      <c r="J22" s="339"/>
      <c r="K22" s="339"/>
      <c r="L22" s="215"/>
      <c r="M22" s="410"/>
      <c r="N22" s="340">
        <f t="shared" si="0"/>
        <v>0</v>
      </c>
    </row>
    <row r="23" spans="1:14">
      <c r="A23" s="938" t="s">
        <v>327</v>
      </c>
      <c r="B23" s="339">
        <v>0</v>
      </c>
      <c r="C23" s="339">
        <v>2</v>
      </c>
      <c r="D23" s="339">
        <v>0</v>
      </c>
      <c r="E23" s="339">
        <v>0</v>
      </c>
      <c r="F23" s="215">
        <v>0</v>
      </c>
      <c r="G23" s="339"/>
      <c r="H23" s="339"/>
      <c r="I23" s="339"/>
      <c r="J23" s="339"/>
      <c r="K23" s="339"/>
      <c r="L23" s="215"/>
      <c r="M23" s="410"/>
      <c r="N23" s="340">
        <f t="shared" si="0"/>
        <v>2</v>
      </c>
    </row>
    <row r="24" spans="1:14">
      <c r="A24" s="938" t="s">
        <v>328</v>
      </c>
      <c r="B24" s="339">
        <v>0</v>
      </c>
      <c r="C24" s="339">
        <v>0</v>
      </c>
      <c r="D24" s="339">
        <v>0</v>
      </c>
      <c r="E24" s="339">
        <v>0</v>
      </c>
      <c r="F24" s="215">
        <v>1</v>
      </c>
      <c r="G24" s="339"/>
      <c r="H24" s="339"/>
      <c r="I24" s="339"/>
      <c r="J24" s="339"/>
      <c r="K24" s="339"/>
      <c r="L24" s="215"/>
      <c r="M24" s="410"/>
      <c r="N24" s="340">
        <f t="shared" si="0"/>
        <v>1</v>
      </c>
    </row>
    <row r="25" spans="1:14">
      <c r="A25" s="938" t="s">
        <v>448</v>
      </c>
      <c r="B25" s="339">
        <v>0</v>
      </c>
      <c r="C25" s="339">
        <v>1</v>
      </c>
      <c r="D25" s="339">
        <v>0</v>
      </c>
      <c r="E25" s="339">
        <v>0</v>
      </c>
      <c r="F25" s="215">
        <v>0</v>
      </c>
      <c r="G25" s="339"/>
      <c r="H25" s="339"/>
      <c r="I25" s="339"/>
      <c r="J25" s="339"/>
      <c r="K25" s="339"/>
      <c r="L25" s="215"/>
      <c r="M25" s="410"/>
      <c r="N25" s="340">
        <f t="shared" si="0"/>
        <v>1</v>
      </c>
    </row>
    <row r="26" spans="1:14" s="626" customFormat="1">
      <c r="A26" s="938" t="s">
        <v>447</v>
      </c>
      <c r="B26" s="339">
        <v>0</v>
      </c>
      <c r="C26" s="339">
        <v>0</v>
      </c>
      <c r="D26" s="339">
        <v>0</v>
      </c>
      <c r="E26" s="339">
        <v>0</v>
      </c>
      <c r="F26" s="215">
        <v>0</v>
      </c>
      <c r="G26" s="339"/>
      <c r="H26" s="339"/>
      <c r="I26" s="339"/>
      <c r="J26" s="339"/>
      <c r="K26" s="339"/>
      <c r="L26" s="215"/>
      <c r="M26" s="410"/>
      <c r="N26" s="340">
        <f t="shared" si="0"/>
        <v>0</v>
      </c>
    </row>
    <row r="27" spans="1:14">
      <c r="A27" s="1113" t="s">
        <v>578</v>
      </c>
      <c r="B27" s="1084">
        <v>0</v>
      </c>
      <c r="C27" s="1084">
        <v>0</v>
      </c>
      <c r="D27" s="1084">
        <v>0</v>
      </c>
      <c r="E27" s="1084">
        <v>1</v>
      </c>
      <c r="F27" s="1081">
        <v>0</v>
      </c>
      <c r="G27" s="1084"/>
      <c r="H27" s="1084"/>
      <c r="I27" s="1084"/>
      <c r="J27" s="1084"/>
      <c r="K27" s="1084"/>
      <c r="L27" s="1081"/>
      <c r="M27" s="1085"/>
      <c r="N27" s="1082">
        <f t="shared" si="0"/>
        <v>1</v>
      </c>
    </row>
    <row r="28" spans="1:14">
      <c r="A28" s="938" t="s">
        <v>329</v>
      </c>
      <c r="B28" s="339">
        <v>0</v>
      </c>
      <c r="C28" s="339">
        <v>0</v>
      </c>
      <c r="D28" s="339">
        <v>1</v>
      </c>
      <c r="E28" s="339">
        <v>0</v>
      </c>
      <c r="F28" s="215">
        <v>0</v>
      </c>
      <c r="G28" s="339"/>
      <c r="H28" s="339"/>
      <c r="I28" s="339"/>
      <c r="J28" s="339"/>
      <c r="K28" s="339"/>
      <c r="L28" s="215"/>
      <c r="M28" s="410"/>
      <c r="N28" s="340">
        <f t="shared" si="0"/>
        <v>1</v>
      </c>
    </row>
    <row r="29" spans="1:14">
      <c r="A29" s="938" t="s">
        <v>330</v>
      </c>
      <c r="B29" s="339">
        <v>0</v>
      </c>
      <c r="C29" s="339">
        <v>0</v>
      </c>
      <c r="D29" s="339">
        <v>0</v>
      </c>
      <c r="E29" s="339">
        <v>1</v>
      </c>
      <c r="F29" s="215">
        <v>0</v>
      </c>
      <c r="G29" s="339"/>
      <c r="H29" s="339"/>
      <c r="I29" s="339"/>
      <c r="J29" s="339"/>
      <c r="K29" s="339"/>
      <c r="L29" s="215"/>
      <c r="M29" s="410"/>
      <c r="N29" s="340">
        <f t="shared" si="0"/>
        <v>1</v>
      </c>
    </row>
    <row r="30" spans="1:14">
      <c r="A30" s="938" t="s">
        <v>331</v>
      </c>
      <c r="B30" s="339">
        <v>74</v>
      </c>
      <c r="C30" s="339">
        <v>49</v>
      </c>
      <c r="D30" s="339">
        <v>67</v>
      </c>
      <c r="E30" s="339">
        <v>59</v>
      </c>
      <c r="F30" s="215">
        <v>87</v>
      </c>
      <c r="G30" s="339"/>
      <c r="H30" s="339"/>
      <c r="I30" s="339"/>
      <c r="J30" s="339"/>
      <c r="K30" s="339"/>
      <c r="L30" s="215"/>
      <c r="M30" s="410"/>
      <c r="N30" s="340">
        <f t="shared" si="0"/>
        <v>336</v>
      </c>
    </row>
    <row r="31" spans="1:14">
      <c r="A31" s="938" t="s">
        <v>41</v>
      </c>
      <c r="B31" s="339">
        <v>4</v>
      </c>
      <c r="C31" s="339">
        <v>2</v>
      </c>
      <c r="D31" s="339">
        <v>1</v>
      </c>
      <c r="E31" s="339">
        <v>2</v>
      </c>
      <c r="F31" s="215">
        <v>3</v>
      </c>
      <c r="G31" s="339"/>
      <c r="H31" s="339"/>
      <c r="I31" s="339"/>
      <c r="J31" s="339"/>
      <c r="K31" s="339"/>
      <c r="L31" s="215"/>
      <c r="M31" s="410"/>
      <c r="N31" s="340">
        <f t="shared" si="0"/>
        <v>12</v>
      </c>
    </row>
    <row r="32" spans="1:14">
      <c r="A32" s="938" t="s">
        <v>332</v>
      </c>
      <c r="B32" s="339">
        <v>7</v>
      </c>
      <c r="C32" s="339">
        <v>6</v>
      </c>
      <c r="D32" s="339">
        <v>7</v>
      </c>
      <c r="E32" s="339">
        <v>11</v>
      </c>
      <c r="F32" s="215">
        <v>16</v>
      </c>
      <c r="G32" s="339"/>
      <c r="H32" s="339"/>
      <c r="I32" s="339"/>
      <c r="J32" s="339"/>
      <c r="K32" s="339"/>
      <c r="L32" s="215"/>
      <c r="M32" s="410"/>
      <c r="N32" s="340">
        <f t="shared" si="0"/>
        <v>47</v>
      </c>
    </row>
    <row r="33" spans="1:14">
      <c r="A33" s="938" t="s">
        <v>333</v>
      </c>
      <c r="B33" s="339">
        <v>8</v>
      </c>
      <c r="C33" s="339">
        <v>2</v>
      </c>
      <c r="D33" s="339">
        <v>3</v>
      </c>
      <c r="E33" s="339">
        <v>1</v>
      </c>
      <c r="F33" s="215">
        <v>2</v>
      </c>
      <c r="G33" s="339"/>
      <c r="H33" s="339"/>
      <c r="I33" s="339"/>
      <c r="J33" s="339"/>
      <c r="K33" s="339"/>
      <c r="L33" s="215"/>
      <c r="M33" s="410"/>
      <c r="N33" s="340">
        <f t="shared" si="0"/>
        <v>16</v>
      </c>
    </row>
    <row r="34" spans="1:14">
      <c r="A34" s="938" t="s">
        <v>334</v>
      </c>
      <c r="B34" s="339">
        <v>3</v>
      </c>
      <c r="C34" s="339">
        <v>2</v>
      </c>
      <c r="D34" s="339">
        <v>3</v>
      </c>
      <c r="E34" s="339">
        <v>1</v>
      </c>
      <c r="F34" s="215">
        <v>3</v>
      </c>
      <c r="G34" s="339"/>
      <c r="H34" s="339"/>
      <c r="I34" s="339"/>
      <c r="J34" s="339"/>
      <c r="K34" s="339"/>
      <c r="L34" s="215"/>
      <c r="M34" s="410"/>
      <c r="N34" s="340">
        <f t="shared" si="0"/>
        <v>12</v>
      </c>
    </row>
    <row r="35" spans="1:14">
      <c r="A35" s="938" t="s">
        <v>335</v>
      </c>
      <c r="B35" s="339">
        <v>2</v>
      </c>
      <c r="C35" s="339">
        <v>1</v>
      </c>
      <c r="D35" s="339">
        <v>1</v>
      </c>
      <c r="E35" s="339">
        <v>1</v>
      </c>
      <c r="F35" s="215">
        <v>1</v>
      </c>
      <c r="G35" s="339"/>
      <c r="H35" s="339"/>
      <c r="I35" s="339"/>
      <c r="J35" s="339"/>
      <c r="K35" s="339"/>
      <c r="L35" s="215"/>
      <c r="M35" s="410"/>
      <c r="N35" s="340">
        <f t="shared" si="0"/>
        <v>6</v>
      </c>
    </row>
    <row r="36" spans="1:14">
      <c r="A36" s="938" t="s">
        <v>336</v>
      </c>
      <c r="B36" s="339">
        <v>27</v>
      </c>
      <c r="C36" s="339">
        <v>29</v>
      </c>
      <c r="D36" s="339">
        <v>80</v>
      </c>
      <c r="E36" s="339">
        <v>60</v>
      </c>
      <c r="F36" s="215">
        <v>88</v>
      </c>
      <c r="G36" s="339"/>
      <c r="H36" s="339"/>
      <c r="I36" s="339"/>
      <c r="J36" s="339"/>
      <c r="K36" s="339"/>
      <c r="L36" s="215"/>
      <c r="M36" s="410"/>
      <c r="N36" s="340">
        <f t="shared" ref="N36:N67" si="1">SUM(B36:M36)</f>
        <v>284</v>
      </c>
    </row>
    <row r="37" spans="1:14">
      <c r="A37" s="938" t="s">
        <v>337</v>
      </c>
      <c r="B37" s="339">
        <v>2</v>
      </c>
      <c r="C37" s="339">
        <v>0</v>
      </c>
      <c r="D37" s="339">
        <v>4</v>
      </c>
      <c r="E37" s="339">
        <v>2</v>
      </c>
      <c r="F37" s="215">
        <v>1</v>
      </c>
      <c r="G37" s="339"/>
      <c r="H37" s="339"/>
      <c r="I37" s="339"/>
      <c r="J37" s="339"/>
      <c r="K37" s="339"/>
      <c r="L37" s="215"/>
      <c r="M37" s="410"/>
      <c r="N37" s="340">
        <f t="shared" si="1"/>
        <v>9</v>
      </c>
    </row>
    <row r="38" spans="1:14">
      <c r="A38" s="938" t="s">
        <v>338</v>
      </c>
      <c r="B38" s="339">
        <v>0</v>
      </c>
      <c r="C38" s="339">
        <v>0</v>
      </c>
      <c r="D38" s="339">
        <v>3</v>
      </c>
      <c r="E38" s="339">
        <v>3</v>
      </c>
      <c r="F38" s="215">
        <v>5</v>
      </c>
      <c r="G38" s="339"/>
      <c r="H38" s="339"/>
      <c r="I38" s="339"/>
      <c r="J38" s="339"/>
      <c r="K38" s="339"/>
      <c r="L38" s="215"/>
      <c r="M38" s="410"/>
      <c r="N38" s="340">
        <f t="shared" si="1"/>
        <v>11</v>
      </c>
    </row>
    <row r="39" spans="1:14">
      <c r="A39" s="938" t="s">
        <v>339</v>
      </c>
      <c r="B39" s="339">
        <v>0</v>
      </c>
      <c r="C39" s="339">
        <v>0</v>
      </c>
      <c r="D39" s="339">
        <v>0</v>
      </c>
      <c r="E39" s="339">
        <v>2</v>
      </c>
      <c r="F39" s="215">
        <v>3</v>
      </c>
      <c r="G39" s="339"/>
      <c r="H39" s="339"/>
      <c r="I39" s="339"/>
      <c r="J39" s="339"/>
      <c r="K39" s="339"/>
      <c r="L39" s="215"/>
      <c r="M39" s="410"/>
      <c r="N39" s="340">
        <f t="shared" si="1"/>
        <v>5</v>
      </c>
    </row>
    <row r="40" spans="1:14">
      <c r="A40" s="938" t="s">
        <v>43</v>
      </c>
      <c r="B40" s="339">
        <v>0</v>
      </c>
      <c r="C40" s="339">
        <v>0</v>
      </c>
      <c r="D40" s="339">
        <v>0</v>
      </c>
      <c r="E40" s="339">
        <v>1</v>
      </c>
      <c r="F40" s="215">
        <v>1</v>
      </c>
      <c r="G40" s="339"/>
      <c r="H40" s="339"/>
      <c r="I40" s="339"/>
      <c r="J40" s="339"/>
      <c r="K40" s="339"/>
      <c r="L40" s="215"/>
      <c r="M40" s="410"/>
      <c r="N40" s="340">
        <f t="shared" si="1"/>
        <v>2</v>
      </c>
    </row>
    <row r="41" spans="1:14">
      <c r="A41" s="938" t="s">
        <v>340</v>
      </c>
      <c r="B41" s="339">
        <v>0</v>
      </c>
      <c r="C41" s="339">
        <v>1</v>
      </c>
      <c r="D41" s="339">
        <v>1</v>
      </c>
      <c r="E41" s="339">
        <v>2</v>
      </c>
      <c r="F41" s="215">
        <v>1</v>
      </c>
      <c r="G41" s="339"/>
      <c r="H41" s="339"/>
      <c r="I41" s="339"/>
      <c r="J41" s="339"/>
      <c r="K41" s="339"/>
      <c r="L41" s="215"/>
      <c r="M41" s="410"/>
      <c r="N41" s="340">
        <f t="shared" si="1"/>
        <v>5</v>
      </c>
    </row>
    <row r="42" spans="1:14">
      <c r="A42" s="938" t="s">
        <v>341</v>
      </c>
      <c r="B42" s="339">
        <v>0</v>
      </c>
      <c r="C42" s="339">
        <v>1</v>
      </c>
      <c r="D42" s="339">
        <v>0</v>
      </c>
      <c r="E42" s="339">
        <v>0</v>
      </c>
      <c r="F42" s="215">
        <v>0</v>
      </c>
      <c r="G42" s="339"/>
      <c r="H42" s="339"/>
      <c r="I42" s="339"/>
      <c r="J42" s="339"/>
      <c r="K42" s="339"/>
      <c r="L42" s="215"/>
      <c r="M42" s="410"/>
      <c r="N42" s="340">
        <f t="shared" si="1"/>
        <v>1</v>
      </c>
    </row>
    <row r="43" spans="1:14">
      <c r="A43" s="938" t="s">
        <v>342</v>
      </c>
      <c r="B43" s="339">
        <v>0</v>
      </c>
      <c r="C43" s="339">
        <v>0</v>
      </c>
      <c r="D43" s="339">
        <v>0</v>
      </c>
      <c r="E43" s="339">
        <v>1</v>
      </c>
      <c r="F43" s="215">
        <v>1</v>
      </c>
      <c r="G43" s="339"/>
      <c r="H43" s="339"/>
      <c r="I43" s="339"/>
      <c r="J43" s="339"/>
      <c r="K43" s="339"/>
      <c r="L43" s="215"/>
      <c r="M43" s="410"/>
      <c r="N43" s="340">
        <f t="shared" si="1"/>
        <v>2</v>
      </c>
    </row>
    <row r="44" spans="1:14">
      <c r="A44" s="845" t="s">
        <v>574</v>
      </c>
      <c r="B44" s="339">
        <v>0</v>
      </c>
      <c r="C44" s="339">
        <v>0</v>
      </c>
      <c r="D44" s="339">
        <v>0</v>
      </c>
      <c r="E44" s="339">
        <v>0</v>
      </c>
      <c r="F44" s="215">
        <v>0</v>
      </c>
      <c r="G44" s="339"/>
      <c r="H44" s="339"/>
      <c r="I44" s="339"/>
      <c r="J44" s="339"/>
      <c r="K44" s="339"/>
      <c r="L44" s="215"/>
      <c r="M44" s="410"/>
      <c r="N44" s="340">
        <f t="shared" si="1"/>
        <v>0</v>
      </c>
    </row>
    <row r="45" spans="1:14">
      <c r="A45" s="938" t="s">
        <v>343</v>
      </c>
      <c r="B45" s="339">
        <v>13</v>
      </c>
      <c r="C45" s="339">
        <v>5</v>
      </c>
      <c r="D45" s="339">
        <v>7</v>
      </c>
      <c r="E45" s="339">
        <v>5</v>
      </c>
      <c r="F45" s="215">
        <v>4</v>
      </c>
      <c r="G45" s="339"/>
      <c r="H45" s="339"/>
      <c r="I45" s="339"/>
      <c r="J45" s="339"/>
      <c r="K45" s="339"/>
      <c r="L45" s="215"/>
      <c r="M45" s="410"/>
      <c r="N45" s="340">
        <f t="shared" si="1"/>
        <v>34</v>
      </c>
    </row>
    <row r="46" spans="1:14">
      <c r="A46" s="938" t="s">
        <v>344</v>
      </c>
      <c r="B46" s="339">
        <v>1</v>
      </c>
      <c r="C46" s="339">
        <v>1</v>
      </c>
      <c r="D46" s="339">
        <v>0</v>
      </c>
      <c r="E46" s="339">
        <v>1</v>
      </c>
      <c r="F46" s="215">
        <v>1</v>
      </c>
      <c r="G46" s="339"/>
      <c r="H46" s="339"/>
      <c r="I46" s="339"/>
      <c r="J46" s="339"/>
      <c r="K46" s="339"/>
      <c r="L46" s="215"/>
      <c r="M46" s="410"/>
      <c r="N46" s="340">
        <f t="shared" si="1"/>
        <v>4</v>
      </c>
    </row>
    <row r="47" spans="1:14">
      <c r="A47" s="938" t="s">
        <v>345</v>
      </c>
      <c r="B47" s="339">
        <v>0</v>
      </c>
      <c r="C47" s="339">
        <v>1</v>
      </c>
      <c r="D47" s="339">
        <v>0</v>
      </c>
      <c r="E47" s="339">
        <v>1</v>
      </c>
      <c r="F47" s="215">
        <v>1</v>
      </c>
      <c r="G47" s="339"/>
      <c r="H47" s="339"/>
      <c r="I47" s="339"/>
      <c r="J47" s="339"/>
      <c r="K47" s="339"/>
      <c r="L47" s="215"/>
      <c r="M47" s="410"/>
      <c r="N47" s="340">
        <f t="shared" si="1"/>
        <v>3</v>
      </c>
    </row>
    <row r="48" spans="1:14">
      <c r="A48" s="938" t="s">
        <v>346</v>
      </c>
      <c r="B48" s="339">
        <v>6</v>
      </c>
      <c r="C48" s="339">
        <v>12</v>
      </c>
      <c r="D48" s="339">
        <v>7</v>
      </c>
      <c r="E48" s="339">
        <v>1</v>
      </c>
      <c r="F48" s="215">
        <v>7</v>
      </c>
      <c r="G48" s="339"/>
      <c r="H48" s="339"/>
      <c r="I48" s="339"/>
      <c r="J48" s="339"/>
      <c r="K48" s="339"/>
      <c r="L48" s="215"/>
      <c r="M48" s="410"/>
      <c r="N48" s="340">
        <f t="shared" si="1"/>
        <v>33</v>
      </c>
    </row>
    <row r="49" spans="1:14">
      <c r="A49" s="938" t="s">
        <v>347</v>
      </c>
      <c r="B49" s="339">
        <v>0</v>
      </c>
      <c r="C49" s="339">
        <v>0</v>
      </c>
      <c r="D49" s="339">
        <v>1</v>
      </c>
      <c r="E49" s="339">
        <v>0</v>
      </c>
      <c r="F49" s="215">
        <v>0</v>
      </c>
      <c r="G49" s="339"/>
      <c r="H49" s="339"/>
      <c r="I49" s="339"/>
      <c r="J49" s="339"/>
      <c r="K49" s="339"/>
      <c r="L49" s="215"/>
      <c r="M49" s="410"/>
      <c r="N49" s="340">
        <f t="shared" si="1"/>
        <v>1</v>
      </c>
    </row>
    <row r="50" spans="1:14">
      <c r="A50" s="938" t="s">
        <v>348</v>
      </c>
      <c r="B50" s="339">
        <v>3</v>
      </c>
      <c r="C50" s="339">
        <v>3</v>
      </c>
      <c r="D50" s="339">
        <v>0</v>
      </c>
      <c r="E50" s="339">
        <v>0</v>
      </c>
      <c r="F50" s="215">
        <v>1</v>
      </c>
      <c r="G50" s="339"/>
      <c r="H50" s="339"/>
      <c r="I50" s="339"/>
      <c r="J50" s="339"/>
      <c r="K50" s="339"/>
      <c r="L50" s="215"/>
      <c r="M50" s="410"/>
      <c r="N50" s="340">
        <f t="shared" si="1"/>
        <v>7</v>
      </c>
    </row>
    <row r="51" spans="1:14">
      <c r="A51" s="938" t="s">
        <v>349</v>
      </c>
      <c r="B51" s="339">
        <v>0</v>
      </c>
      <c r="C51" s="339">
        <v>0</v>
      </c>
      <c r="D51" s="339">
        <v>0</v>
      </c>
      <c r="E51" s="339">
        <v>0</v>
      </c>
      <c r="F51" s="215">
        <v>1</v>
      </c>
      <c r="G51" s="339"/>
      <c r="H51" s="339"/>
      <c r="I51" s="339"/>
      <c r="J51" s="339"/>
      <c r="K51" s="339"/>
      <c r="L51" s="215"/>
      <c r="M51" s="410"/>
      <c r="N51" s="340">
        <f t="shared" si="1"/>
        <v>1</v>
      </c>
    </row>
    <row r="52" spans="1:14">
      <c r="A52" s="938" t="s">
        <v>350</v>
      </c>
      <c r="B52" s="339">
        <v>0</v>
      </c>
      <c r="C52" s="339">
        <v>0</v>
      </c>
      <c r="D52" s="339">
        <v>0</v>
      </c>
      <c r="E52" s="339">
        <v>0</v>
      </c>
      <c r="F52" s="215">
        <v>0</v>
      </c>
      <c r="G52" s="339"/>
      <c r="H52" s="339"/>
      <c r="I52" s="339"/>
      <c r="J52" s="339"/>
      <c r="K52" s="339"/>
      <c r="L52" s="215"/>
      <c r="M52" s="410"/>
      <c r="N52" s="340">
        <f t="shared" si="1"/>
        <v>0</v>
      </c>
    </row>
    <row r="53" spans="1:14">
      <c r="A53" s="938" t="s">
        <v>351</v>
      </c>
      <c r="B53" s="339">
        <v>1</v>
      </c>
      <c r="C53" s="339">
        <v>1</v>
      </c>
      <c r="D53" s="339">
        <v>4</v>
      </c>
      <c r="E53" s="339">
        <v>0</v>
      </c>
      <c r="F53" s="215">
        <v>0</v>
      </c>
      <c r="G53" s="339"/>
      <c r="H53" s="339"/>
      <c r="I53" s="339"/>
      <c r="J53" s="339"/>
      <c r="K53" s="339"/>
      <c r="L53" s="215"/>
      <c r="M53" s="410"/>
      <c r="N53" s="340">
        <f t="shared" si="1"/>
        <v>6</v>
      </c>
    </row>
    <row r="54" spans="1:14">
      <c r="A54" s="938" t="s">
        <v>352</v>
      </c>
      <c r="B54" s="339">
        <v>0</v>
      </c>
      <c r="C54" s="339">
        <v>0</v>
      </c>
      <c r="D54" s="339">
        <v>2</v>
      </c>
      <c r="E54" s="339">
        <v>0</v>
      </c>
      <c r="F54" s="215">
        <v>0</v>
      </c>
      <c r="G54" s="339"/>
      <c r="H54" s="339"/>
      <c r="I54" s="339"/>
      <c r="J54" s="339"/>
      <c r="K54" s="339"/>
      <c r="L54" s="215"/>
      <c r="M54" s="410"/>
      <c r="N54" s="340">
        <f t="shared" si="1"/>
        <v>2</v>
      </c>
    </row>
    <row r="55" spans="1:14">
      <c r="A55" s="938" t="s">
        <v>353</v>
      </c>
      <c r="B55" s="339">
        <v>0</v>
      </c>
      <c r="C55" s="339">
        <v>0</v>
      </c>
      <c r="D55" s="339">
        <v>0</v>
      </c>
      <c r="E55" s="339">
        <v>0</v>
      </c>
      <c r="F55" s="215">
        <v>0</v>
      </c>
      <c r="G55" s="339"/>
      <c r="H55" s="339"/>
      <c r="I55" s="339"/>
      <c r="J55" s="339"/>
      <c r="K55" s="339"/>
      <c r="L55" s="215"/>
      <c r="M55" s="410"/>
      <c r="N55" s="340">
        <f t="shared" si="1"/>
        <v>0</v>
      </c>
    </row>
    <row r="56" spans="1:14">
      <c r="A56" s="938" t="s">
        <v>354</v>
      </c>
      <c r="B56" s="339">
        <v>0</v>
      </c>
      <c r="C56" s="339">
        <v>0</v>
      </c>
      <c r="D56" s="339">
        <v>0</v>
      </c>
      <c r="E56" s="339">
        <v>1</v>
      </c>
      <c r="F56" s="215">
        <v>0</v>
      </c>
      <c r="G56" s="339"/>
      <c r="H56" s="339"/>
      <c r="I56" s="339"/>
      <c r="J56" s="339"/>
      <c r="K56" s="339"/>
      <c r="L56" s="215"/>
      <c r="M56" s="410"/>
      <c r="N56" s="340">
        <f t="shared" si="1"/>
        <v>1</v>
      </c>
    </row>
    <row r="57" spans="1:14">
      <c r="A57" s="938" t="s">
        <v>355</v>
      </c>
      <c r="B57" s="339">
        <v>0</v>
      </c>
      <c r="C57" s="339">
        <v>0</v>
      </c>
      <c r="D57" s="339">
        <v>2</v>
      </c>
      <c r="E57" s="339">
        <v>0</v>
      </c>
      <c r="F57" s="215">
        <v>0</v>
      </c>
      <c r="G57" s="339"/>
      <c r="H57" s="339"/>
      <c r="I57" s="339"/>
      <c r="J57" s="339"/>
      <c r="K57" s="339"/>
      <c r="L57" s="215"/>
      <c r="M57" s="410"/>
      <c r="N57" s="340">
        <f t="shared" si="1"/>
        <v>2</v>
      </c>
    </row>
    <row r="58" spans="1:14">
      <c r="A58" s="938" t="s">
        <v>356</v>
      </c>
      <c r="B58" s="339">
        <v>0</v>
      </c>
      <c r="C58" s="339">
        <v>0</v>
      </c>
      <c r="D58" s="339">
        <v>0</v>
      </c>
      <c r="E58" s="339">
        <v>1</v>
      </c>
      <c r="F58" s="215">
        <v>0</v>
      </c>
      <c r="G58" s="339"/>
      <c r="H58" s="339"/>
      <c r="I58" s="339"/>
      <c r="J58" s="339"/>
      <c r="K58" s="339"/>
      <c r="L58" s="215"/>
      <c r="M58" s="410"/>
      <c r="N58" s="340">
        <f t="shared" si="1"/>
        <v>1</v>
      </c>
    </row>
    <row r="59" spans="1:14">
      <c r="A59" s="938" t="s">
        <v>357</v>
      </c>
      <c r="B59" s="339">
        <v>0</v>
      </c>
      <c r="C59" s="339">
        <v>0</v>
      </c>
      <c r="D59" s="339">
        <v>0</v>
      </c>
      <c r="E59" s="339">
        <v>0</v>
      </c>
      <c r="F59" s="215">
        <v>0</v>
      </c>
      <c r="G59" s="339"/>
      <c r="H59" s="339"/>
      <c r="I59" s="339"/>
      <c r="J59" s="339"/>
      <c r="K59" s="339"/>
      <c r="L59" s="215"/>
      <c r="M59" s="410"/>
      <c r="N59" s="340">
        <f t="shared" si="1"/>
        <v>0</v>
      </c>
    </row>
    <row r="60" spans="1:14">
      <c r="A60" s="938" t="s">
        <v>358</v>
      </c>
      <c r="B60" s="339">
        <v>0</v>
      </c>
      <c r="C60" s="339">
        <v>0</v>
      </c>
      <c r="D60" s="339">
        <v>0</v>
      </c>
      <c r="E60" s="339">
        <v>0</v>
      </c>
      <c r="F60" s="215">
        <v>0</v>
      </c>
      <c r="G60" s="339"/>
      <c r="H60" s="339"/>
      <c r="I60" s="339"/>
      <c r="J60" s="339"/>
      <c r="K60" s="339"/>
      <c r="L60" s="215"/>
      <c r="M60" s="410"/>
      <c r="N60" s="340">
        <f t="shared" si="1"/>
        <v>0</v>
      </c>
    </row>
    <row r="61" spans="1:14">
      <c r="A61" s="938" t="s">
        <v>359</v>
      </c>
      <c r="B61" s="339">
        <v>1</v>
      </c>
      <c r="C61" s="339">
        <v>0</v>
      </c>
      <c r="D61" s="339">
        <v>1</v>
      </c>
      <c r="E61" s="339">
        <v>1</v>
      </c>
      <c r="F61" s="215">
        <v>1</v>
      </c>
      <c r="G61" s="339"/>
      <c r="H61" s="339"/>
      <c r="I61" s="339"/>
      <c r="J61" s="339"/>
      <c r="K61" s="339"/>
      <c r="L61" s="215"/>
      <c r="M61" s="410"/>
      <c r="N61" s="340">
        <f t="shared" si="1"/>
        <v>4</v>
      </c>
    </row>
    <row r="62" spans="1:14">
      <c r="A62" s="938" t="s">
        <v>360</v>
      </c>
      <c r="B62" s="339">
        <v>0</v>
      </c>
      <c r="C62" s="339">
        <v>0</v>
      </c>
      <c r="D62" s="339">
        <v>0</v>
      </c>
      <c r="E62" s="339">
        <v>0</v>
      </c>
      <c r="F62" s="215">
        <v>0</v>
      </c>
      <c r="G62" s="339"/>
      <c r="H62" s="339"/>
      <c r="I62" s="339"/>
      <c r="J62" s="339"/>
      <c r="K62" s="339"/>
      <c r="L62" s="215"/>
      <c r="M62" s="410"/>
      <c r="N62" s="340">
        <f t="shared" si="1"/>
        <v>0</v>
      </c>
    </row>
    <row r="63" spans="1:14">
      <c r="A63" s="938" t="s">
        <v>361</v>
      </c>
      <c r="B63" s="339">
        <v>0</v>
      </c>
      <c r="C63" s="339">
        <v>0</v>
      </c>
      <c r="D63" s="339">
        <v>0</v>
      </c>
      <c r="E63" s="339">
        <v>1</v>
      </c>
      <c r="F63" s="215">
        <v>0</v>
      </c>
      <c r="G63" s="339"/>
      <c r="H63" s="339"/>
      <c r="I63" s="339"/>
      <c r="J63" s="339"/>
      <c r="K63" s="339"/>
      <c r="L63" s="215"/>
      <c r="M63" s="410"/>
      <c r="N63" s="340">
        <f t="shared" si="1"/>
        <v>1</v>
      </c>
    </row>
    <row r="64" spans="1:14">
      <c r="A64" s="938" t="s">
        <v>362</v>
      </c>
      <c r="B64" s="339">
        <v>0</v>
      </c>
      <c r="C64" s="339">
        <v>1</v>
      </c>
      <c r="D64" s="339">
        <v>0</v>
      </c>
      <c r="E64" s="339">
        <v>2</v>
      </c>
      <c r="F64" s="215">
        <v>0</v>
      </c>
      <c r="G64" s="339"/>
      <c r="H64" s="339"/>
      <c r="I64" s="339"/>
      <c r="J64" s="339"/>
      <c r="K64" s="339"/>
      <c r="L64" s="215"/>
      <c r="M64" s="410"/>
      <c r="N64" s="340">
        <f t="shared" si="1"/>
        <v>3</v>
      </c>
    </row>
    <row r="65" spans="1:14">
      <c r="A65" s="938" t="s">
        <v>449</v>
      </c>
      <c r="B65" s="339">
        <v>1</v>
      </c>
      <c r="C65" s="339">
        <v>0</v>
      </c>
      <c r="D65" s="339">
        <v>0</v>
      </c>
      <c r="E65" s="339">
        <v>0</v>
      </c>
      <c r="F65" s="215">
        <v>0</v>
      </c>
      <c r="G65" s="339"/>
      <c r="H65" s="339"/>
      <c r="I65" s="339"/>
      <c r="J65" s="339"/>
      <c r="K65" s="339"/>
      <c r="L65" s="215"/>
      <c r="M65" s="410"/>
      <c r="N65" s="340">
        <f t="shared" si="1"/>
        <v>1</v>
      </c>
    </row>
    <row r="66" spans="1:14">
      <c r="A66" s="938" t="s">
        <v>364</v>
      </c>
      <c r="B66" s="339">
        <v>0</v>
      </c>
      <c r="C66" s="339">
        <v>0</v>
      </c>
      <c r="D66" s="339">
        <v>0</v>
      </c>
      <c r="E66" s="339">
        <v>0</v>
      </c>
      <c r="F66" s="215">
        <v>0</v>
      </c>
      <c r="G66" s="339"/>
      <c r="H66" s="339"/>
      <c r="I66" s="339"/>
      <c r="J66" s="339"/>
      <c r="K66" s="339"/>
      <c r="L66" s="215"/>
      <c r="M66" s="410"/>
      <c r="N66" s="340">
        <f t="shared" si="1"/>
        <v>0</v>
      </c>
    </row>
    <row r="67" spans="1:14">
      <c r="A67" s="938" t="s">
        <v>365</v>
      </c>
      <c r="B67" s="339">
        <v>0</v>
      </c>
      <c r="C67" s="339">
        <v>0</v>
      </c>
      <c r="D67" s="339">
        <v>0</v>
      </c>
      <c r="E67" s="339">
        <v>1</v>
      </c>
      <c r="F67" s="215">
        <v>0</v>
      </c>
      <c r="G67" s="339"/>
      <c r="H67" s="339"/>
      <c r="I67" s="339"/>
      <c r="J67" s="339"/>
      <c r="K67" s="339"/>
      <c r="L67" s="215"/>
      <c r="M67" s="410"/>
      <c r="N67" s="340">
        <f t="shared" si="1"/>
        <v>1</v>
      </c>
    </row>
    <row r="68" spans="1:14">
      <c r="A68" s="938" t="s">
        <v>366</v>
      </c>
      <c r="B68" s="339">
        <v>0</v>
      </c>
      <c r="C68" s="339">
        <v>0</v>
      </c>
      <c r="D68" s="339">
        <v>0</v>
      </c>
      <c r="E68" s="339">
        <v>0</v>
      </c>
      <c r="F68" s="215">
        <v>0</v>
      </c>
      <c r="G68" s="339"/>
      <c r="H68" s="339"/>
      <c r="I68" s="339"/>
      <c r="J68" s="339"/>
      <c r="K68" s="339"/>
      <c r="L68" s="215"/>
      <c r="M68" s="410"/>
      <c r="N68" s="340">
        <f t="shared" ref="N68:N80" si="2">SUM(B68:M68)</f>
        <v>0</v>
      </c>
    </row>
    <row r="69" spans="1:14">
      <c r="A69" s="938" t="s">
        <v>367</v>
      </c>
      <c r="B69" s="339">
        <v>0</v>
      </c>
      <c r="C69" s="339">
        <v>0</v>
      </c>
      <c r="D69" s="339">
        <v>0</v>
      </c>
      <c r="E69" s="339">
        <v>1</v>
      </c>
      <c r="F69" s="215">
        <v>1</v>
      </c>
      <c r="G69" s="339"/>
      <c r="H69" s="339"/>
      <c r="I69" s="339"/>
      <c r="J69" s="339"/>
      <c r="K69" s="339"/>
      <c r="L69" s="215"/>
      <c r="M69" s="410"/>
      <c r="N69" s="340">
        <f t="shared" si="2"/>
        <v>2</v>
      </c>
    </row>
    <row r="70" spans="1:14">
      <c r="A70" s="938" t="s">
        <v>368</v>
      </c>
      <c r="B70" s="339">
        <v>0</v>
      </c>
      <c r="C70" s="339">
        <v>0</v>
      </c>
      <c r="D70" s="339">
        <v>1</v>
      </c>
      <c r="E70" s="339">
        <v>0</v>
      </c>
      <c r="F70" s="215">
        <v>0</v>
      </c>
      <c r="G70" s="339"/>
      <c r="H70" s="339"/>
      <c r="I70" s="339"/>
      <c r="J70" s="339"/>
      <c r="K70" s="339"/>
      <c r="L70" s="215"/>
      <c r="M70" s="410"/>
      <c r="N70" s="340">
        <f t="shared" si="2"/>
        <v>1</v>
      </c>
    </row>
    <row r="71" spans="1:14">
      <c r="A71" s="938" t="s">
        <v>369</v>
      </c>
      <c r="B71" s="339">
        <v>0</v>
      </c>
      <c r="C71" s="339">
        <v>1</v>
      </c>
      <c r="D71" s="339">
        <v>0</v>
      </c>
      <c r="E71" s="339">
        <v>0</v>
      </c>
      <c r="F71" s="215">
        <v>0</v>
      </c>
      <c r="G71" s="339"/>
      <c r="H71" s="339"/>
      <c r="I71" s="339"/>
      <c r="J71" s="339"/>
      <c r="K71" s="339"/>
      <c r="L71" s="215"/>
      <c r="M71" s="410"/>
      <c r="N71" s="340">
        <f t="shared" si="2"/>
        <v>1</v>
      </c>
    </row>
    <row r="72" spans="1:14">
      <c r="A72" s="938" t="s">
        <v>370</v>
      </c>
      <c r="B72" s="339">
        <v>1</v>
      </c>
      <c r="C72" s="339">
        <v>0</v>
      </c>
      <c r="D72" s="339">
        <v>0</v>
      </c>
      <c r="E72" s="339">
        <v>0</v>
      </c>
      <c r="F72" s="215">
        <v>0</v>
      </c>
      <c r="G72" s="339"/>
      <c r="H72" s="339"/>
      <c r="I72" s="339"/>
      <c r="J72" s="339"/>
      <c r="K72" s="339"/>
      <c r="L72" s="215"/>
      <c r="M72" s="410"/>
      <c r="N72" s="340">
        <f t="shared" si="2"/>
        <v>1</v>
      </c>
    </row>
    <row r="73" spans="1:14">
      <c r="A73" s="938" t="s">
        <v>371</v>
      </c>
      <c r="B73" s="339">
        <v>0</v>
      </c>
      <c r="C73" s="339">
        <v>0</v>
      </c>
      <c r="D73" s="339">
        <v>0</v>
      </c>
      <c r="E73" s="339">
        <v>0</v>
      </c>
      <c r="F73" s="215">
        <v>0</v>
      </c>
      <c r="G73" s="339"/>
      <c r="H73" s="339"/>
      <c r="I73" s="339"/>
      <c r="J73" s="339"/>
      <c r="K73" s="339"/>
      <c r="L73" s="215"/>
      <c r="M73" s="410"/>
      <c r="N73" s="340">
        <f t="shared" si="2"/>
        <v>0</v>
      </c>
    </row>
    <row r="74" spans="1:14">
      <c r="A74" s="938" t="s">
        <v>372</v>
      </c>
      <c r="B74" s="339">
        <v>0</v>
      </c>
      <c r="C74" s="339">
        <v>0</v>
      </c>
      <c r="D74" s="339">
        <v>0</v>
      </c>
      <c r="E74" s="339">
        <v>0</v>
      </c>
      <c r="F74" s="215">
        <v>0</v>
      </c>
      <c r="G74" s="339"/>
      <c r="H74" s="339"/>
      <c r="I74" s="339"/>
      <c r="J74" s="339"/>
      <c r="K74" s="339"/>
      <c r="L74" s="215"/>
      <c r="M74" s="410"/>
      <c r="N74" s="340">
        <f t="shared" si="2"/>
        <v>0</v>
      </c>
    </row>
    <row r="75" spans="1:14">
      <c r="A75" s="938" t="s">
        <v>373</v>
      </c>
      <c r="B75" s="339">
        <v>0</v>
      </c>
      <c r="C75" s="339">
        <v>0</v>
      </c>
      <c r="D75" s="339">
        <v>0</v>
      </c>
      <c r="E75" s="339">
        <v>0</v>
      </c>
      <c r="F75" s="215">
        <v>0</v>
      </c>
      <c r="G75" s="339"/>
      <c r="H75" s="339"/>
      <c r="I75" s="339"/>
      <c r="J75" s="339"/>
      <c r="K75" s="339"/>
      <c r="L75" s="215"/>
      <c r="M75" s="410"/>
      <c r="N75" s="340">
        <f t="shared" si="2"/>
        <v>0</v>
      </c>
    </row>
    <row r="76" spans="1:14">
      <c r="A76" s="938" t="s">
        <v>374</v>
      </c>
      <c r="B76" s="339">
        <v>0</v>
      </c>
      <c r="C76" s="339">
        <v>0</v>
      </c>
      <c r="D76" s="339">
        <v>0</v>
      </c>
      <c r="E76" s="339">
        <v>1</v>
      </c>
      <c r="F76" s="215">
        <v>1</v>
      </c>
      <c r="G76" s="339"/>
      <c r="H76" s="339"/>
      <c r="I76" s="339"/>
      <c r="J76" s="339"/>
      <c r="K76" s="339"/>
      <c r="L76" s="215"/>
      <c r="M76" s="410"/>
      <c r="N76" s="340">
        <f t="shared" si="2"/>
        <v>2</v>
      </c>
    </row>
    <row r="77" spans="1:14">
      <c r="A77" s="938" t="s">
        <v>375</v>
      </c>
      <c r="B77" s="339">
        <v>0</v>
      </c>
      <c r="C77" s="339">
        <v>0</v>
      </c>
      <c r="D77" s="339">
        <v>0</v>
      </c>
      <c r="E77" s="339">
        <v>2</v>
      </c>
      <c r="F77" s="215">
        <v>1</v>
      </c>
      <c r="G77" s="339"/>
      <c r="H77" s="339"/>
      <c r="I77" s="339"/>
      <c r="J77" s="339"/>
      <c r="K77" s="339"/>
      <c r="L77" s="215"/>
      <c r="M77" s="410"/>
      <c r="N77" s="340">
        <f t="shared" si="2"/>
        <v>3</v>
      </c>
    </row>
    <row r="78" spans="1:14">
      <c r="A78" s="938" t="s">
        <v>376</v>
      </c>
      <c r="B78" s="339">
        <v>0</v>
      </c>
      <c r="C78" s="339">
        <v>0</v>
      </c>
      <c r="D78" s="339">
        <v>0</v>
      </c>
      <c r="E78" s="339">
        <v>1</v>
      </c>
      <c r="F78" s="215">
        <v>0</v>
      </c>
      <c r="G78" s="339"/>
      <c r="H78" s="339"/>
      <c r="I78" s="339"/>
      <c r="J78" s="339"/>
      <c r="K78" s="339"/>
      <c r="L78" s="215"/>
      <c r="M78" s="410"/>
      <c r="N78" s="340">
        <f t="shared" si="2"/>
        <v>1</v>
      </c>
    </row>
    <row r="79" spans="1:14">
      <c r="A79" s="938" t="s">
        <v>377</v>
      </c>
      <c r="B79" s="339">
        <v>0</v>
      </c>
      <c r="C79" s="339">
        <v>2</v>
      </c>
      <c r="D79" s="339">
        <v>0</v>
      </c>
      <c r="E79" s="339">
        <v>0</v>
      </c>
      <c r="F79" s="215">
        <v>0</v>
      </c>
      <c r="G79" s="339"/>
      <c r="H79" s="339"/>
      <c r="I79" s="339"/>
      <c r="J79" s="339"/>
      <c r="K79" s="339"/>
      <c r="L79" s="215"/>
      <c r="M79" s="410"/>
      <c r="N79" s="340">
        <f t="shared" si="2"/>
        <v>2</v>
      </c>
    </row>
    <row r="80" spans="1:14" ht="15.75" thickBot="1">
      <c r="A80" s="1125" t="s">
        <v>378</v>
      </c>
      <c r="B80" s="346">
        <v>0</v>
      </c>
      <c r="C80" s="346">
        <v>0</v>
      </c>
      <c r="D80" s="346">
        <v>0</v>
      </c>
      <c r="E80" s="346">
        <v>1</v>
      </c>
      <c r="F80" s="216">
        <v>0</v>
      </c>
      <c r="G80" s="346"/>
      <c r="H80" s="346"/>
      <c r="I80" s="346"/>
      <c r="J80" s="346"/>
      <c r="K80" s="346"/>
      <c r="L80" s="216"/>
      <c r="M80" s="411"/>
      <c r="N80" s="1105">
        <f t="shared" si="2"/>
        <v>1</v>
      </c>
    </row>
    <row r="81" spans="1:14" ht="15.75" thickBot="1">
      <c r="A81" s="342" t="s">
        <v>33</v>
      </c>
      <c r="B81" s="347">
        <f>SUM(B4:B80)</f>
        <v>290</v>
      </c>
      <c r="C81" s="347">
        <f>SUM(C4:C80)</f>
        <v>247</v>
      </c>
      <c r="D81" s="347">
        <f>SUM(D4:D80)</f>
        <v>328</v>
      </c>
      <c r="E81" s="347">
        <f>SUM(E4:E80)</f>
        <v>293</v>
      </c>
      <c r="F81" s="348">
        <f t="shared" ref="F81:M81" si="3">SUM(F4:F79)</f>
        <v>369</v>
      </c>
      <c r="G81" s="349">
        <f t="shared" si="3"/>
        <v>0</v>
      </c>
      <c r="H81" s="349">
        <f t="shared" si="3"/>
        <v>0</v>
      </c>
      <c r="I81" s="349">
        <f t="shared" si="3"/>
        <v>0</v>
      </c>
      <c r="J81" s="349">
        <f t="shared" si="3"/>
        <v>0</v>
      </c>
      <c r="K81" s="412">
        <f t="shared" si="3"/>
        <v>0</v>
      </c>
      <c r="L81" s="412">
        <f t="shared" si="3"/>
        <v>0</v>
      </c>
      <c r="M81" s="412">
        <f t="shared" si="3"/>
        <v>0</v>
      </c>
      <c r="N81" s="349">
        <f>SUM(N4:N80)</f>
        <v>1527</v>
      </c>
    </row>
    <row r="83" spans="1:14">
      <c r="A83" s="1206" t="s">
        <v>453</v>
      </c>
      <c r="B83" s="1206"/>
      <c r="C83" s="1206"/>
      <c r="D83" s="1206"/>
      <c r="E83" s="1206"/>
    </row>
    <row r="84" spans="1:14">
      <c r="A84" s="1206"/>
      <c r="B84" s="1206"/>
      <c r="C84" s="1206"/>
      <c r="D84" s="1206"/>
      <c r="E84" s="1206"/>
    </row>
    <row r="85" spans="1:14">
      <c r="A85" s="1206"/>
      <c r="B85" s="1206"/>
      <c r="C85" s="1206"/>
      <c r="D85" s="1206"/>
      <c r="E85" s="1206"/>
    </row>
    <row r="86" spans="1:14">
      <c r="A86" s="1206"/>
      <c r="B86" s="1206"/>
      <c r="C86" s="1206"/>
      <c r="D86" s="1206"/>
      <c r="E86" s="1206"/>
    </row>
    <row r="87" spans="1:14">
      <c r="A87" s="1206"/>
      <c r="B87" s="1206"/>
      <c r="C87" s="1206"/>
      <c r="D87" s="1206"/>
      <c r="E87" s="1206"/>
    </row>
    <row r="88" spans="1:14" ht="65.25" customHeight="1">
      <c r="A88" s="1204" t="s">
        <v>595</v>
      </c>
      <c r="B88" s="1204"/>
      <c r="C88" s="1204"/>
      <c r="D88" s="1204"/>
      <c r="E88" s="1204"/>
    </row>
  </sheetData>
  <sortState ref="A4:N80">
    <sortCondition ref="A3"/>
  </sortState>
  <mergeCells count="2">
    <mergeCell ref="A83:E87"/>
    <mergeCell ref="A88:E88"/>
  </mergeCells>
  <conditionalFormatting sqref="A43">
    <cfRule type="duplicateValues" dxfId="7" priority="1"/>
  </conditionalFormatting>
  <pageMargins left="0.511811024" right="0.511811024" top="0.78740157499999996" bottom="0.78740157499999996" header="0.31496062000000002" footer="0.31496062000000002"/>
  <ignoredErrors>
    <ignoredError sqref="F81"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44"/>
  <sheetViews>
    <sheetView zoomScale="80" zoomScaleNormal="80" workbookViewId="0"/>
  </sheetViews>
  <sheetFormatPr defaultRowHeight="15"/>
  <cols>
    <col min="1" max="1" width="22.7109375" style="229" customWidth="1"/>
    <col min="2" max="2" width="11.28515625" style="229" customWidth="1"/>
    <col min="3" max="3" width="10.7109375" style="230" customWidth="1"/>
    <col min="4" max="4" width="10.5703125" style="230" bestFit="1" customWidth="1"/>
    <col min="5" max="5" width="11.7109375" style="229" bestFit="1" customWidth="1"/>
    <col min="6" max="6" width="9.7109375" style="231" bestFit="1" customWidth="1"/>
    <col min="7" max="8" width="9.140625" style="231" bestFit="1" customWidth="1"/>
    <col min="9" max="9" width="9.140625" style="232" bestFit="1" customWidth="1"/>
    <col min="10" max="10" width="9.140625" style="231" bestFit="1" customWidth="1"/>
    <col min="11" max="11" width="9.42578125" style="231" bestFit="1" customWidth="1"/>
    <col min="12" max="12" width="11.28515625" style="231" bestFit="1" customWidth="1"/>
    <col min="13" max="13" width="10" style="233" bestFit="1" customWidth="1"/>
    <col min="14" max="14" width="8.140625" style="234" customWidth="1"/>
    <col min="15" max="15" width="12.140625" style="230" customWidth="1"/>
    <col min="16" max="16" width="6" style="230" bestFit="1" customWidth="1"/>
    <col min="17" max="17" width="5.42578125" style="230" customWidth="1"/>
    <col min="18" max="18" width="9.7109375" style="229" customWidth="1"/>
    <col min="19" max="19" width="24.140625" style="229" bestFit="1" customWidth="1"/>
    <col min="20" max="20" width="7" style="229" bestFit="1" customWidth="1"/>
    <col min="21" max="21" width="7.28515625" style="229" bestFit="1" customWidth="1"/>
    <col min="22" max="22" width="6.85546875" style="229" bestFit="1" customWidth="1"/>
    <col min="23" max="23" width="6.7109375" style="229" bestFit="1" customWidth="1"/>
    <col min="24" max="24" width="7.140625" style="229" bestFit="1" customWidth="1"/>
    <col min="25" max="25" width="6.7109375" style="229" customWidth="1"/>
    <col min="26" max="26" width="6.7109375" style="229" bestFit="1" customWidth="1"/>
    <col min="27" max="27" width="7.140625" style="229" bestFit="1" customWidth="1"/>
    <col min="28" max="28" width="6.85546875" style="229" bestFit="1" customWidth="1"/>
    <col min="29" max="29" width="7.42578125" style="229" bestFit="1" customWidth="1"/>
    <col min="30" max="30" width="6.7109375" style="229" bestFit="1" customWidth="1"/>
    <col min="31" max="31" width="6.5703125" style="229" bestFit="1" customWidth="1"/>
    <col min="32" max="32" width="5.42578125" style="231" bestFit="1" customWidth="1"/>
    <col min="33" max="33" width="6.7109375" style="231" bestFit="1" customWidth="1"/>
    <col min="34" max="34" width="13" style="201" bestFit="1" customWidth="1"/>
    <col min="35" max="35" width="11.42578125" style="201" bestFit="1" customWidth="1"/>
    <col min="36" max="36" width="10.28515625" style="201" bestFit="1" customWidth="1"/>
    <col min="37" max="38" width="9.28515625" style="201" bestFit="1" customWidth="1"/>
    <col min="39" max="40" width="9.7109375" style="201" bestFit="1" customWidth="1"/>
    <col min="41" max="41" width="10" style="201" bestFit="1" customWidth="1"/>
    <col min="42" max="42" width="9.42578125" style="229" customWidth="1"/>
    <col min="43" max="43" width="31.85546875" style="229" customWidth="1"/>
    <col min="44" max="44" width="7.7109375" style="229" bestFit="1" customWidth="1"/>
    <col min="45" max="45" width="7.85546875" style="229" bestFit="1" customWidth="1"/>
    <col min="46" max="46" width="8.28515625" style="229" bestFit="1" customWidth="1"/>
    <col min="47" max="47" width="7.85546875" style="229" bestFit="1" customWidth="1"/>
    <col min="48" max="48" width="7.7109375" style="229" bestFit="1" customWidth="1"/>
    <col min="49" max="50" width="9.42578125" style="229" bestFit="1" customWidth="1"/>
    <col min="51" max="54" width="9.28515625" style="229" bestFit="1" customWidth="1"/>
    <col min="55" max="55" width="9.140625" style="229" customWidth="1"/>
    <col min="56" max="16384" width="9.140625" style="229"/>
  </cols>
  <sheetData>
    <row r="1" spans="1:35">
      <c r="A1" s="595" t="s">
        <v>3</v>
      </c>
    </row>
    <row r="2" spans="1:35">
      <c r="A2" s="357" t="s">
        <v>4</v>
      </c>
      <c r="AI2" s="201" t="s">
        <v>470</v>
      </c>
    </row>
    <row r="3" spans="1:35" ht="15.75" thickBot="1">
      <c r="AI3" s="201" t="s">
        <v>471</v>
      </c>
    </row>
    <row r="4" spans="1:35" ht="15.75" thickBot="1">
      <c r="A4" s="1208" t="s">
        <v>472</v>
      </c>
      <c r="B4" s="1209"/>
      <c r="C4" s="1208"/>
      <c r="AI4" s="201" t="s">
        <v>473</v>
      </c>
    </row>
    <row r="5" spans="1:35" ht="15.75" thickBot="1">
      <c r="A5" s="652" t="s">
        <v>5</v>
      </c>
      <c r="B5" s="653" t="s">
        <v>6</v>
      </c>
      <c r="C5" s="654" t="s">
        <v>7</v>
      </c>
      <c r="AI5" s="201" t="s">
        <v>474</v>
      </c>
    </row>
    <row r="6" spans="1:35">
      <c r="A6" s="655">
        <v>46023</v>
      </c>
      <c r="B6" s="656">
        <f>M102</f>
        <v>959</v>
      </c>
      <c r="C6" s="657">
        <f>((B6-612)/612)*100</f>
        <v>56.699346405228759</v>
      </c>
      <c r="AI6" s="201" t="s">
        <v>475</v>
      </c>
    </row>
    <row r="7" spans="1:35">
      <c r="A7" s="655">
        <v>46054</v>
      </c>
      <c r="B7" s="658">
        <f>L102</f>
        <v>830</v>
      </c>
      <c r="C7" s="657">
        <f>((B7-B6)/B6)*100</f>
        <v>-13.451511991657977</v>
      </c>
    </row>
    <row r="8" spans="1:35">
      <c r="A8" s="655">
        <v>46082</v>
      </c>
      <c r="B8" s="658">
        <f>K102</f>
        <v>964</v>
      </c>
      <c r="C8" s="657">
        <f>((B8-B7)/B7)*100</f>
        <v>16.14457831325301</v>
      </c>
    </row>
    <row r="9" spans="1:35">
      <c r="A9" s="655">
        <v>46113</v>
      </c>
      <c r="B9" s="658">
        <f>J102</f>
        <v>916</v>
      </c>
      <c r="C9" s="657">
        <f>((B9-B8)/B8)*100</f>
        <v>-4.9792531120331951</v>
      </c>
    </row>
    <row r="10" spans="1:35">
      <c r="A10" s="655">
        <v>46143</v>
      </c>
      <c r="B10" s="658">
        <f>I102</f>
        <v>1205</v>
      </c>
      <c r="C10" s="657">
        <f>((B10-B9)/B9)*100</f>
        <v>31.550218340611352</v>
      </c>
    </row>
    <row r="11" spans="1:35">
      <c r="A11" s="655">
        <v>46174</v>
      </c>
      <c r="B11" s="658"/>
      <c r="C11" s="657"/>
    </row>
    <row r="12" spans="1:35">
      <c r="A12" s="655">
        <v>46204</v>
      </c>
      <c r="B12" s="658"/>
      <c r="C12" s="657"/>
    </row>
    <row r="13" spans="1:35">
      <c r="A13" s="655">
        <v>46235</v>
      </c>
      <c r="B13" s="658"/>
      <c r="C13" s="657"/>
    </row>
    <row r="14" spans="1:35">
      <c r="A14" s="655">
        <v>46266</v>
      </c>
      <c r="B14" s="658"/>
      <c r="C14" s="657"/>
    </row>
    <row r="15" spans="1:35">
      <c r="A15" s="655">
        <v>46296</v>
      </c>
      <c r="B15" s="658"/>
      <c r="C15" s="657"/>
    </row>
    <row r="16" spans="1:35">
      <c r="A16" s="655">
        <v>46327</v>
      </c>
      <c r="B16" s="659"/>
      <c r="C16" s="657"/>
    </row>
    <row r="17" spans="1:40" ht="15.75" thickBot="1">
      <c r="A17" s="655">
        <v>46357</v>
      </c>
      <c r="B17" s="660"/>
      <c r="C17" s="661"/>
    </row>
    <row r="18" spans="1:40" ht="15.75" thickBot="1">
      <c r="A18" s="662" t="s">
        <v>8</v>
      </c>
      <c r="B18" s="663">
        <f>SUM(B6:B17)</f>
        <v>4874</v>
      </c>
      <c r="C18" s="229"/>
    </row>
    <row r="19" spans="1:40" ht="15.75" thickBot="1">
      <c r="A19" s="664" t="s">
        <v>9</v>
      </c>
      <c r="B19" s="665">
        <f>AVERAGE(B6:B17)</f>
        <v>974.8</v>
      </c>
      <c r="C19" s="229"/>
    </row>
    <row r="20" spans="1:40" ht="15.75" thickBot="1">
      <c r="A20" s="230"/>
      <c r="B20" s="230"/>
      <c r="E20" s="230"/>
      <c r="F20" s="230"/>
      <c r="G20" s="230"/>
      <c r="H20" s="230"/>
      <c r="I20" s="230"/>
      <c r="J20" s="230"/>
      <c r="K20" s="230"/>
      <c r="L20" s="230"/>
      <c r="M20" s="230"/>
      <c r="N20" s="230"/>
    </row>
    <row r="21" spans="1:40" ht="24.95" customHeight="1" thickBot="1">
      <c r="A21" s="666" t="s">
        <v>476</v>
      </c>
      <c r="B21" s="667">
        <v>46357</v>
      </c>
      <c r="C21" s="667">
        <v>46327</v>
      </c>
      <c r="D21" s="667">
        <v>46296</v>
      </c>
      <c r="E21" s="667">
        <v>46266</v>
      </c>
      <c r="F21" s="667">
        <v>46235</v>
      </c>
      <c r="G21" s="667">
        <v>46204</v>
      </c>
      <c r="H21" s="667">
        <v>46174</v>
      </c>
      <c r="I21" s="667">
        <v>46143</v>
      </c>
      <c r="J21" s="667">
        <v>46113</v>
      </c>
      <c r="K21" s="667">
        <v>46082</v>
      </c>
      <c r="L21" s="667">
        <v>46054</v>
      </c>
      <c r="M21" s="667">
        <v>46023</v>
      </c>
      <c r="N21" s="667" t="s">
        <v>8</v>
      </c>
      <c r="O21" s="668" t="s">
        <v>9</v>
      </c>
      <c r="P21" s="669" t="s">
        <v>11</v>
      </c>
      <c r="Q21" s="670"/>
      <c r="S21" s="1209" t="s">
        <v>477</v>
      </c>
      <c r="T21" s="1209"/>
      <c r="U21" s="1209"/>
      <c r="V21" s="1209"/>
      <c r="W21" s="1209"/>
      <c r="X21" s="1209"/>
      <c r="Y21" s="1209"/>
      <c r="Z21" s="1209"/>
      <c r="AA21" s="1209"/>
      <c r="AB21" s="1209"/>
      <c r="AC21" s="1209"/>
      <c r="AD21" s="1209"/>
      <c r="AE21" s="1209"/>
      <c r="AF21" s="1209"/>
      <c r="AG21" s="1209"/>
      <c r="AH21" s="651">
        <v>12</v>
      </c>
      <c r="AI21" s="651"/>
      <c r="AJ21" s="651">
        <v>11</v>
      </c>
      <c r="AK21" s="651">
        <v>7</v>
      </c>
      <c r="AL21" s="651">
        <v>2</v>
      </c>
      <c r="AM21" s="651">
        <v>10</v>
      </c>
      <c r="AN21" s="651">
        <v>7</v>
      </c>
    </row>
    <row r="22" spans="1:40" ht="34.5" customHeight="1" thickBot="1">
      <c r="A22" s="671" t="s">
        <v>478</v>
      </c>
      <c r="B22" s="672"/>
      <c r="C22" s="673"/>
      <c r="D22" s="673"/>
      <c r="E22" s="673"/>
      <c r="F22" s="673"/>
      <c r="G22" s="673"/>
      <c r="H22" s="673"/>
      <c r="I22" s="673">
        <v>1</v>
      </c>
      <c r="J22" s="674">
        <v>2</v>
      </c>
      <c r="K22" s="675">
        <v>3</v>
      </c>
      <c r="L22" s="674">
        <v>3</v>
      </c>
      <c r="M22" s="676">
        <v>3</v>
      </c>
      <c r="N22" s="677">
        <f t="shared" ref="N22:N53" si="0">SUM(B22:M22)</f>
        <v>12</v>
      </c>
      <c r="O22" s="678">
        <f t="shared" ref="O22:O53" si="1">AVERAGE(B22:M22)</f>
        <v>2.4</v>
      </c>
      <c r="P22" s="679">
        <f>(N22/N102)*100</f>
        <v>0.24620434961017645</v>
      </c>
      <c r="Q22" s="680"/>
      <c r="R22" s="681"/>
      <c r="S22" s="682"/>
      <c r="T22" s="683">
        <v>46357</v>
      </c>
      <c r="U22" s="683">
        <v>46327</v>
      </c>
      <c r="V22" s="683">
        <v>46296</v>
      </c>
      <c r="W22" s="683">
        <v>46266</v>
      </c>
      <c r="X22" s="683">
        <v>46235</v>
      </c>
      <c r="Y22" s="683">
        <v>46204</v>
      </c>
      <c r="Z22" s="683">
        <v>46174</v>
      </c>
      <c r="AA22" s="683">
        <v>46143</v>
      </c>
      <c r="AB22" s="683">
        <v>46113</v>
      </c>
      <c r="AC22" s="683">
        <v>46082</v>
      </c>
      <c r="AD22" s="683">
        <v>46054</v>
      </c>
      <c r="AE22" s="684">
        <v>46023</v>
      </c>
      <c r="AF22" s="685" t="s">
        <v>8</v>
      </c>
      <c r="AG22" s="686" t="s">
        <v>9</v>
      </c>
      <c r="AH22" s="651">
        <v>84</v>
      </c>
      <c r="AI22" s="651"/>
      <c r="AJ22" s="651">
        <v>90</v>
      </c>
      <c r="AK22" s="651">
        <v>117</v>
      </c>
      <c r="AL22" s="651">
        <v>58</v>
      </c>
      <c r="AM22" s="651">
        <v>49</v>
      </c>
      <c r="AN22" s="651">
        <v>22</v>
      </c>
    </row>
    <row r="23" spans="1:40" ht="24.95" customHeight="1" thickBot="1">
      <c r="A23" s="687" t="s">
        <v>479</v>
      </c>
      <c r="B23" s="672"/>
      <c r="C23" s="673"/>
      <c r="D23" s="673"/>
      <c r="E23" s="673"/>
      <c r="F23" s="673"/>
      <c r="G23" s="673"/>
      <c r="H23" s="673"/>
      <c r="I23" s="673">
        <v>0</v>
      </c>
      <c r="J23" s="688">
        <v>0</v>
      </c>
      <c r="K23" s="689">
        <v>0</v>
      </c>
      <c r="L23" s="688">
        <v>0</v>
      </c>
      <c r="M23" s="676">
        <v>0</v>
      </c>
      <c r="N23" s="677">
        <f t="shared" si="0"/>
        <v>0</v>
      </c>
      <c r="O23" s="678">
        <f t="shared" si="1"/>
        <v>0</v>
      </c>
      <c r="P23" s="679">
        <f>(N23/N102)*100</f>
        <v>0</v>
      </c>
      <c r="Q23" s="680"/>
      <c r="R23" s="681"/>
      <c r="S23" s="1210" t="s">
        <v>480</v>
      </c>
      <c r="T23" s="1210"/>
      <c r="U23" s="1210"/>
      <c r="V23" s="1210"/>
      <c r="W23" s="1210"/>
      <c r="X23" s="1210"/>
      <c r="Y23" s="1210"/>
      <c r="Z23" s="1210"/>
      <c r="AA23" s="1210"/>
      <c r="AB23" s="1210"/>
      <c r="AC23" s="1210"/>
      <c r="AD23" s="1210"/>
      <c r="AE23" s="1210"/>
      <c r="AF23" s="690"/>
      <c r="AG23" s="691"/>
    </row>
    <row r="24" spans="1:40" ht="24.95" customHeight="1" thickBot="1">
      <c r="A24" s="687" t="s">
        <v>441</v>
      </c>
      <c r="B24" s="692"/>
      <c r="C24" s="693"/>
      <c r="D24" s="693"/>
      <c r="E24" s="693"/>
      <c r="F24" s="693"/>
      <c r="G24" s="673"/>
      <c r="H24" s="693"/>
      <c r="I24" s="693">
        <v>3</v>
      </c>
      <c r="J24" s="688">
        <v>10</v>
      </c>
      <c r="K24" s="694">
        <v>5</v>
      </c>
      <c r="L24" s="688">
        <v>1</v>
      </c>
      <c r="M24" s="695">
        <v>7</v>
      </c>
      <c r="N24" s="696">
        <f t="shared" si="0"/>
        <v>26</v>
      </c>
      <c r="O24" s="697">
        <f t="shared" si="1"/>
        <v>5.2</v>
      </c>
      <c r="P24" s="698">
        <f t="shared" ref="P24:P55" si="2">(N24/$N$102)*100</f>
        <v>0.53344275748871561</v>
      </c>
      <c r="Q24" s="680"/>
      <c r="R24" s="681"/>
      <c r="S24" s="699" t="s">
        <v>8</v>
      </c>
      <c r="T24" s="700"/>
      <c r="U24" s="700"/>
      <c r="V24" s="700"/>
      <c r="W24" s="700"/>
      <c r="X24" s="700"/>
      <c r="Y24" s="700"/>
      <c r="Z24" s="700"/>
      <c r="AA24" s="700">
        <v>1205</v>
      </c>
      <c r="AB24" s="700">
        <v>916</v>
      </c>
      <c r="AC24" s="700">
        <v>964</v>
      </c>
      <c r="AD24" s="700">
        <v>830</v>
      </c>
      <c r="AE24" s="701">
        <v>959</v>
      </c>
      <c r="AF24" s="702">
        <f>SUM(T24:AE24)</f>
        <v>4874</v>
      </c>
      <c r="AG24" s="703">
        <f>AVERAGE(T24:AE24)</f>
        <v>974.8</v>
      </c>
    </row>
    <row r="25" spans="1:40" ht="24.95" customHeight="1">
      <c r="A25" s="687" t="s">
        <v>481</v>
      </c>
      <c r="B25" s="692"/>
      <c r="C25" s="693"/>
      <c r="D25" s="693"/>
      <c r="E25" s="693"/>
      <c r="F25" s="693"/>
      <c r="G25" s="673"/>
      <c r="H25" s="693"/>
      <c r="I25" s="693">
        <v>86</v>
      </c>
      <c r="J25" s="688">
        <v>97</v>
      </c>
      <c r="K25" s="694">
        <v>95</v>
      </c>
      <c r="L25" s="688">
        <v>88</v>
      </c>
      <c r="M25" s="695">
        <v>107</v>
      </c>
      <c r="N25" s="696">
        <f t="shared" si="0"/>
        <v>473</v>
      </c>
      <c r="O25" s="697">
        <f t="shared" si="1"/>
        <v>94.6</v>
      </c>
      <c r="P25" s="698">
        <f t="shared" si="2"/>
        <v>9.7045547804677881</v>
      </c>
      <c r="Q25" s="680"/>
      <c r="R25" s="681"/>
      <c r="S25" s="704"/>
      <c r="T25" s="705"/>
      <c r="U25" s="705"/>
      <c r="V25" s="705"/>
      <c r="W25" s="705"/>
      <c r="X25" s="705"/>
      <c r="Y25" s="706"/>
      <c r="Z25" s="707"/>
      <c r="AA25" s="705"/>
      <c r="AB25" s="705"/>
      <c r="AC25" s="705"/>
      <c r="AD25" s="705" t="s">
        <v>482</v>
      </c>
      <c r="AE25" s="706"/>
      <c r="AF25" s="708"/>
      <c r="AG25" s="709"/>
      <c r="AH25" s="1077"/>
    </row>
    <row r="26" spans="1:40" ht="24.95" customHeight="1" thickBot="1">
      <c r="A26" s="687" t="s">
        <v>483</v>
      </c>
      <c r="B26" s="692"/>
      <c r="C26" s="693"/>
      <c r="D26" s="693"/>
      <c r="E26" s="693"/>
      <c r="F26" s="693"/>
      <c r="G26" s="673"/>
      <c r="H26" s="693"/>
      <c r="I26" s="693">
        <v>7</v>
      </c>
      <c r="J26" s="688">
        <v>14</v>
      </c>
      <c r="K26" s="694">
        <v>10</v>
      </c>
      <c r="L26" s="688">
        <v>10</v>
      </c>
      <c r="M26" s="695">
        <v>8</v>
      </c>
      <c r="N26" s="696">
        <f t="shared" si="0"/>
        <v>49</v>
      </c>
      <c r="O26" s="697">
        <f t="shared" si="1"/>
        <v>9.8000000000000007</v>
      </c>
      <c r="P26" s="698">
        <f t="shared" si="2"/>
        <v>1.0053344275748872</v>
      </c>
      <c r="Q26" s="680"/>
      <c r="R26" s="681"/>
      <c r="S26" s="1211" t="s">
        <v>470</v>
      </c>
      <c r="T26" s="1211"/>
      <c r="U26" s="1211"/>
      <c r="V26" s="1211"/>
      <c r="W26" s="1211"/>
      <c r="X26" s="1211"/>
      <c r="Y26" s="1211"/>
      <c r="Z26" s="1211"/>
      <c r="AA26" s="1211"/>
      <c r="AB26" s="1211"/>
      <c r="AC26" s="1211"/>
      <c r="AD26" s="1211"/>
      <c r="AE26" s="1211"/>
      <c r="AF26" s="710"/>
      <c r="AG26" s="711"/>
      <c r="AH26" s="1077"/>
    </row>
    <row r="27" spans="1:40" ht="24.95" customHeight="1" thickBot="1">
      <c r="A27" s="687" t="s">
        <v>484</v>
      </c>
      <c r="B27" s="692"/>
      <c r="C27" s="693"/>
      <c r="D27" s="693"/>
      <c r="E27" s="693"/>
      <c r="F27" s="693"/>
      <c r="G27" s="673"/>
      <c r="H27" s="693"/>
      <c r="I27" s="693">
        <v>15</v>
      </c>
      <c r="J27" s="688">
        <v>26</v>
      </c>
      <c r="K27" s="694">
        <v>24</v>
      </c>
      <c r="L27" s="688">
        <v>14</v>
      </c>
      <c r="M27" s="695">
        <v>9</v>
      </c>
      <c r="N27" s="696">
        <f t="shared" si="0"/>
        <v>88</v>
      </c>
      <c r="O27" s="697">
        <f t="shared" si="1"/>
        <v>17.600000000000001</v>
      </c>
      <c r="P27" s="698">
        <f t="shared" si="2"/>
        <v>1.8054985638079606</v>
      </c>
      <c r="Q27" s="680"/>
      <c r="R27" s="681"/>
      <c r="S27" s="712" t="s">
        <v>485</v>
      </c>
      <c r="T27" s="713">
        <f t="shared" ref="T27:AE27" si="3">SUM(T28:T29)</f>
        <v>0</v>
      </c>
      <c r="U27" s="714">
        <f t="shared" si="3"/>
        <v>0</v>
      </c>
      <c r="V27" s="714">
        <f t="shared" si="3"/>
        <v>0</v>
      </c>
      <c r="W27" s="714">
        <f t="shared" si="3"/>
        <v>0</v>
      </c>
      <c r="X27" s="714">
        <f t="shared" si="3"/>
        <v>0</v>
      </c>
      <c r="Y27" s="714">
        <f t="shared" si="3"/>
        <v>0</v>
      </c>
      <c r="Z27" s="714">
        <f t="shared" si="3"/>
        <v>0</v>
      </c>
      <c r="AA27" s="714">
        <f t="shared" si="3"/>
        <v>816</v>
      </c>
      <c r="AB27" s="714">
        <f t="shared" si="3"/>
        <v>741</v>
      </c>
      <c r="AC27" s="714">
        <f t="shared" si="3"/>
        <v>864</v>
      </c>
      <c r="AD27" s="714">
        <f t="shared" si="3"/>
        <v>880</v>
      </c>
      <c r="AE27" s="714">
        <f t="shared" si="3"/>
        <v>798</v>
      </c>
      <c r="AF27" s="715">
        <f>SUM(T27:AE27)</f>
        <v>4099</v>
      </c>
      <c r="AG27" s="703">
        <f>SUM(AG28:AG29)</f>
        <v>819.8</v>
      </c>
      <c r="AH27" s="1077"/>
    </row>
    <row r="28" spans="1:40" ht="24.95" customHeight="1">
      <c r="A28" s="687" t="s">
        <v>486</v>
      </c>
      <c r="B28" s="692"/>
      <c r="C28" s="693"/>
      <c r="D28" s="693"/>
      <c r="E28" s="693"/>
      <c r="F28" s="693"/>
      <c r="G28" s="673"/>
      <c r="H28" s="693"/>
      <c r="I28" s="693">
        <v>0</v>
      </c>
      <c r="J28" s="688">
        <v>0</v>
      </c>
      <c r="K28" s="694">
        <v>1</v>
      </c>
      <c r="L28" s="688">
        <v>2</v>
      </c>
      <c r="M28" s="695">
        <v>0</v>
      </c>
      <c r="N28" s="696">
        <f t="shared" si="0"/>
        <v>3</v>
      </c>
      <c r="O28" s="697">
        <f t="shared" si="1"/>
        <v>0.6</v>
      </c>
      <c r="P28" s="698">
        <f t="shared" si="2"/>
        <v>6.1551087402544113E-2</v>
      </c>
      <c r="Q28" s="680"/>
      <c r="R28" s="681"/>
      <c r="S28" s="716" t="s">
        <v>487</v>
      </c>
      <c r="T28" s="717"/>
      <c r="U28" s="718"/>
      <c r="V28" s="718"/>
      <c r="W28" s="718"/>
      <c r="X28" s="718"/>
      <c r="Y28" s="718"/>
      <c r="Z28" s="718"/>
      <c r="AA28" s="718">
        <v>638</v>
      </c>
      <c r="AB28" s="718">
        <v>567</v>
      </c>
      <c r="AC28" s="719">
        <v>643</v>
      </c>
      <c r="AD28" s="719">
        <v>636</v>
      </c>
      <c r="AE28" s="720">
        <v>633</v>
      </c>
      <c r="AF28" s="721">
        <f>SUM(T28:AE28)</f>
        <v>3117</v>
      </c>
      <c r="AG28" s="722">
        <f>AVERAGE(T28:AE28)</f>
        <v>623.4</v>
      </c>
      <c r="AH28" s="1077"/>
    </row>
    <row r="29" spans="1:40" ht="24.95" customHeight="1" thickBot="1">
      <c r="A29" s="687" t="s">
        <v>488</v>
      </c>
      <c r="B29" s="692"/>
      <c r="C29" s="693"/>
      <c r="D29" s="693"/>
      <c r="E29" s="693"/>
      <c r="F29" s="693"/>
      <c r="G29" s="673"/>
      <c r="H29" s="693"/>
      <c r="I29" s="693">
        <v>2</v>
      </c>
      <c r="J29" s="688">
        <v>3</v>
      </c>
      <c r="K29" s="694">
        <v>1</v>
      </c>
      <c r="L29" s="688">
        <v>0</v>
      </c>
      <c r="M29" s="695">
        <v>3</v>
      </c>
      <c r="N29" s="696">
        <f t="shared" si="0"/>
        <v>9</v>
      </c>
      <c r="O29" s="697">
        <f t="shared" si="1"/>
        <v>1.8</v>
      </c>
      <c r="P29" s="698">
        <f t="shared" si="2"/>
        <v>0.18465326220763234</v>
      </c>
      <c r="Q29" s="680"/>
      <c r="R29" s="681"/>
      <c r="S29" s="723" t="s">
        <v>489</v>
      </c>
      <c r="T29" s="724"/>
      <c r="U29" s="725"/>
      <c r="V29" s="725"/>
      <c r="W29" s="725"/>
      <c r="X29" s="725"/>
      <c r="Y29" s="725"/>
      <c r="Z29" s="725"/>
      <c r="AA29" s="725">
        <v>178</v>
      </c>
      <c r="AB29" s="725">
        <v>174</v>
      </c>
      <c r="AC29" s="726">
        <v>221</v>
      </c>
      <c r="AD29" s="726">
        <v>244</v>
      </c>
      <c r="AE29" s="727">
        <v>165</v>
      </c>
      <c r="AF29" s="728">
        <f>SUM(T29:AE29)</f>
        <v>982</v>
      </c>
      <c r="AG29" s="729">
        <f>AVERAGE(T29:AE29)</f>
        <v>196.4</v>
      </c>
      <c r="AH29" s="1077"/>
    </row>
    <row r="30" spans="1:40" ht="24.95" customHeight="1" thickBot="1">
      <c r="A30" s="730" t="s">
        <v>490</v>
      </c>
      <c r="B30" s="692"/>
      <c r="C30" s="693"/>
      <c r="D30" s="693"/>
      <c r="E30" s="693"/>
      <c r="F30" s="693"/>
      <c r="G30" s="673"/>
      <c r="H30" s="693"/>
      <c r="I30" s="693">
        <v>2</v>
      </c>
      <c r="J30" s="688">
        <v>2</v>
      </c>
      <c r="K30" s="694">
        <v>1</v>
      </c>
      <c r="L30" s="688">
        <v>0</v>
      </c>
      <c r="M30" s="695">
        <v>3</v>
      </c>
      <c r="N30" s="696">
        <f t="shared" si="0"/>
        <v>8</v>
      </c>
      <c r="O30" s="697">
        <f t="shared" si="1"/>
        <v>1.6</v>
      </c>
      <c r="P30" s="698">
        <f t="shared" si="2"/>
        <v>0.16413623307345096</v>
      </c>
      <c r="Q30" s="680"/>
      <c r="R30" s="681"/>
      <c r="S30" s="731"/>
      <c r="T30" s="732"/>
      <c r="U30" s="732"/>
      <c r="V30" s="732"/>
      <c r="W30" s="732"/>
      <c r="X30" s="732"/>
      <c r="Y30" s="732"/>
      <c r="Z30" s="732"/>
      <c r="AA30" s="732"/>
      <c r="AB30" s="732"/>
      <c r="AC30" s="732"/>
      <c r="AD30" s="732"/>
      <c r="AE30" s="733"/>
      <c r="AF30" s="708"/>
      <c r="AG30" s="709"/>
    </row>
    <row r="31" spans="1:40" ht="36.75" customHeight="1" thickBot="1">
      <c r="A31" s="687" t="s">
        <v>491</v>
      </c>
      <c r="B31" s="692"/>
      <c r="C31" s="693"/>
      <c r="D31" s="693"/>
      <c r="E31" s="693"/>
      <c r="F31" s="693"/>
      <c r="G31" s="673"/>
      <c r="H31" s="693"/>
      <c r="I31" s="693">
        <v>5</v>
      </c>
      <c r="J31" s="688">
        <v>1</v>
      </c>
      <c r="K31" s="694">
        <v>4</v>
      </c>
      <c r="L31" s="688">
        <v>2</v>
      </c>
      <c r="M31" s="695">
        <v>5</v>
      </c>
      <c r="N31" s="696">
        <f t="shared" si="0"/>
        <v>17</v>
      </c>
      <c r="O31" s="697">
        <f t="shared" si="1"/>
        <v>3.4</v>
      </c>
      <c r="P31" s="698">
        <f t="shared" si="2"/>
        <v>0.34878949528108327</v>
      </c>
      <c r="Q31" s="680"/>
      <c r="R31" s="681"/>
      <c r="S31" s="1212" t="s">
        <v>492</v>
      </c>
      <c r="T31" s="1212"/>
      <c r="U31" s="1212"/>
      <c r="V31" s="1212"/>
      <c r="W31" s="1212"/>
      <c r="X31" s="1212"/>
      <c r="Y31" s="1212"/>
      <c r="Z31" s="1212"/>
      <c r="AA31" s="1212"/>
      <c r="AB31" s="1212"/>
      <c r="AC31" s="1212"/>
      <c r="AD31" s="1212"/>
      <c r="AE31" s="1212"/>
      <c r="AF31" s="710"/>
      <c r="AG31" s="711"/>
    </row>
    <row r="32" spans="1:40" ht="27.75" customHeight="1" thickBot="1">
      <c r="A32" s="687" t="s">
        <v>493</v>
      </c>
      <c r="B32" s="692"/>
      <c r="C32" s="693"/>
      <c r="D32" s="693"/>
      <c r="E32" s="693"/>
      <c r="F32" s="693"/>
      <c r="G32" s="673"/>
      <c r="H32" s="693"/>
      <c r="I32" s="693">
        <v>6</v>
      </c>
      <c r="J32" s="688">
        <v>7</v>
      </c>
      <c r="K32" s="694">
        <v>21</v>
      </c>
      <c r="L32" s="688">
        <v>13</v>
      </c>
      <c r="M32" s="695">
        <v>15</v>
      </c>
      <c r="N32" s="696">
        <f t="shared" si="0"/>
        <v>62</v>
      </c>
      <c r="O32" s="697">
        <f t="shared" si="1"/>
        <v>12.4</v>
      </c>
      <c r="P32" s="698">
        <f t="shared" si="2"/>
        <v>1.2720558063192449</v>
      </c>
      <c r="Q32" s="680"/>
      <c r="R32" s="681"/>
      <c r="S32" s="734" t="s">
        <v>494</v>
      </c>
      <c r="T32" s="735"/>
      <c r="U32" s="736"/>
      <c r="V32" s="736"/>
      <c r="W32" s="736"/>
      <c r="X32" s="736"/>
      <c r="Y32" s="736"/>
      <c r="Z32" s="736"/>
      <c r="AA32" s="736">
        <v>137</v>
      </c>
      <c r="AB32" s="737">
        <v>116</v>
      </c>
      <c r="AC32" s="737">
        <v>122</v>
      </c>
      <c r="AD32" s="737">
        <v>168</v>
      </c>
      <c r="AE32" s="738">
        <v>83</v>
      </c>
      <c r="AF32" s="739">
        <f>SUM(T32:AE32)</f>
        <v>626</v>
      </c>
      <c r="AG32" s="740">
        <f>AVERAGE(T32:AE32)</f>
        <v>125.2</v>
      </c>
    </row>
    <row r="33" spans="1:33" ht="34.5" thickBot="1">
      <c r="A33" s="687" t="s">
        <v>495</v>
      </c>
      <c r="B33" s="692"/>
      <c r="C33" s="693"/>
      <c r="D33" s="693"/>
      <c r="E33" s="693"/>
      <c r="F33" s="693"/>
      <c r="G33" s="673"/>
      <c r="H33" s="693"/>
      <c r="I33" s="693">
        <v>4</v>
      </c>
      <c r="J33" s="688">
        <v>1</v>
      </c>
      <c r="K33" s="694">
        <v>2</v>
      </c>
      <c r="L33" s="688">
        <v>2</v>
      </c>
      <c r="M33" s="695">
        <v>0</v>
      </c>
      <c r="N33" s="696">
        <f t="shared" si="0"/>
        <v>9</v>
      </c>
      <c r="O33" s="697">
        <f t="shared" si="1"/>
        <v>1.8</v>
      </c>
      <c r="P33" s="698">
        <f t="shared" si="2"/>
        <v>0.18465326220763234</v>
      </c>
      <c r="Q33" s="680"/>
      <c r="R33" s="681"/>
      <c r="S33" s="741" t="s">
        <v>496</v>
      </c>
      <c r="T33" s="742">
        <f t="shared" ref="T33:AE33" si="4">SUM(T34:T35)</f>
        <v>0</v>
      </c>
      <c r="U33" s="742">
        <f t="shared" si="4"/>
        <v>0</v>
      </c>
      <c r="V33" s="742">
        <f t="shared" si="4"/>
        <v>0</v>
      </c>
      <c r="W33" s="742">
        <f t="shared" si="4"/>
        <v>0</v>
      </c>
      <c r="X33" s="742">
        <f t="shared" si="4"/>
        <v>0</v>
      </c>
      <c r="Y33" s="742">
        <f t="shared" si="4"/>
        <v>0</v>
      </c>
      <c r="Z33" s="742">
        <f t="shared" si="4"/>
        <v>0</v>
      </c>
      <c r="AA33" s="742">
        <f t="shared" si="4"/>
        <v>109</v>
      </c>
      <c r="AB33" s="742">
        <f t="shared" si="4"/>
        <v>92</v>
      </c>
      <c r="AC33" s="742">
        <f t="shared" si="4"/>
        <v>105</v>
      </c>
      <c r="AD33" s="742">
        <f t="shared" si="4"/>
        <v>145</v>
      </c>
      <c r="AE33" s="742">
        <f t="shared" si="4"/>
        <v>65</v>
      </c>
      <c r="AF33" s="743">
        <f>SUM(T33:AE33)</f>
        <v>516</v>
      </c>
      <c r="AG33" s="744">
        <f>SUM(AG34:AG35)</f>
        <v>103.2</v>
      </c>
    </row>
    <row r="34" spans="1:33" ht="22.5">
      <c r="A34" s="687" t="s">
        <v>560</v>
      </c>
      <c r="B34" s="692"/>
      <c r="C34" s="693"/>
      <c r="D34" s="693"/>
      <c r="E34" s="693"/>
      <c r="F34" s="693"/>
      <c r="G34" s="673"/>
      <c r="H34" s="693"/>
      <c r="I34" s="693">
        <v>114</v>
      </c>
      <c r="J34" s="688">
        <v>42</v>
      </c>
      <c r="K34" s="694">
        <v>46</v>
      </c>
      <c r="L34" s="688">
        <v>27</v>
      </c>
      <c r="M34" s="695">
        <v>30</v>
      </c>
      <c r="N34" s="696">
        <f t="shared" si="0"/>
        <v>259</v>
      </c>
      <c r="O34" s="697">
        <f t="shared" si="1"/>
        <v>51.8</v>
      </c>
      <c r="P34" s="698">
        <f t="shared" si="2"/>
        <v>5.3139105457529752</v>
      </c>
      <c r="Q34" s="680"/>
      <c r="R34" s="681"/>
      <c r="S34" s="745" t="s">
        <v>497</v>
      </c>
      <c r="T34" s="746"/>
      <c r="U34" s="747"/>
      <c r="V34" s="748"/>
      <c r="W34" s="749"/>
      <c r="X34" s="750"/>
      <c r="Y34" s="751"/>
      <c r="Z34" s="752"/>
      <c r="AA34" s="747">
        <v>75</v>
      </c>
      <c r="AB34" s="747">
        <v>60</v>
      </c>
      <c r="AC34" s="747">
        <v>63</v>
      </c>
      <c r="AD34" s="747">
        <v>66</v>
      </c>
      <c r="AE34" s="750">
        <v>46</v>
      </c>
      <c r="AF34" s="753">
        <f>SUM(T34:AE34)</f>
        <v>310</v>
      </c>
      <c r="AG34" s="754">
        <f>AVERAGE(T34:AE34)</f>
        <v>62</v>
      </c>
    </row>
    <row r="35" spans="1:33" ht="23.25" thickBot="1">
      <c r="A35" s="687" t="s">
        <v>498</v>
      </c>
      <c r="B35" s="692"/>
      <c r="C35" s="693"/>
      <c r="D35" s="693"/>
      <c r="E35" s="693"/>
      <c r="F35" s="693"/>
      <c r="G35" s="673"/>
      <c r="H35" s="693"/>
      <c r="I35" s="693">
        <v>6</v>
      </c>
      <c r="J35" s="688">
        <v>4</v>
      </c>
      <c r="K35" s="694">
        <v>2</v>
      </c>
      <c r="L35" s="688">
        <v>2</v>
      </c>
      <c r="M35" s="695">
        <v>5</v>
      </c>
      <c r="N35" s="696">
        <f t="shared" si="0"/>
        <v>19</v>
      </c>
      <c r="O35" s="697">
        <f t="shared" si="1"/>
        <v>3.8</v>
      </c>
      <c r="P35" s="698">
        <f t="shared" si="2"/>
        <v>0.38982355354944603</v>
      </c>
      <c r="Q35" s="680"/>
      <c r="R35" s="681"/>
      <c r="S35" s="755" t="s">
        <v>489</v>
      </c>
      <c r="T35" s="756"/>
      <c r="U35" s="757"/>
      <c r="V35" s="757"/>
      <c r="W35" s="758"/>
      <c r="X35" s="759"/>
      <c r="Y35" s="760"/>
      <c r="Z35" s="761"/>
      <c r="AA35" s="757">
        <v>34</v>
      </c>
      <c r="AB35" s="757">
        <v>32</v>
      </c>
      <c r="AC35" s="757">
        <v>42</v>
      </c>
      <c r="AD35" s="757">
        <v>79</v>
      </c>
      <c r="AE35" s="759">
        <v>19</v>
      </c>
      <c r="AF35" s="762">
        <f>SUM(T35:AE35)</f>
        <v>206</v>
      </c>
      <c r="AG35" s="763">
        <f>AVERAGE(T35:AE35)</f>
        <v>41.2</v>
      </c>
    </row>
    <row r="36" spans="1:33" ht="23.25" thickBot="1">
      <c r="A36" s="687" t="s">
        <v>499</v>
      </c>
      <c r="B36" s="692"/>
      <c r="C36" s="693"/>
      <c r="D36" s="693"/>
      <c r="E36" s="693"/>
      <c r="F36" s="693"/>
      <c r="G36" s="673"/>
      <c r="H36" s="693"/>
      <c r="I36" s="693">
        <v>22</v>
      </c>
      <c r="J36" s="688">
        <v>19</v>
      </c>
      <c r="K36" s="694">
        <v>22</v>
      </c>
      <c r="L36" s="688">
        <v>17</v>
      </c>
      <c r="M36" s="695">
        <v>20</v>
      </c>
      <c r="N36" s="696">
        <f t="shared" si="0"/>
        <v>100</v>
      </c>
      <c r="O36" s="697">
        <f t="shared" si="1"/>
        <v>20</v>
      </c>
      <c r="P36" s="698">
        <f t="shared" si="2"/>
        <v>2.0517029134181368</v>
      </c>
      <c r="Q36" s="244"/>
      <c r="R36" s="681"/>
      <c r="S36" s="731"/>
      <c r="T36" s="732"/>
      <c r="U36" s="732"/>
      <c r="V36" s="732"/>
      <c r="W36" s="732"/>
      <c r="X36" s="732"/>
      <c r="Y36" s="732"/>
      <c r="Z36" s="732"/>
      <c r="AA36" s="732"/>
      <c r="AB36" s="732"/>
      <c r="AC36" s="732"/>
      <c r="AD36" s="732"/>
      <c r="AE36" s="733"/>
      <c r="AF36" s="690"/>
      <c r="AG36" s="709"/>
    </row>
    <row r="37" spans="1:33" ht="23.25" thickBot="1">
      <c r="A37" s="687" t="s">
        <v>500</v>
      </c>
      <c r="B37" s="692"/>
      <c r="C37" s="693"/>
      <c r="D37" s="693"/>
      <c r="E37" s="693"/>
      <c r="F37" s="693"/>
      <c r="G37" s="673"/>
      <c r="H37" s="693"/>
      <c r="I37" s="693">
        <v>24</v>
      </c>
      <c r="J37" s="688">
        <v>29</v>
      </c>
      <c r="K37" s="694">
        <v>30</v>
      </c>
      <c r="L37" s="688">
        <v>24</v>
      </c>
      <c r="M37" s="695">
        <v>27</v>
      </c>
      <c r="N37" s="696">
        <f t="shared" si="0"/>
        <v>134</v>
      </c>
      <c r="O37" s="697">
        <f t="shared" si="1"/>
        <v>26.8</v>
      </c>
      <c r="P37" s="698">
        <f t="shared" si="2"/>
        <v>2.7492819039803038</v>
      </c>
      <c r="Q37" s="244"/>
      <c r="R37" s="681"/>
      <c r="S37" s="1213" t="s">
        <v>501</v>
      </c>
      <c r="T37" s="1213"/>
      <c r="U37" s="1213"/>
      <c r="V37" s="1213"/>
      <c r="W37" s="1213"/>
      <c r="X37" s="1213"/>
      <c r="Y37" s="1213"/>
      <c r="Z37" s="1213"/>
      <c r="AA37" s="1213"/>
      <c r="AB37" s="1213"/>
      <c r="AC37" s="1213"/>
      <c r="AD37" s="1213"/>
      <c r="AE37" s="1213"/>
      <c r="AF37" s="710"/>
      <c r="AG37" s="711"/>
    </row>
    <row r="38" spans="1:33" ht="23.25" thickBot="1">
      <c r="A38" s="687" t="s">
        <v>502</v>
      </c>
      <c r="B38" s="692"/>
      <c r="C38" s="693"/>
      <c r="D38" s="693"/>
      <c r="E38" s="693"/>
      <c r="F38" s="693"/>
      <c r="G38" s="673"/>
      <c r="H38" s="693"/>
      <c r="I38" s="693">
        <v>30</v>
      </c>
      <c r="J38" s="688">
        <v>53</v>
      </c>
      <c r="K38" s="694">
        <v>12</v>
      </c>
      <c r="L38" s="688">
        <v>13</v>
      </c>
      <c r="M38" s="695">
        <v>13</v>
      </c>
      <c r="N38" s="696">
        <f t="shared" si="0"/>
        <v>121</v>
      </c>
      <c r="O38" s="697">
        <f t="shared" si="1"/>
        <v>24.2</v>
      </c>
      <c r="P38" s="698">
        <f t="shared" si="2"/>
        <v>2.4825605252359457</v>
      </c>
      <c r="Q38" s="244"/>
      <c r="R38" s="681"/>
      <c r="S38" s="764" t="s">
        <v>494</v>
      </c>
      <c r="T38" s="765"/>
      <c r="U38" s="766"/>
      <c r="V38" s="766"/>
      <c r="W38" s="766"/>
      <c r="X38" s="766"/>
      <c r="Y38" s="766"/>
      <c r="Z38" s="766"/>
      <c r="AA38" s="766">
        <v>100</v>
      </c>
      <c r="AB38" s="766">
        <v>69</v>
      </c>
      <c r="AC38" s="766">
        <v>91</v>
      </c>
      <c r="AD38" s="766">
        <v>75</v>
      </c>
      <c r="AE38" s="767">
        <v>71</v>
      </c>
      <c r="AF38" s="768">
        <f>SUM(T38:AE38)</f>
        <v>406</v>
      </c>
      <c r="AG38" s="703">
        <f>AVERAGE(T38:AE38)</f>
        <v>81.2</v>
      </c>
    </row>
    <row r="39" spans="1:33" ht="29.25" thickBot="1">
      <c r="A39" s="687" t="s">
        <v>579</v>
      </c>
      <c r="B39" s="692"/>
      <c r="C39" s="693"/>
      <c r="D39" s="693"/>
      <c r="E39" s="693"/>
      <c r="F39" s="693"/>
      <c r="G39" s="673"/>
      <c r="H39" s="693"/>
      <c r="I39" s="693">
        <v>8</v>
      </c>
      <c r="J39" s="688">
        <v>6</v>
      </c>
      <c r="K39" s="694">
        <v>12</v>
      </c>
      <c r="L39" s="688">
        <v>6</v>
      </c>
      <c r="M39" s="695">
        <v>33</v>
      </c>
      <c r="N39" s="696">
        <f t="shared" si="0"/>
        <v>65</v>
      </c>
      <c r="O39" s="697">
        <f t="shared" si="1"/>
        <v>13</v>
      </c>
      <c r="P39" s="698">
        <f t="shared" si="2"/>
        <v>1.3336068937217891</v>
      </c>
      <c r="Q39" s="244"/>
      <c r="R39" s="681"/>
      <c r="S39" s="769" t="s">
        <v>503</v>
      </c>
      <c r="T39" s="770">
        <f t="shared" ref="T39:AE39" si="5">SUM(T40:T41)</f>
        <v>0</v>
      </c>
      <c r="U39" s="770">
        <f t="shared" si="5"/>
        <v>0</v>
      </c>
      <c r="V39" s="770">
        <f t="shared" si="5"/>
        <v>0</v>
      </c>
      <c r="W39" s="770">
        <f t="shared" si="5"/>
        <v>0</v>
      </c>
      <c r="X39" s="770">
        <f t="shared" si="5"/>
        <v>0</v>
      </c>
      <c r="Y39" s="770">
        <f t="shared" si="5"/>
        <v>0</v>
      </c>
      <c r="Z39" s="770">
        <f t="shared" si="5"/>
        <v>0</v>
      </c>
      <c r="AA39" s="770">
        <f t="shared" si="5"/>
        <v>99</v>
      </c>
      <c r="AB39" s="770">
        <f t="shared" si="5"/>
        <v>57</v>
      </c>
      <c r="AC39" s="770">
        <f t="shared" si="5"/>
        <v>84</v>
      </c>
      <c r="AD39" s="770">
        <f t="shared" si="5"/>
        <v>67</v>
      </c>
      <c r="AE39" s="771">
        <f t="shared" si="5"/>
        <v>71</v>
      </c>
      <c r="AF39" s="715">
        <f>SUM(T39:AE39)</f>
        <v>378</v>
      </c>
      <c r="AG39" s="703">
        <f>SUM(AG40:AG41)</f>
        <v>75.599999999999994</v>
      </c>
    </row>
    <row r="40" spans="1:33" ht="22.5">
      <c r="A40" s="687" t="s">
        <v>504</v>
      </c>
      <c r="B40" s="692"/>
      <c r="C40" s="693"/>
      <c r="D40" s="693"/>
      <c r="E40" s="693"/>
      <c r="F40" s="693"/>
      <c r="G40" s="673"/>
      <c r="H40" s="693"/>
      <c r="I40" s="693">
        <v>3</v>
      </c>
      <c r="J40" s="688">
        <v>0</v>
      </c>
      <c r="K40" s="694">
        <v>0</v>
      </c>
      <c r="L40" s="688">
        <v>2</v>
      </c>
      <c r="M40" s="695">
        <v>2</v>
      </c>
      <c r="N40" s="696">
        <f t="shared" si="0"/>
        <v>7</v>
      </c>
      <c r="O40" s="697">
        <f t="shared" si="1"/>
        <v>1.4</v>
      </c>
      <c r="P40" s="698">
        <f t="shared" si="2"/>
        <v>0.14361920393926958</v>
      </c>
      <c r="Q40" s="680"/>
      <c r="R40" s="681"/>
      <c r="S40" s="772" t="s">
        <v>497</v>
      </c>
      <c r="T40" s="773"/>
      <c r="U40" s="774"/>
      <c r="V40" s="775"/>
      <c r="W40" s="774"/>
      <c r="X40" s="775"/>
      <c r="Y40" s="775"/>
      <c r="Z40" s="774"/>
      <c r="AA40" s="774">
        <v>49</v>
      </c>
      <c r="AB40" s="774">
        <v>29</v>
      </c>
      <c r="AC40" s="774">
        <v>44</v>
      </c>
      <c r="AD40" s="774">
        <v>18</v>
      </c>
      <c r="AE40" s="776">
        <v>43</v>
      </c>
      <c r="AF40" s="777">
        <f>SUM(T40:AE40)</f>
        <v>183</v>
      </c>
      <c r="AG40" s="778">
        <f>AVERAGE(T40:AE40)</f>
        <v>36.6</v>
      </c>
    </row>
    <row r="41" spans="1:33" ht="23.25" thickBot="1">
      <c r="A41" s="687" t="s">
        <v>505</v>
      </c>
      <c r="B41" s="692"/>
      <c r="C41" s="693"/>
      <c r="D41" s="693"/>
      <c r="E41" s="693"/>
      <c r="F41" s="693"/>
      <c r="G41" s="673"/>
      <c r="H41" s="693"/>
      <c r="I41" s="693">
        <v>39</v>
      </c>
      <c r="J41" s="688">
        <v>41</v>
      </c>
      <c r="K41" s="694">
        <v>79</v>
      </c>
      <c r="L41" s="688">
        <v>58</v>
      </c>
      <c r="M41" s="695">
        <v>73</v>
      </c>
      <c r="N41" s="696">
        <f t="shared" si="0"/>
        <v>290</v>
      </c>
      <c r="O41" s="697">
        <f t="shared" si="1"/>
        <v>58</v>
      </c>
      <c r="P41" s="698">
        <f t="shared" si="2"/>
        <v>5.9499384489125973</v>
      </c>
      <c r="Q41" s="244"/>
      <c r="R41" s="681"/>
      <c r="S41" s="779" t="s">
        <v>489</v>
      </c>
      <c r="T41" s="780"/>
      <c r="U41" s="775"/>
      <c r="V41" s="781"/>
      <c r="W41" s="775"/>
      <c r="X41" s="781"/>
      <c r="Y41" s="781"/>
      <c r="Z41" s="775"/>
      <c r="AA41" s="775">
        <v>50</v>
      </c>
      <c r="AB41" s="775">
        <v>28</v>
      </c>
      <c r="AC41" s="775">
        <v>40</v>
      </c>
      <c r="AD41" s="775">
        <v>49</v>
      </c>
      <c r="AE41" s="782">
        <v>28</v>
      </c>
      <c r="AF41" s="783">
        <f>SUM(T41:AE41)</f>
        <v>195</v>
      </c>
      <c r="AG41" s="784">
        <f>AVERAGE(T41:AE41)</f>
        <v>39</v>
      </c>
    </row>
    <row r="42" spans="1:33" ht="15.75" thickBot="1">
      <c r="A42" s="687" t="s">
        <v>506</v>
      </c>
      <c r="B42" s="692"/>
      <c r="C42" s="693"/>
      <c r="D42" s="693"/>
      <c r="E42" s="693"/>
      <c r="F42" s="693"/>
      <c r="G42" s="673"/>
      <c r="H42" s="693"/>
      <c r="I42" s="693">
        <v>0</v>
      </c>
      <c r="J42" s="688">
        <v>0</v>
      </c>
      <c r="K42" s="694">
        <v>0</v>
      </c>
      <c r="L42" s="688">
        <v>0</v>
      </c>
      <c r="M42" s="695">
        <v>0</v>
      </c>
      <c r="N42" s="696">
        <f t="shared" si="0"/>
        <v>0</v>
      </c>
      <c r="O42" s="697">
        <f t="shared" si="1"/>
        <v>0</v>
      </c>
      <c r="P42" s="698">
        <f t="shared" si="2"/>
        <v>0</v>
      </c>
      <c r="Q42" s="244"/>
      <c r="R42" s="681"/>
      <c r="S42" s="785" t="s">
        <v>474</v>
      </c>
      <c r="T42" s="765"/>
      <c r="U42" s="766"/>
      <c r="V42" s="766"/>
      <c r="W42" s="766"/>
      <c r="X42" s="766"/>
      <c r="Y42" s="766"/>
      <c r="Z42" s="766"/>
      <c r="AA42" s="766">
        <v>44</v>
      </c>
      <c r="AB42" s="766">
        <v>45</v>
      </c>
      <c r="AC42" s="766">
        <v>57</v>
      </c>
      <c r="AD42" s="766">
        <v>26</v>
      </c>
      <c r="AE42" s="767">
        <v>50</v>
      </c>
      <c r="AF42" s="768">
        <f>SUM(T42:AE42)</f>
        <v>222</v>
      </c>
      <c r="AG42" s="786">
        <f>AVERAGE(T42:AE42)</f>
        <v>44.4</v>
      </c>
    </row>
    <row r="43" spans="1:33" ht="23.25" thickBot="1">
      <c r="A43" s="687" t="s">
        <v>507</v>
      </c>
      <c r="B43" s="692"/>
      <c r="C43" s="693"/>
      <c r="D43" s="693"/>
      <c r="E43" s="693"/>
      <c r="F43" s="693"/>
      <c r="G43" s="673"/>
      <c r="H43" s="693"/>
      <c r="I43" s="693">
        <v>2</v>
      </c>
      <c r="J43" s="688">
        <v>7</v>
      </c>
      <c r="K43" s="694">
        <v>9</v>
      </c>
      <c r="L43" s="688">
        <v>8</v>
      </c>
      <c r="M43" s="695">
        <v>12</v>
      </c>
      <c r="N43" s="696">
        <f t="shared" si="0"/>
        <v>38</v>
      </c>
      <c r="O43" s="697">
        <f t="shared" si="1"/>
        <v>7.6</v>
      </c>
      <c r="P43" s="698">
        <f t="shared" si="2"/>
        <v>0.77964710709889207</v>
      </c>
      <c r="Q43" s="244"/>
      <c r="R43" s="681"/>
      <c r="S43" s="787"/>
      <c r="T43" s="788"/>
      <c r="U43" s="788"/>
      <c r="V43" s="788"/>
      <c r="W43" s="788"/>
      <c r="X43" s="788"/>
      <c r="Y43" s="788"/>
      <c r="Z43" s="788"/>
      <c r="AA43" s="788"/>
      <c r="AB43" s="788"/>
      <c r="AC43" s="788"/>
      <c r="AD43" s="788"/>
      <c r="AE43" s="789"/>
      <c r="AF43" s="710"/>
      <c r="AG43" s="691"/>
    </row>
    <row r="44" spans="1:33" ht="23.25" thickBot="1">
      <c r="A44" s="687" t="s">
        <v>508</v>
      </c>
      <c r="B44" s="692"/>
      <c r="C44" s="693"/>
      <c r="D44" s="693"/>
      <c r="E44" s="693"/>
      <c r="F44" s="693"/>
      <c r="G44" s="673"/>
      <c r="H44" s="693"/>
      <c r="I44" s="693">
        <v>29</v>
      </c>
      <c r="J44" s="688">
        <v>50</v>
      </c>
      <c r="K44" s="694">
        <v>25</v>
      </c>
      <c r="L44" s="688">
        <v>36</v>
      </c>
      <c r="M44" s="695">
        <v>34</v>
      </c>
      <c r="N44" s="696">
        <f t="shared" si="0"/>
        <v>174</v>
      </c>
      <c r="O44" s="697">
        <f t="shared" si="1"/>
        <v>34.799999999999997</v>
      </c>
      <c r="P44" s="698">
        <f t="shared" si="2"/>
        <v>3.5699630693475584</v>
      </c>
      <c r="Q44" s="244"/>
      <c r="R44" s="681"/>
      <c r="S44" s="1207" t="s">
        <v>510</v>
      </c>
      <c r="T44" s="1207"/>
      <c r="U44" s="1207"/>
      <c r="V44" s="1207"/>
      <c r="W44" s="1207"/>
      <c r="X44" s="1207"/>
      <c r="Y44" s="1207"/>
      <c r="Z44" s="1207"/>
      <c r="AA44" s="1207"/>
      <c r="AB44" s="1207"/>
      <c r="AC44" s="1207"/>
      <c r="AD44" s="1207"/>
      <c r="AE44" s="1207"/>
      <c r="AF44" s="790"/>
      <c r="AG44" s="791"/>
    </row>
    <row r="45" spans="1:33" ht="34.5" thickBot="1">
      <c r="A45" s="687" t="s">
        <v>509</v>
      </c>
      <c r="B45" s="692"/>
      <c r="C45" s="693"/>
      <c r="D45" s="693"/>
      <c r="E45" s="693"/>
      <c r="F45" s="693"/>
      <c r="G45" s="673"/>
      <c r="H45" s="693"/>
      <c r="I45" s="693">
        <v>15</v>
      </c>
      <c r="J45" s="688">
        <v>11</v>
      </c>
      <c r="K45" s="694">
        <v>27</v>
      </c>
      <c r="L45" s="688">
        <v>16</v>
      </c>
      <c r="M45" s="695">
        <v>34</v>
      </c>
      <c r="N45" s="696">
        <f t="shared" si="0"/>
        <v>103</v>
      </c>
      <c r="O45" s="697">
        <f t="shared" si="1"/>
        <v>20.6</v>
      </c>
      <c r="P45" s="698">
        <f t="shared" si="2"/>
        <v>2.1132540008206813</v>
      </c>
      <c r="Q45" s="244"/>
      <c r="R45" s="681"/>
      <c r="S45" s="792" t="s">
        <v>494</v>
      </c>
      <c r="T45" s="793"/>
      <c r="U45" s="794"/>
      <c r="V45" s="794"/>
      <c r="W45" s="794"/>
      <c r="X45" s="794"/>
      <c r="Y45" s="794"/>
      <c r="Z45" s="794"/>
      <c r="AA45" s="794">
        <v>41</v>
      </c>
      <c r="AB45" s="794">
        <v>20</v>
      </c>
      <c r="AC45" s="794">
        <v>30</v>
      </c>
      <c r="AD45" s="794">
        <v>17</v>
      </c>
      <c r="AE45" s="795">
        <v>25</v>
      </c>
      <c r="AF45" s="796">
        <f>SUM(T45:AE45)</f>
        <v>133</v>
      </c>
      <c r="AG45" s="786">
        <f>AVERAGE(T45:AE45)</f>
        <v>26.6</v>
      </c>
    </row>
    <row r="46" spans="1:33" ht="29.25" thickBot="1">
      <c r="A46" s="687" t="s">
        <v>511</v>
      </c>
      <c r="B46" s="692"/>
      <c r="C46" s="693"/>
      <c r="D46" s="693"/>
      <c r="E46" s="693"/>
      <c r="F46" s="693"/>
      <c r="G46" s="673"/>
      <c r="H46" s="693"/>
      <c r="I46" s="693">
        <v>31</v>
      </c>
      <c r="J46" s="688">
        <v>13</v>
      </c>
      <c r="K46" s="694">
        <v>36</v>
      </c>
      <c r="L46" s="688">
        <v>29</v>
      </c>
      <c r="M46" s="695">
        <v>10</v>
      </c>
      <c r="N46" s="696">
        <f t="shared" si="0"/>
        <v>119</v>
      </c>
      <c r="O46" s="697">
        <f t="shared" si="1"/>
        <v>23.8</v>
      </c>
      <c r="P46" s="698">
        <f t="shared" si="2"/>
        <v>2.4415264669675829</v>
      </c>
      <c r="Q46" s="244"/>
      <c r="R46" s="681"/>
      <c r="S46" s="797" t="s">
        <v>513</v>
      </c>
      <c r="T46" s="798">
        <f t="shared" ref="T46:Z46" si="6">SUM(T47:T48)</f>
        <v>0</v>
      </c>
      <c r="U46" s="798">
        <f t="shared" si="6"/>
        <v>0</v>
      </c>
      <c r="V46" s="798">
        <f t="shared" si="6"/>
        <v>0</v>
      </c>
      <c r="W46" s="798">
        <f t="shared" si="6"/>
        <v>0</v>
      </c>
      <c r="X46" s="798">
        <f t="shared" si="6"/>
        <v>0</v>
      </c>
      <c r="Y46" s="798">
        <f t="shared" si="6"/>
        <v>0</v>
      </c>
      <c r="Z46" s="798">
        <f t="shared" si="6"/>
        <v>0</v>
      </c>
      <c r="AA46" s="798">
        <f>SUM(AA47:AA48)</f>
        <v>30</v>
      </c>
      <c r="AB46" s="798">
        <f>SUM(AB47:AB48)</f>
        <v>25</v>
      </c>
      <c r="AC46" s="798">
        <f>SUM(AC47:AC48)</f>
        <v>15</v>
      </c>
      <c r="AD46" s="798">
        <f>SUM(AD47:AD48)</f>
        <v>9</v>
      </c>
      <c r="AE46" s="799">
        <f>SUM(AE47:AE48)</f>
        <v>11</v>
      </c>
      <c r="AF46" s="715">
        <f>SUM(T46:AE46)</f>
        <v>90</v>
      </c>
      <c r="AG46" s="703">
        <f>SUM(AG47:AG48)</f>
        <v>18</v>
      </c>
    </row>
    <row r="47" spans="1:33" ht="33.75">
      <c r="A47" s="687" t="s">
        <v>512</v>
      </c>
      <c r="B47" s="692"/>
      <c r="C47" s="693"/>
      <c r="D47" s="693"/>
      <c r="E47" s="693"/>
      <c r="F47" s="693"/>
      <c r="G47" s="673"/>
      <c r="H47" s="693"/>
      <c r="I47" s="693">
        <v>13</v>
      </c>
      <c r="J47" s="688">
        <v>6</v>
      </c>
      <c r="K47" s="694">
        <v>16</v>
      </c>
      <c r="L47" s="688">
        <v>7</v>
      </c>
      <c r="M47" s="695">
        <v>10</v>
      </c>
      <c r="N47" s="696">
        <f t="shared" si="0"/>
        <v>52</v>
      </c>
      <c r="O47" s="697">
        <f t="shared" si="1"/>
        <v>10.4</v>
      </c>
      <c r="P47" s="698">
        <f t="shared" si="2"/>
        <v>1.0668855149774312</v>
      </c>
      <c r="Q47" s="244"/>
      <c r="R47" s="681"/>
      <c r="S47" s="800" t="s">
        <v>497</v>
      </c>
      <c r="T47" s="801"/>
      <c r="U47" s="802"/>
      <c r="V47" s="802"/>
      <c r="W47" s="802"/>
      <c r="X47" s="802"/>
      <c r="Y47" s="803"/>
      <c r="Z47" s="802"/>
      <c r="AA47" s="802">
        <v>17</v>
      </c>
      <c r="AB47" s="802">
        <v>15</v>
      </c>
      <c r="AC47" s="802">
        <v>5</v>
      </c>
      <c r="AD47" s="802">
        <v>6</v>
      </c>
      <c r="AE47" s="804">
        <v>4</v>
      </c>
      <c r="AF47" s="777">
        <f>SUM(T47:AE47)</f>
        <v>47</v>
      </c>
      <c r="AG47" s="778">
        <f>AVERAGE(T47:AE47)</f>
        <v>9.4</v>
      </c>
    </row>
    <row r="48" spans="1:33" ht="34.5" thickBot="1">
      <c r="A48" s="687" t="s">
        <v>514</v>
      </c>
      <c r="B48" s="692"/>
      <c r="C48" s="693"/>
      <c r="D48" s="693"/>
      <c r="E48" s="693"/>
      <c r="F48" s="693"/>
      <c r="G48" s="673"/>
      <c r="H48" s="693"/>
      <c r="I48" s="693">
        <v>58</v>
      </c>
      <c r="J48" s="688">
        <v>54</v>
      </c>
      <c r="K48" s="694">
        <v>14</v>
      </c>
      <c r="L48" s="688">
        <v>9</v>
      </c>
      <c r="M48" s="695">
        <v>4</v>
      </c>
      <c r="N48" s="696">
        <f t="shared" si="0"/>
        <v>139</v>
      </c>
      <c r="O48" s="697">
        <f t="shared" si="1"/>
        <v>27.8</v>
      </c>
      <c r="P48" s="698">
        <f t="shared" si="2"/>
        <v>2.8518670496512106</v>
      </c>
      <c r="Q48" s="244"/>
      <c r="R48" s="681"/>
      <c r="S48" s="805" t="s">
        <v>489</v>
      </c>
      <c r="T48" s="806"/>
      <c r="U48" s="807"/>
      <c r="V48" s="807"/>
      <c r="W48" s="807"/>
      <c r="X48" s="807"/>
      <c r="Y48" s="808"/>
      <c r="Z48" s="807"/>
      <c r="AA48" s="807">
        <v>13</v>
      </c>
      <c r="AB48" s="807">
        <v>10</v>
      </c>
      <c r="AC48" s="807">
        <v>10</v>
      </c>
      <c r="AD48" s="807">
        <v>3</v>
      </c>
      <c r="AE48" s="809">
        <v>7</v>
      </c>
      <c r="AF48" s="783">
        <f>SUM(T48:AE48)</f>
        <v>43</v>
      </c>
      <c r="AG48" s="784">
        <f>AVERAGE(T48:AE48)</f>
        <v>8.6</v>
      </c>
    </row>
    <row r="49" spans="1:38" ht="22.5">
      <c r="A49" s="687" t="s">
        <v>515</v>
      </c>
      <c r="B49" s="692"/>
      <c r="C49" s="693"/>
      <c r="D49" s="693"/>
      <c r="E49" s="693"/>
      <c r="F49" s="693"/>
      <c r="G49" s="673"/>
      <c r="H49" s="693"/>
      <c r="I49" s="693">
        <v>82</v>
      </c>
      <c r="J49" s="688">
        <v>49</v>
      </c>
      <c r="K49" s="694">
        <v>70</v>
      </c>
      <c r="L49" s="688">
        <v>58</v>
      </c>
      <c r="M49" s="695">
        <v>59</v>
      </c>
      <c r="N49" s="696">
        <f t="shared" si="0"/>
        <v>318</v>
      </c>
      <c r="O49" s="697">
        <f t="shared" si="1"/>
        <v>63.6</v>
      </c>
      <c r="P49" s="698">
        <f t="shared" si="2"/>
        <v>6.5244152646696749</v>
      </c>
      <c r="Q49" s="244"/>
      <c r="R49" s="681"/>
    </row>
    <row r="50" spans="1:38" ht="22.5">
      <c r="A50" s="687" t="s">
        <v>516</v>
      </c>
      <c r="B50" s="692"/>
      <c r="C50" s="693"/>
      <c r="D50" s="693"/>
      <c r="E50" s="693"/>
      <c r="F50" s="693"/>
      <c r="G50" s="673"/>
      <c r="H50" s="693"/>
      <c r="I50" s="693">
        <v>7</v>
      </c>
      <c r="J50" s="688">
        <v>6</v>
      </c>
      <c r="K50" s="694">
        <v>8</v>
      </c>
      <c r="L50" s="688">
        <v>14</v>
      </c>
      <c r="M50" s="695">
        <v>8</v>
      </c>
      <c r="N50" s="696">
        <f t="shared" si="0"/>
        <v>43</v>
      </c>
      <c r="O50" s="697">
        <f t="shared" si="1"/>
        <v>8.6</v>
      </c>
      <c r="P50" s="698">
        <f t="shared" si="2"/>
        <v>0.882232252769799</v>
      </c>
      <c r="Q50" s="244"/>
      <c r="R50" s="681"/>
    </row>
    <row r="51" spans="1:38" ht="22.5">
      <c r="A51" s="687" t="s">
        <v>517</v>
      </c>
      <c r="B51" s="692"/>
      <c r="C51" s="693"/>
      <c r="D51" s="693"/>
      <c r="E51" s="693"/>
      <c r="F51" s="693"/>
      <c r="G51" s="673"/>
      <c r="H51" s="693"/>
      <c r="I51" s="693">
        <v>1</v>
      </c>
      <c r="J51" s="688">
        <v>0</v>
      </c>
      <c r="K51" s="694">
        <v>1</v>
      </c>
      <c r="L51" s="688">
        <v>1</v>
      </c>
      <c r="M51" s="695">
        <v>3</v>
      </c>
      <c r="N51" s="696">
        <f t="shared" si="0"/>
        <v>6</v>
      </c>
      <c r="O51" s="697">
        <f t="shared" si="1"/>
        <v>1.2</v>
      </c>
      <c r="P51" s="698">
        <f t="shared" si="2"/>
        <v>0.12310217480508823</v>
      </c>
      <c r="Q51" s="244"/>
      <c r="R51" s="681"/>
      <c r="S51" s="681"/>
    </row>
    <row r="52" spans="1:38" ht="22.5">
      <c r="A52" s="687" t="s">
        <v>518</v>
      </c>
      <c r="B52" s="692"/>
      <c r="C52" s="693"/>
      <c r="D52" s="693"/>
      <c r="E52" s="693"/>
      <c r="F52" s="693"/>
      <c r="G52" s="673"/>
      <c r="H52" s="693"/>
      <c r="I52" s="693">
        <v>4</v>
      </c>
      <c r="J52" s="688">
        <v>2</v>
      </c>
      <c r="K52" s="694">
        <v>0</v>
      </c>
      <c r="L52" s="688">
        <v>7</v>
      </c>
      <c r="M52" s="695">
        <v>2</v>
      </c>
      <c r="N52" s="696">
        <f t="shared" si="0"/>
        <v>15</v>
      </c>
      <c r="O52" s="697">
        <f t="shared" si="1"/>
        <v>3</v>
      </c>
      <c r="P52" s="698">
        <f t="shared" si="2"/>
        <v>0.30775543701272057</v>
      </c>
      <c r="Q52" s="680"/>
      <c r="R52" s="681"/>
      <c r="S52" s="681"/>
      <c r="AH52" s="217"/>
    </row>
    <row r="53" spans="1:38" ht="22.5">
      <c r="A53" s="730" t="s">
        <v>519</v>
      </c>
      <c r="B53" s="692"/>
      <c r="C53" s="693"/>
      <c r="D53" s="693"/>
      <c r="E53" s="693"/>
      <c r="F53" s="693"/>
      <c r="G53" s="673"/>
      <c r="H53" s="693"/>
      <c r="I53" s="693">
        <v>0</v>
      </c>
      <c r="J53" s="688">
        <v>0</v>
      </c>
      <c r="K53" s="694">
        <v>0</v>
      </c>
      <c r="L53" s="688">
        <v>0</v>
      </c>
      <c r="M53" s="695">
        <v>2</v>
      </c>
      <c r="N53" s="696">
        <f t="shared" si="0"/>
        <v>2</v>
      </c>
      <c r="O53" s="697">
        <f t="shared" si="1"/>
        <v>0.4</v>
      </c>
      <c r="P53" s="698">
        <f t="shared" si="2"/>
        <v>4.103405826836274E-2</v>
      </c>
      <c r="Q53" s="244"/>
      <c r="R53" s="681"/>
      <c r="S53" s="681"/>
    </row>
    <row r="54" spans="1:38" ht="22.5">
      <c r="A54" s="687" t="s">
        <v>566</v>
      </c>
      <c r="B54" s="692"/>
      <c r="C54" s="693"/>
      <c r="D54" s="693"/>
      <c r="E54" s="693"/>
      <c r="F54" s="693"/>
      <c r="G54" s="673"/>
      <c r="H54" s="693"/>
      <c r="I54" s="693">
        <v>126</v>
      </c>
      <c r="J54" s="688">
        <v>79</v>
      </c>
      <c r="K54" s="694">
        <v>85</v>
      </c>
      <c r="L54" s="688">
        <v>74</v>
      </c>
      <c r="M54" s="695">
        <v>151</v>
      </c>
      <c r="N54" s="696">
        <f t="shared" ref="N54:N85" si="7">SUM(B54:M54)</f>
        <v>515</v>
      </c>
      <c r="O54" s="697">
        <f t="shared" ref="O54:O85" si="8">AVERAGE(B54:M54)</f>
        <v>103</v>
      </c>
      <c r="P54" s="698">
        <f t="shared" si="2"/>
        <v>10.566270004103407</v>
      </c>
      <c r="Q54" s="244"/>
      <c r="R54" s="681"/>
      <c r="S54" s="681"/>
    </row>
    <row r="55" spans="1:38" ht="22.5">
      <c r="A55" s="687" t="s">
        <v>520</v>
      </c>
      <c r="B55" s="692"/>
      <c r="C55" s="693"/>
      <c r="D55" s="693"/>
      <c r="E55" s="693"/>
      <c r="F55" s="693"/>
      <c r="G55" s="673"/>
      <c r="H55" s="693"/>
      <c r="I55" s="693">
        <v>19</v>
      </c>
      <c r="J55" s="688">
        <v>20</v>
      </c>
      <c r="K55" s="694">
        <v>35</v>
      </c>
      <c r="L55" s="688">
        <v>20</v>
      </c>
      <c r="M55" s="695">
        <v>21</v>
      </c>
      <c r="N55" s="696">
        <f t="shared" si="7"/>
        <v>115</v>
      </c>
      <c r="O55" s="697">
        <f t="shared" si="8"/>
        <v>23</v>
      </c>
      <c r="P55" s="698">
        <f t="shared" si="2"/>
        <v>2.3594583504308577</v>
      </c>
      <c r="Q55" s="244"/>
      <c r="R55" s="681"/>
      <c r="S55" s="681"/>
    </row>
    <row r="56" spans="1:38" ht="22.5">
      <c r="A56" s="687" t="s">
        <v>521</v>
      </c>
      <c r="B56" s="692"/>
      <c r="C56" s="693"/>
      <c r="D56" s="693"/>
      <c r="E56" s="693"/>
      <c r="F56" s="693"/>
      <c r="G56" s="673"/>
      <c r="H56" s="693"/>
      <c r="I56" s="693">
        <v>31</v>
      </c>
      <c r="J56" s="688">
        <v>47</v>
      </c>
      <c r="K56" s="694">
        <v>43</v>
      </c>
      <c r="L56" s="688">
        <v>28</v>
      </c>
      <c r="M56" s="695">
        <v>40</v>
      </c>
      <c r="N56" s="696">
        <f t="shared" si="7"/>
        <v>189</v>
      </c>
      <c r="O56" s="697">
        <f t="shared" si="8"/>
        <v>37.799999999999997</v>
      </c>
      <c r="P56" s="698">
        <f t="shared" ref="P56:P87" si="9">(N56/$N$102)*100</f>
        <v>3.8777185063602788</v>
      </c>
      <c r="Q56" s="680"/>
      <c r="R56" s="681"/>
      <c r="S56" s="681"/>
    </row>
    <row r="57" spans="1:38" ht="33.75">
      <c r="A57" s="687" t="s">
        <v>522</v>
      </c>
      <c r="B57" s="692"/>
      <c r="C57" s="693"/>
      <c r="D57" s="693"/>
      <c r="E57" s="693"/>
      <c r="F57" s="693"/>
      <c r="G57" s="673"/>
      <c r="H57" s="693"/>
      <c r="I57" s="693">
        <v>6</v>
      </c>
      <c r="J57" s="688">
        <v>12</v>
      </c>
      <c r="K57" s="694">
        <v>16</v>
      </c>
      <c r="L57" s="688">
        <v>12</v>
      </c>
      <c r="M57" s="695">
        <v>14</v>
      </c>
      <c r="N57" s="696">
        <f t="shared" si="7"/>
        <v>60</v>
      </c>
      <c r="O57" s="697">
        <f t="shared" si="8"/>
        <v>12</v>
      </c>
      <c r="P57" s="698">
        <f t="shared" si="9"/>
        <v>1.2310217480508823</v>
      </c>
      <c r="Q57" s="680"/>
      <c r="R57" s="681"/>
      <c r="S57" s="681"/>
    </row>
    <row r="58" spans="1:38" ht="22.5">
      <c r="A58" s="730" t="s">
        <v>523</v>
      </c>
      <c r="B58" s="692"/>
      <c r="C58" s="693"/>
      <c r="D58" s="693"/>
      <c r="E58" s="693"/>
      <c r="F58" s="693"/>
      <c r="G58" s="673"/>
      <c r="H58" s="693"/>
      <c r="I58" s="693">
        <v>1</v>
      </c>
      <c r="J58" s="688">
        <v>6</v>
      </c>
      <c r="K58" s="694">
        <v>2</v>
      </c>
      <c r="L58" s="688">
        <v>2</v>
      </c>
      <c r="M58" s="695">
        <v>4</v>
      </c>
      <c r="N58" s="696">
        <f t="shared" si="7"/>
        <v>15</v>
      </c>
      <c r="O58" s="697">
        <f t="shared" si="8"/>
        <v>3</v>
      </c>
      <c r="P58" s="698">
        <f t="shared" si="9"/>
        <v>0.30775543701272057</v>
      </c>
      <c r="Q58" s="680"/>
      <c r="R58" s="681"/>
      <c r="S58" s="681"/>
    </row>
    <row r="59" spans="1:38" ht="22.5">
      <c r="A59" s="687" t="s">
        <v>524</v>
      </c>
      <c r="B59" s="692"/>
      <c r="C59" s="693"/>
      <c r="D59" s="693"/>
      <c r="E59" s="693"/>
      <c r="F59" s="693"/>
      <c r="G59" s="673"/>
      <c r="H59" s="693"/>
      <c r="I59" s="693">
        <v>30</v>
      </c>
      <c r="J59" s="688">
        <v>57</v>
      </c>
      <c r="K59" s="694">
        <v>42</v>
      </c>
      <c r="L59" s="688">
        <v>37</v>
      </c>
      <c r="M59" s="695">
        <v>42</v>
      </c>
      <c r="N59" s="696">
        <f t="shared" si="7"/>
        <v>208</v>
      </c>
      <c r="O59" s="697">
        <f t="shared" si="8"/>
        <v>41.6</v>
      </c>
      <c r="P59" s="698">
        <f t="shared" si="9"/>
        <v>4.2675420599097249</v>
      </c>
      <c r="Q59" s="680"/>
      <c r="R59" s="681"/>
      <c r="S59" s="681"/>
    </row>
    <row r="60" spans="1:38" ht="22.5">
      <c r="A60" s="687" t="s">
        <v>525</v>
      </c>
      <c r="B60" s="692"/>
      <c r="C60" s="693"/>
      <c r="D60" s="693"/>
      <c r="E60" s="693"/>
      <c r="F60" s="693"/>
      <c r="G60" s="673"/>
      <c r="H60" s="693"/>
      <c r="I60" s="693">
        <v>5</v>
      </c>
      <c r="J60" s="688">
        <v>0</v>
      </c>
      <c r="K60" s="694">
        <v>1</v>
      </c>
      <c r="L60" s="688">
        <v>3</v>
      </c>
      <c r="M60" s="695">
        <v>3</v>
      </c>
      <c r="N60" s="696">
        <f t="shared" si="7"/>
        <v>12</v>
      </c>
      <c r="O60" s="697">
        <f t="shared" si="8"/>
        <v>2.4</v>
      </c>
      <c r="P60" s="698">
        <f t="shared" si="9"/>
        <v>0.24620434961017645</v>
      </c>
      <c r="Q60" s="680"/>
      <c r="R60" s="681"/>
      <c r="S60" s="681"/>
    </row>
    <row r="61" spans="1:38" ht="22.5">
      <c r="A61" s="687" t="s">
        <v>526</v>
      </c>
      <c r="B61" s="692"/>
      <c r="C61" s="693"/>
      <c r="D61" s="693"/>
      <c r="E61" s="693"/>
      <c r="F61" s="693"/>
      <c r="G61" s="673"/>
      <c r="H61" s="693"/>
      <c r="I61" s="693">
        <v>1</v>
      </c>
      <c r="J61" s="688">
        <v>0</v>
      </c>
      <c r="K61" s="694">
        <v>2</v>
      </c>
      <c r="L61" s="688">
        <v>1</v>
      </c>
      <c r="M61" s="695">
        <v>0</v>
      </c>
      <c r="N61" s="696">
        <f t="shared" si="7"/>
        <v>4</v>
      </c>
      <c r="O61" s="697">
        <f t="shared" si="8"/>
        <v>0.8</v>
      </c>
      <c r="P61" s="698">
        <f t="shared" si="9"/>
        <v>8.206811653672548E-2</v>
      </c>
      <c r="Q61" s="680"/>
      <c r="R61" s="681"/>
      <c r="S61" s="681"/>
    </row>
    <row r="62" spans="1:38">
      <c r="A62" s="687" t="s">
        <v>527</v>
      </c>
      <c r="B62" s="692"/>
      <c r="C62" s="693"/>
      <c r="D62" s="693"/>
      <c r="E62" s="693"/>
      <c r="F62" s="693"/>
      <c r="G62" s="673"/>
      <c r="H62" s="693"/>
      <c r="I62" s="693">
        <v>8</v>
      </c>
      <c r="J62" s="688">
        <v>7</v>
      </c>
      <c r="K62" s="694">
        <v>6</v>
      </c>
      <c r="L62" s="688">
        <v>1</v>
      </c>
      <c r="M62" s="695">
        <v>6</v>
      </c>
      <c r="N62" s="696">
        <f t="shared" si="7"/>
        <v>28</v>
      </c>
      <c r="O62" s="697">
        <f t="shared" si="8"/>
        <v>5.6</v>
      </c>
      <c r="P62" s="698">
        <f t="shared" si="9"/>
        <v>0.57447681575707832</v>
      </c>
      <c r="Q62" s="244"/>
      <c r="R62" s="681"/>
      <c r="S62" s="681"/>
      <c r="AL62" s="1078"/>
    </row>
    <row r="63" spans="1:38" ht="22.5">
      <c r="A63" s="810" t="s">
        <v>565</v>
      </c>
      <c r="B63" s="692"/>
      <c r="C63" s="693"/>
      <c r="D63" s="693"/>
      <c r="E63" s="693"/>
      <c r="F63" s="693"/>
      <c r="G63" s="673"/>
      <c r="H63" s="693"/>
      <c r="I63" s="693">
        <v>0</v>
      </c>
      <c r="J63" s="688">
        <v>3</v>
      </c>
      <c r="K63" s="694">
        <v>3</v>
      </c>
      <c r="L63" s="688">
        <v>1</v>
      </c>
      <c r="M63" s="695">
        <v>0</v>
      </c>
      <c r="N63" s="696">
        <f t="shared" si="7"/>
        <v>7</v>
      </c>
      <c r="O63" s="697">
        <f t="shared" si="8"/>
        <v>1.4</v>
      </c>
      <c r="P63" s="698">
        <f t="shared" si="9"/>
        <v>0.14361920393926958</v>
      </c>
      <c r="Q63" s="244"/>
      <c r="R63" s="681"/>
      <c r="S63" s="681"/>
    </row>
    <row r="64" spans="1:38" ht="33.75">
      <c r="A64" s="730" t="s">
        <v>528</v>
      </c>
      <c r="B64" s="692"/>
      <c r="C64" s="693"/>
      <c r="D64" s="693"/>
      <c r="E64" s="693"/>
      <c r="F64" s="693"/>
      <c r="G64" s="673"/>
      <c r="H64" s="693"/>
      <c r="I64" s="693">
        <v>13</v>
      </c>
      <c r="J64" s="688">
        <v>13</v>
      </c>
      <c r="K64" s="694">
        <v>10</v>
      </c>
      <c r="L64" s="688">
        <v>9</v>
      </c>
      <c r="M64" s="695">
        <v>14</v>
      </c>
      <c r="N64" s="696">
        <f t="shared" si="7"/>
        <v>59</v>
      </c>
      <c r="O64" s="697">
        <f t="shared" si="8"/>
        <v>11.8</v>
      </c>
      <c r="P64" s="698">
        <f t="shared" si="9"/>
        <v>1.2105047189167009</v>
      </c>
      <c r="Q64" s="680"/>
      <c r="R64" s="681"/>
      <c r="S64" s="681"/>
    </row>
    <row r="65" spans="1:38" ht="22.5">
      <c r="A65" s="730" t="s">
        <v>529</v>
      </c>
      <c r="B65" s="692"/>
      <c r="C65" s="693"/>
      <c r="D65" s="693"/>
      <c r="E65" s="693"/>
      <c r="F65" s="693"/>
      <c r="G65" s="673"/>
      <c r="H65" s="693"/>
      <c r="I65" s="693">
        <v>7</v>
      </c>
      <c r="J65" s="688">
        <v>5</v>
      </c>
      <c r="K65" s="694">
        <v>5</v>
      </c>
      <c r="L65" s="688">
        <v>3</v>
      </c>
      <c r="M65" s="695">
        <v>2</v>
      </c>
      <c r="N65" s="696">
        <f t="shared" si="7"/>
        <v>22</v>
      </c>
      <c r="O65" s="697">
        <f t="shared" si="8"/>
        <v>4.4000000000000004</v>
      </c>
      <c r="P65" s="698">
        <f t="shared" si="9"/>
        <v>0.45137464095199015</v>
      </c>
      <c r="Q65" s="680"/>
      <c r="R65" s="681"/>
      <c r="S65" s="681"/>
    </row>
    <row r="66" spans="1:38" ht="24.95" customHeight="1">
      <c r="A66" s="730" t="s">
        <v>530</v>
      </c>
      <c r="B66" s="692"/>
      <c r="C66" s="693"/>
      <c r="D66" s="693"/>
      <c r="E66" s="693"/>
      <c r="F66" s="693"/>
      <c r="G66" s="673"/>
      <c r="H66" s="693"/>
      <c r="I66" s="693">
        <v>0</v>
      </c>
      <c r="J66" s="688">
        <v>0</v>
      </c>
      <c r="K66" s="694">
        <v>1</v>
      </c>
      <c r="L66" s="688">
        <v>0</v>
      </c>
      <c r="M66" s="695">
        <v>0</v>
      </c>
      <c r="N66" s="696">
        <f t="shared" si="7"/>
        <v>1</v>
      </c>
      <c r="O66" s="697">
        <f t="shared" si="8"/>
        <v>0.2</v>
      </c>
      <c r="P66" s="698">
        <f t="shared" si="9"/>
        <v>2.051702913418137E-2</v>
      </c>
      <c r="Q66" s="680"/>
      <c r="R66" s="681"/>
      <c r="S66" s="681"/>
    </row>
    <row r="67" spans="1:38" ht="24.95" customHeight="1">
      <c r="A67" s="730" t="s">
        <v>531</v>
      </c>
      <c r="B67" s="692"/>
      <c r="C67" s="693"/>
      <c r="D67" s="693"/>
      <c r="E67" s="693"/>
      <c r="F67" s="693"/>
      <c r="G67" s="673"/>
      <c r="H67" s="693"/>
      <c r="I67" s="693">
        <v>0</v>
      </c>
      <c r="J67" s="688">
        <v>0</v>
      </c>
      <c r="K67" s="689">
        <v>0</v>
      </c>
      <c r="L67" s="688">
        <v>0</v>
      </c>
      <c r="M67" s="695">
        <v>0</v>
      </c>
      <c r="N67" s="696">
        <f t="shared" si="7"/>
        <v>0</v>
      </c>
      <c r="O67" s="697">
        <f t="shared" si="8"/>
        <v>0</v>
      </c>
      <c r="P67" s="698">
        <f t="shared" si="9"/>
        <v>0</v>
      </c>
      <c r="Q67" s="680"/>
      <c r="R67" s="681"/>
      <c r="S67" s="681"/>
    </row>
    <row r="68" spans="1:38" ht="24.95" customHeight="1">
      <c r="A68" s="687" t="s">
        <v>532</v>
      </c>
      <c r="B68" s="692"/>
      <c r="C68" s="693"/>
      <c r="D68" s="693"/>
      <c r="E68" s="693"/>
      <c r="F68" s="693"/>
      <c r="G68" s="673"/>
      <c r="H68" s="693"/>
      <c r="I68" s="693">
        <v>2</v>
      </c>
      <c r="J68" s="688">
        <v>7</v>
      </c>
      <c r="K68" s="694">
        <v>8</v>
      </c>
      <c r="L68" s="688">
        <v>6</v>
      </c>
      <c r="M68" s="695">
        <v>3</v>
      </c>
      <c r="N68" s="696">
        <f t="shared" si="7"/>
        <v>26</v>
      </c>
      <c r="O68" s="697">
        <f t="shared" si="8"/>
        <v>5.2</v>
      </c>
      <c r="P68" s="698">
        <f t="shared" si="9"/>
        <v>0.53344275748871561</v>
      </c>
      <c r="Q68" s="244"/>
      <c r="R68" s="681"/>
      <c r="S68" s="681"/>
      <c r="AL68" s="1077"/>
    </row>
    <row r="69" spans="1:38" ht="24.95" customHeight="1">
      <c r="A69" s="687" t="s">
        <v>533</v>
      </c>
      <c r="B69" s="692"/>
      <c r="C69" s="693"/>
      <c r="D69" s="693"/>
      <c r="E69" s="693"/>
      <c r="F69" s="693"/>
      <c r="G69" s="673"/>
      <c r="H69" s="693"/>
      <c r="I69" s="693">
        <v>1</v>
      </c>
      <c r="J69" s="688">
        <v>4</v>
      </c>
      <c r="K69" s="694">
        <v>2</v>
      </c>
      <c r="L69" s="688">
        <v>5</v>
      </c>
      <c r="M69" s="695">
        <v>3</v>
      </c>
      <c r="N69" s="696">
        <f t="shared" si="7"/>
        <v>15</v>
      </c>
      <c r="O69" s="697">
        <f t="shared" si="8"/>
        <v>3</v>
      </c>
      <c r="P69" s="698">
        <f t="shared" si="9"/>
        <v>0.30775543701272057</v>
      </c>
      <c r="Q69" s="244"/>
      <c r="R69" s="681"/>
      <c r="S69" s="681"/>
      <c r="AL69" s="1077"/>
    </row>
    <row r="70" spans="1:38" ht="24.95" customHeight="1">
      <c r="A70" s="687" t="s">
        <v>348</v>
      </c>
      <c r="B70" s="692"/>
      <c r="C70" s="693"/>
      <c r="D70" s="693"/>
      <c r="E70" s="693"/>
      <c r="F70" s="693"/>
      <c r="G70" s="673"/>
      <c r="H70" s="693"/>
      <c r="I70" s="693">
        <v>4</v>
      </c>
      <c r="J70" s="688">
        <v>0</v>
      </c>
      <c r="K70" s="694">
        <v>3</v>
      </c>
      <c r="L70" s="688">
        <v>7</v>
      </c>
      <c r="M70" s="695">
        <v>0</v>
      </c>
      <c r="N70" s="696">
        <f t="shared" si="7"/>
        <v>14</v>
      </c>
      <c r="O70" s="697">
        <f t="shared" si="8"/>
        <v>2.8</v>
      </c>
      <c r="P70" s="698">
        <f t="shared" si="9"/>
        <v>0.28723840787853916</v>
      </c>
      <c r="Q70" s="244"/>
      <c r="R70" s="681"/>
      <c r="S70" s="681"/>
      <c r="AL70" s="1077"/>
    </row>
    <row r="71" spans="1:38" ht="24.95" customHeight="1">
      <c r="A71" s="687" t="s">
        <v>349</v>
      </c>
      <c r="B71" s="692"/>
      <c r="C71" s="693"/>
      <c r="D71" s="693"/>
      <c r="E71" s="693"/>
      <c r="F71" s="693"/>
      <c r="G71" s="673"/>
      <c r="H71" s="693"/>
      <c r="I71" s="693">
        <v>1</v>
      </c>
      <c r="J71" s="688">
        <v>2</v>
      </c>
      <c r="K71" s="694">
        <v>3</v>
      </c>
      <c r="L71" s="688">
        <v>4</v>
      </c>
      <c r="M71" s="695">
        <v>0</v>
      </c>
      <c r="N71" s="696">
        <f t="shared" si="7"/>
        <v>10</v>
      </c>
      <c r="O71" s="697">
        <f t="shared" si="8"/>
        <v>2</v>
      </c>
      <c r="P71" s="698">
        <f t="shared" si="9"/>
        <v>0.20517029134181369</v>
      </c>
      <c r="Q71" s="244"/>
      <c r="R71" s="681"/>
      <c r="S71" s="681"/>
      <c r="AL71" s="1077"/>
    </row>
    <row r="72" spans="1:38" ht="24.95" customHeight="1">
      <c r="A72" s="687" t="s">
        <v>350</v>
      </c>
      <c r="B72" s="692"/>
      <c r="C72" s="693"/>
      <c r="D72" s="693"/>
      <c r="E72" s="693"/>
      <c r="F72" s="693"/>
      <c r="G72" s="673"/>
      <c r="H72" s="693"/>
      <c r="I72" s="693">
        <v>1</v>
      </c>
      <c r="J72" s="688">
        <v>0</v>
      </c>
      <c r="K72" s="694">
        <v>3</v>
      </c>
      <c r="L72" s="688">
        <v>4</v>
      </c>
      <c r="M72" s="695">
        <v>0</v>
      </c>
      <c r="N72" s="696">
        <f t="shared" si="7"/>
        <v>8</v>
      </c>
      <c r="O72" s="697">
        <f t="shared" si="8"/>
        <v>1.6</v>
      </c>
      <c r="P72" s="698">
        <f t="shared" si="9"/>
        <v>0.16413623307345096</v>
      </c>
      <c r="Q72" s="244"/>
      <c r="R72" s="681"/>
      <c r="S72" s="681"/>
      <c r="AL72" s="1077"/>
    </row>
    <row r="73" spans="1:38" ht="24.95" customHeight="1">
      <c r="A73" s="687" t="s">
        <v>534</v>
      </c>
      <c r="B73" s="692"/>
      <c r="C73" s="693"/>
      <c r="D73" s="693"/>
      <c r="E73" s="693"/>
      <c r="F73" s="693"/>
      <c r="G73" s="673"/>
      <c r="H73" s="693"/>
      <c r="I73" s="693">
        <v>1</v>
      </c>
      <c r="J73" s="688">
        <v>2</v>
      </c>
      <c r="K73" s="694">
        <v>2</v>
      </c>
      <c r="L73" s="688">
        <v>3</v>
      </c>
      <c r="M73" s="695">
        <v>7</v>
      </c>
      <c r="N73" s="696">
        <f t="shared" si="7"/>
        <v>15</v>
      </c>
      <c r="O73" s="697">
        <f t="shared" si="8"/>
        <v>3</v>
      </c>
      <c r="P73" s="698">
        <f t="shared" si="9"/>
        <v>0.30775543701272057</v>
      </c>
      <c r="Q73" s="244"/>
      <c r="R73" s="681"/>
      <c r="S73" s="681"/>
    </row>
    <row r="74" spans="1:38" ht="24.95" customHeight="1">
      <c r="A74" s="687" t="s">
        <v>352</v>
      </c>
      <c r="B74" s="692"/>
      <c r="C74" s="693"/>
      <c r="D74" s="693"/>
      <c r="E74" s="693"/>
      <c r="F74" s="693"/>
      <c r="G74" s="673"/>
      <c r="H74" s="693"/>
      <c r="I74" s="693">
        <v>1</v>
      </c>
      <c r="J74" s="688">
        <v>5</v>
      </c>
      <c r="K74" s="694">
        <v>2</v>
      </c>
      <c r="L74" s="688">
        <v>4</v>
      </c>
      <c r="M74" s="695">
        <v>1</v>
      </c>
      <c r="N74" s="696">
        <f t="shared" si="7"/>
        <v>13</v>
      </c>
      <c r="O74" s="697">
        <f t="shared" si="8"/>
        <v>2.6</v>
      </c>
      <c r="P74" s="698">
        <f t="shared" si="9"/>
        <v>0.26672137874435781</v>
      </c>
      <c r="Q74" s="244"/>
      <c r="R74" s="681"/>
      <c r="S74" s="681"/>
    </row>
    <row r="75" spans="1:38" ht="24.95" customHeight="1">
      <c r="A75" s="687" t="s">
        <v>353</v>
      </c>
      <c r="B75" s="692"/>
      <c r="C75" s="693"/>
      <c r="D75" s="693"/>
      <c r="E75" s="693"/>
      <c r="F75" s="693"/>
      <c r="G75" s="673"/>
      <c r="H75" s="693"/>
      <c r="I75" s="693">
        <v>0</v>
      </c>
      <c r="J75" s="688">
        <v>0</v>
      </c>
      <c r="K75" s="694">
        <v>0</v>
      </c>
      <c r="L75" s="688">
        <v>4</v>
      </c>
      <c r="M75" s="695">
        <v>1</v>
      </c>
      <c r="N75" s="696">
        <f t="shared" si="7"/>
        <v>5</v>
      </c>
      <c r="O75" s="697">
        <f t="shared" si="8"/>
        <v>1</v>
      </c>
      <c r="P75" s="698">
        <f t="shared" si="9"/>
        <v>0.10258514567090685</v>
      </c>
      <c r="Q75" s="244"/>
      <c r="R75" s="681"/>
      <c r="S75" s="681"/>
    </row>
    <row r="76" spans="1:38" ht="24.95" customHeight="1">
      <c r="A76" s="687" t="s">
        <v>354</v>
      </c>
      <c r="B76" s="692"/>
      <c r="C76" s="693"/>
      <c r="D76" s="693"/>
      <c r="E76" s="693"/>
      <c r="F76" s="693"/>
      <c r="G76" s="673"/>
      <c r="H76" s="693"/>
      <c r="I76" s="693">
        <v>0</v>
      </c>
      <c r="J76" s="688">
        <v>2</v>
      </c>
      <c r="K76" s="694">
        <v>2</v>
      </c>
      <c r="L76" s="688">
        <v>5</v>
      </c>
      <c r="M76" s="695">
        <v>1</v>
      </c>
      <c r="N76" s="696">
        <f t="shared" si="7"/>
        <v>10</v>
      </c>
      <c r="O76" s="697">
        <f t="shared" si="8"/>
        <v>2</v>
      </c>
      <c r="P76" s="698">
        <f t="shared" si="9"/>
        <v>0.20517029134181369</v>
      </c>
      <c r="Q76" s="244"/>
      <c r="R76" s="681"/>
      <c r="S76" s="681"/>
    </row>
    <row r="77" spans="1:38" ht="24.95" customHeight="1">
      <c r="A77" s="687" t="s">
        <v>535</v>
      </c>
      <c r="B77" s="692"/>
      <c r="C77" s="693"/>
      <c r="D77" s="693"/>
      <c r="E77" s="693"/>
      <c r="F77" s="693"/>
      <c r="G77" s="673"/>
      <c r="H77" s="693"/>
      <c r="I77" s="693">
        <v>1</v>
      </c>
      <c r="J77" s="688">
        <v>1</v>
      </c>
      <c r="K77" s="694">
        <v>2</v>
      </c>
      <c r="L77" s="688">
        <v>2</v>
      </c>
      <c r="M77" s="695">
        <v>0</v>
      </c>
      <c r="N77" s="696">
        <f t="shared" si="7"/>
        <v>6</v>
      </c>
      <c r="O77" s="697">
        <f t="shared" si="8"/>
        <v>1.2</v>
      </c>
      <c r="P77" s="698">
        <f t="shared" si="9"/>
        <v>0.12310217480508823</v>
      </c>
      <c r="Q77" s="244"/>
      <c r="R77" s="681"/>
      <c r="S77" s="681"/>
    </row>
    <row r="78" spans="1:38" ht="24.95" customHeight="1">
      <c r="A78" s="687" t="s">
        <v>356</v>
      </c>
      <c r="B78" s="692"/>
      <c r="C78" s="693"/>
      <c r="D78" s="693"/>
      <c r="E78" s="693"/>
      <c r="F78" s="693"/>
      <c r="G78" s="673"/>
      <c r="H78" s="693"/>
      <c r="I78" s="693">
        <v>0</v>
      </c>
      <c r="J78" s="688">
        <v>4</v>
      </c>
      <c r="K78" s="694">
        <v>1</v>
      </c>
      <c r="L78" s="688">
        <v>4</v>
      </c>
      <c r="M78" s="695">
        <v>2</v>
      </c>
      <c r="N78" s="696">
        <f t="shared" si="7"/>
        <v>11</v>
      </c>
      <c r="O78" s="697">
        <f t="shared" si="8"/>
        <v>2.2000000000000002</v>
      </c>
      <c r="P78" s="698">
        <f t="shared" si="9"/>
        <v>0.22568732047599507</v>
      </c>
      <c r="Q78" s="244"/>
      <c r="R78" s="681"/>
      <c r="S78" s="681"/>
    </row>
    <row r="79" spans="1:38" ht="24.95" customHeight="1">
      <c r="A79" s="687" t="s">
        <v>357</v>
      </c>
      <c r="B79" s="692"/>
      <c r="C79" s="693"/>
      <c r="D79" s="693"/>
      <c r="E79" s="693"/>
      <c r="F79" s="693"/>
      <c r="G79" s="673"/>
      <c r="H79" s="693"/>
      <c r="I79" s="693">
        <v>0</v>
      </c>
      <c r="J79" s="688">
        <v>1</v>
      </c>
      <c r="K79" s="694">
        <v>0</v>
      </c>
      <c r="L79" s="688">
        <v>2</v>
      </c>
      <c r="M79" s="695">
        <v>3</v>
      </c>
      <c r="N79" s="696">
        <f t="shared" si="7"/>
        <v>6</v>
      </c>
      <c r="O79" s="697">
        <f t="shared" si="8"/>
        <v>1.2</v>
      </c>
      <c r="P79" s="698">
        <f t="shared" si="9"/>
        <v>0.12310217480508823</v>
      </c>
      <c r="Q79" s="244"/>
      <c r="R79" s="681"/>
      <c r="S79" s="681"/>
    </row>
    <row r="80" spans="1:38" ht="24.95" customHeight="1">
      <c r="A80" s="687" t="s">
        <v>358</v>
      </c>
      <c r="B80" s="692"/>
      <c r="C80" s="693"/>
      <c r="D80" s="693"/>
      <c r="E80" s="693"/>
      <c r="F80" s="693"/>
      <c r="G80" s="673"/>
      <c r="H80" s="693"/>
      <c r="I80" s="693">
        <v>1</v>
      </c>
      <c r="J80" s="688">
        <v>2</v>
      </c>
      <c r="K80" s="694">
        <v>2</v>
      </c>
      <c r="L80" s="688">
        <v>7</v>
      </c>
      <c r="M80" s="695">
        <v>3</v>
      </c>
      <c r="N80" s="696">
        <f t="shared" si="7"/>
        <v>15</v>
      </c>
      <c r="O80" s="697">
        <f t="shared" si="8"/>
        <v>3</v>
      </c>
      <c r="P80" s="698">
        <f t="shared" si="9"/>
        <v>0.30775543701272057</v>
      </c>
      <c r="Q80" s="244"/>
      <c r="R80" s="681"/>
      <c r="S80" s="681"/>
    </row>
    <row r="81" spans="1:19" ht="24.95" customHeight="1">
      <c r="A81" s="687" t="s">
        <v>359</v>
      </c>
      <c r="B81" s="692"/>
      <c r="C81" s="693"/>
      <c r="D81" s="693"/>
      <c r="E81" s="693"/>
      <c r="F81" s="693"/>
      <c r="G81" s="673"/>
      <c r="H81" s="693"/>
      <c r="I81" s="693">
        <v>5</v>
      </c>
      <c r="J81" s="688">
        <v>1</v>
      </c>
      <c r="K81" s="694">
        <v>4</v>
      </c>
      <c r="L81" s="688">
        <v>6</v>
      </c>
      <c r="M81" s="695">
        <v>7</v>
      </c>
      <c r="N81" s="696">
        <f t="shared" si="7"/>
        <v>23</v>
      </c>
      <c r="O81" s="697">
        <f t="shared" si="8"/>
        <v>4.5999999999999996</v>
      </c>
      <c r="P81" s="698">
        <f t="shared" si="9"/>
        <v>0.4718916700861715</v>
      </c>
      <c r="Q81" s="244"/>
      <c r="R81" s="681"/>
      <c r="S81" s="681"/>
    </row>
    <row r="82" spans="1:19" ht="24.95" customHeight="1">
      <c r="A82" s="687" t="s">
        <v>360</v>
      </c>
      <c r="B82" s="692"/>
      <c r="C82" s="693"/>
      <c r="D82" s="693"/>
      <c r="E82" s="693"/>
      <c r="F82" s="693"/>
      <c r="G82" s="673"/>
      <c r="H82" s="693"/>
      <c r="I82" s="693">
        <v>2</v>
      </c>
      <c r="J82" s="688">
        <v>6</v>
      </c>
      <c r="K82" s="694">
        <v>2</v>
      </c>
      <c r="L82" s="688">
        <v>4</v>
      </c>
      <c r="M82" s="695">
        <v>3</v>
      </c>
      <c r="N82" s="696">
        <f t="shared" si="7"/>
        <v>17</v>
      </c>
      <c r="O82" s="697">
        <f t="shared" si="8"/>
        <v>3.4</v>
      </c>
      <c r="P82" s="698">
        <f t="shared" si="9"/>
        <v>0.34878949528108327</v>
      </c>
      <c r="Q82" s="244"/>
      <c r="R82" s="681"/>
      <c r="S82" s="681"/>
    </row>
    <row r="83" spans="1:19" ht="24.95" customHeight="1">
      <c r="A83" s="687" t="s">
        <v>361</v>
      </c>
      <c r="B83" s="692"/>
      <c r="C83" s="693"/>
      <c r="D83" s="693"/>
      <c r="E83" s="693"/>
      <c r="F83" s="693"/>
      <c r="G83" s="673"/>
      <c r="H83" s="693"/>
      <c r="I83" s="693">
        <v>0</v>
      </c>
      <c r="J83" s="688">
        <v>4</v>
      </c>
      <c r="K83" s="694">
        <v>3</v>
      </c>
      <c r="L83" s="688">
        <v>4</v>
      </c>
      <c r="M83" s="695">
        <v>2</v>
      </c>
      <c r="N83" s="696">
        <f t="shared" si="7"/>
        <v>13</v>
      </c>
      <c r="O83" s="697">
        <f t="shared" si="8"/>
        <v>2.6</v>
      </c>
      <c r="P83" s="698">
        <f t="shared" si="9"/>
        <v>0.26672137874435781</v>
      </c>
      <c r="Q83" s="244"/>
      <c r="R83" s="681"/>
      <c r="S83" s="681"/>
    </row>
    <row r="84" spans="1:19" ht="24.95" customHeight="1">
      <c r="A84" s="687" t="s">
        <v>362</v>
      </c>
      <c r="B84" s="692"/>
      <c r="C84" s="693"/>
      <c r="D84" s="693"/>
      <c r="E84" s="693"/>
      <c r="F84" s="693"/>
      <c r="G84" s="673"/>
      <c r="H84" s="693"/>
      <c r="I84" s="693">
        <v>2</v>
      </c>
      <c r="J84" s="688">
        <v>3</v>
      </c>
      <c r="K84" s="694">
        <v>1</v>
      </c>
      <c r="L84" s="688">
        <v>9</v>
      </c>
      <c r="M84" s="695">
        <v>4</v>
      </c>
      <c r="N84" s="696">
        <f t="shared" si="7"/>
        <v>19</v>
      </c>
      <c r="O84" s="697">
        <f t="shared" si="8"/>
        <v>3.8</v>
      </c>
      <c r="P84" s="698">
        <f t="shared" si="9"/>
        <v>0.38982355354944603</v>
      </c>
      <c r="Q84" s="244"/>
      <c r="R84" s="681"/>
      <c r="S84" s="681"/>
    </row>
    <row r="85" spans="1:19" ht="24.95" customHeight="1">
      <c r="A85" s="811" t="s">
        <v>536</v>
      </c>
      <c r="B85" s="692"/>
      <c r="C85" s="693"/>
      <c r="D85" s="693"/>
      <c r="E85" s="693"/>
      <c r="F85" s="693"/>
      <c r="G85" s="673"/>
      <c r="H85" s="693"/>
      <c r="I85" s="693">
        <v>3</v>
      </c>
      <c r="J85" s="688">
        <v>2</v>
      </c>
      <c r="K85" s="694">
        <v>5</v>
      </c>
      <c r="L85" s="688">
        <v>6</v>
      </c>
      <c r="M85" s="695">
        <v>0</v>
      </c>
      <c r="N85" s="696">
        <f t="shared" si="7"/>
        <v>16</v>
      </c>
      <c r="O85" s="697">
        <f t="shared" si="8"/>
        <v>3.2</v>
      </c>
      <c r="P85" s="698">
        <f t="shared" si="9"/>
        <v>0.32827246614690192</v>
      </c>
      <c r="Q85" s="244"/>
      <c r="R85" s="681"/>
      <c r="S85" s="681"/>
    </row>
    <row r="86" spans="1:19" ht="24.95" customHeight="1">
      <c r="A86" s="687" t="s">
        <v>364</v>
      </c>
      <c r="B86" s="692"/>
      <c r="C86" s="693"/>
      <c r="D86" s="693"/>
      <c r="E86" s="693"/>
      <c r="F86" s="693"/>
      <c r="G86" s="673"/>
      <c r="H86" s="693"/>
      <c r="I86" s="693">
        <v>269</v>
      </c>
      <c r="J86" s="688">
        <v>4</v>
      </c>
      <c r="K86" s="694">
        <v>3</v>
      </c>
      <c r="L86" s="688">
        <v>10</v>
      </c>
      <c r="M86" s="695">
        <v>3</v>
      </c>
      <c r="N86" s="696">
        <f t="shared" ref="N86:N101" si="10">SUM(B86:M86)</f>
        <v>289</v>
      </c>
      <c r="O86" s="697">
        <f t="shared" ref="O86:O102" si="11">AVERAGE(B86:M86)</f>
        <v>57.8</v>
      </c>
      <c r="P86" s="698">
        <f t="shared" si="9"/>
        <v>5.9294214197784161</v>
      </c>
      <c r="Q86" s="244"/>
      <c r="R86" s="681"/>
      <c r="S86" s="681"/>
    </row>
    <row r="87" spans="1:19" ht="24.95" customHeight="1">
      <c r="A87" s="687" t="s">
        <v>365</v>
      </c>
      <c r="B87" s="692"/>
      <c r="C87" s="693"/>
      <c r="D87" s="693"/>
      <c r="E87" s="693"/>
      <c r="F87" s="693"/>
      <c r="G87" s="673"/>
      <c r="H87" s="693"/>
      <c r="I87" s="693">
        <v>3</v>
      </c>
      <c r="J87" s="688">
        <v>1</v>
      </c>
      <c r="K87" s="694">
        <v>3</v>
      </c>
      <c r="L87" s="688">
        <v>4</v>
      </c>
      <c r="M87" s="695">
        <v>0</v>
      </c>
      <c r="N87" s="696">
        <f t="shared" si="10"/>
        <v>11</v>
      </c>
      <c r="O87" s="697">
        <f t="shared" si="11"/>
        <v>2.2000000000000002</v>
      </c>
      <c r="P87" s="698">
        <f t="shared" si="9"/>
        <v>0.22568732047599507</v>
      </c>
      <c r="Q87" s="244"/>
      <c r="R87" s="681"/>
      <c r="S87" s="681"/>
    </row>
    <row r="88" spans="1:19" ht="24.95" customHeight="1">
      <c r="A88" s="687" t="s">
        <v>366</v>
      </c>
      <c r="B88" s="692"/>
      <c r="C88" s="693"/>
      <c r="D88" s="693"/>
      <c r="E88" s="693"/>
      <c r="F88" s="693"/>
      <c r="G88" s="673"/>
      <c r="H88" s="693"/>
      <c r="I88" s="693">
        <v>0</v>
      </c>
      <c r="J88" s="688">
        <v>1</v>
      </c>
      <c r="K88" s="694">
        <v>2</v>
      </c>
      <c r="L88" s="688">
        <v>5</v>
      </c>
      <c r="M88" s="695">
        <v>6</v>
      </c>
      <c r="N88" s="696">
        <f t="shared" si="10"/>
        <v>14</v>
      </c>
      <c r="O88" s="697">
        <f t="shared" si="11"/>
        <v>2.8</v>
      </c>
      <c r="P88" s="698">
        <f t="shared" ref="P88:P101" si="12">(N88/$N$102)*100</f>
        <v>0.28723840787853916</v>
      </c>
      <c r="Q88" s="244"/>
      <c r="R88" s="681"/>
      <c r="S88" s="681"/>
    </row>
    <row r="89" spans="1:19" ht="24.95" customHeight="1">
      <c r="A89" s="687" t="s">
        <v>367</v>
      </c>
      <c r="B89" s="692"/>
      <c r="C89" s="693"/>
      <c r="D89" s="693"/>
      <c r="E89" s="693"/>
      <c r="F89" s="693"/>
      <c r="G89" s="673"/>
      <c r="H89" s="693"/>
      <c r="I89" s="693">
        <v>1</v>
      </c>
      <c r="J89" s="688">
        <v>3</v>
      </c>
      <c r="K89" s="694">
        <v>0</v>
      </c>
      <c r="L89" s="688">
        <v>2</v>
      </c>
      <c r="M89" s="695">
        <v>0</v>
      </c>
      <c r="N89" s="696">
        <f t="shared" si="10"/>
        <v>6</v>
      </c>
      <c r="O89" s="697">
        <f t="shared" si="11"/>
        <v>1.2</v>
      </c>
      <c r="P89" s="698">
        <f t="shared" si="12"/>
        <v>0.12310217480508823</v>
      </c>
      <c r="Q89" s="244"/>
      <c r="R89" s="681"/>
      <c r="S89" s="681"/>
    </row>
    <row r="90" spans="1:19" ht="24.95" customHeight="1">
      <c r="A90" s="687" t="s">
        <v>368</v>
      </c>
      <c r="B90" s="692"/>
      <c r="C90" s="693"/>
      <c r="D90" s="693"/>
      <c r="E90" s="693"/>
      <c r="F90" s="693"/>
      <c r="G90" s="673"/>
      <c r="H90" s="693"/>
      <c r="I90" s="693">
        <v>2</v>
      </c>
      <c r="J90" s="688">
        <v>4</v>
      </c>
      <c r="K90" s="694">
        <v>9</v>
      </c>
      <c r="L90" s="688">
        <v>7</v>
      </c>
      <c r="M90" s="695">
        <v>6</v>
      </c>
      <c r="N90" s="696">
        <f t="shared" si="10"/>
        <v>28</v>
      </c>
      <c r="O90" s="697">
        <f t="shared" si="11"/>
        <v>5.6</v>
      </c>
      <c r="P90" s="698">
        <f t="shared" si="12"/>
        <v>0.57447681575707832</v>
      </c>
      <c r="Q90" s="244"/>
      <c r="R90" s="681"/>
      <c r="S90" s="681"/>
    </row>
    <row r="91" spans="1:19" ht="24.95" customHeight="1">
      <c r="A91" s="687" t="s">
        <v>369</v>
      </c>
      <c r="B91" s="692"/>
      <c r="C91" s="693"/>
      <c r="D91" s="693"/>
      <c r="E91" s="693"/>
      <c r="F91" s="693"/>
      <c r="G91" s="673"/>
      <c r="H91" s="693"/>
      <c r="I91" s="693">
        <v>1</v>
      </c>
      <c r="J91" s="688">
        <v>0</v>
      </c>
      <c r="K91" s="694">
        <v>0</v>
      </c>
      <c r="L91" s="688">
        <v>2</v>
      </c>
      <c r="M91" s="695">
        <v>1</v>
      </c>
      <c r="N91" s="696">
        <f t="shared" si="10"/>
        <v>4</v>
      </c>
      <c r="O91" s="697">
        <f t="shared" si="11"/>
        <v>0.8</v>
      </c>
      <c r="P91" s="698">
        <f t="shared" si="12"/>
        <v>8.206811653672548E-2</v>
      </c>
      <c r="Q91" s="244"/>
      <c r="R91" s="681"/>
      <c r="S91" s="681"/>
    </row>
    <row r="92" spans="1:19" ht="24.95" customHeight="1">
      <c r="A92" s="687" t="s">
        <v>370</v>
      </c>
      <c r="B92" s="692"/>
      <c r="C92" s="693"/>
      <c r="D92" s="693"/>
      <c r="E92" s="693"/>
      <c r="F92" s="693"/>
      <c r="G92" s="673"/>
      <c r="H92" s="693"/>
      <c r="I92" s="693">
        <v>2</v>
      </c>
      <c r="J92" s="688">
        <v>3</v>
      </c>
      <c r="K92" s="694">
        <v>1</v>
      </c>
      <c r="L92" s="688">
        <v>5</v>
      </c>
      <c r="M92" s="695">
        <v>2</v>
      </c>
      <c r="N92" s="696">
        <f t="shared" si="10"/>
        <v>13</v>
      </c>
      <c r="O92" s="697">
        <f t="shared" si="11"/>
        <v>2.6</v>
      </c>
      <c r="P92" s="698">
        <f t="shared" si="12"/>
        <v>0.26672137874435781</v>
      </c>
      <c r="Q92" s="244"/>
      <c r="R92" s="681"/>
      <c r="S92" s="681"/>
    </row>
    <row r="93" spans="1:19" ht="24.95" customHeight="1">
      <c r="A93" s="687" t="s">
        <v>371</v>
      </c>
      <c r="B93" s="692"/>
      <c r="C93" s="693"/>
      <c r="D93" s="693"/>
      <c r="E93" s="693"/>
      <c r="F93" s="693"/>
      <c r="G93" s="673"/>
      <c r="H93" s="693"/>
      <c r="I93" s="693">
        <v>4</v>
      </c>
      <c r="J93" s="688">
        <v>3</v>
      </c>
      <c r="K93" s="694">
        <v>7</v>
      </c>
      <c r="L93" s="688">
        <v>4</v>
      </c>
      <c r="M93" s="695">
        <v>7</v>
      </c>
      <c r="N93" s="696">
        <f t="shared" si="10"/>
        <v>25</v>
      </c>
      <c r="O93" s="697">
        <f t="shared" si="11"/>
        <v>5</v>
      </c>
      <c r="P93" s="698">
        <f t="shared" si="12"/>
        <v>0.5129257283545342</v>
      </c>
      <c r="Q93" s="244"/>
      <c r="R93" s="681"/>
      <c r="S93" s="681"/>
    </row>
    <row r="94" spans="1:19" ht="24.95" customHeight="1">
      <c r="A94" s="687" t="s">
        <v>372</v>
      </c>
      <c r="B94" s="692"/>
      <c r="C94" s="693"/>
      <c r="D94" s="693"/>
      <c r="E94" s="693"/>
      <c r="F94" s="693"/>
      <c r="G94" s="673"/>
      <c r="H94" s="693"/>
      <c r="I94" s="693">
        <v>7</v>
      </c>
      <c r="J94" s="688">
        <v>11</v>
      </c>
      <c r="K94" s="694">
        <v>22</v>
      </c>
      <c r="L94" s="688">
        <v>7</v>
      </c>
      <c r="M94" s="695">
        <v>6</v>
      </c>
      <c r="N94" s="696">
        <f t="shared" si="10"/>
        <v>53</v>
      </c>
      <c r="O94" s="697">
        <f t="shared" si="11"/>
        <v>10.6</v>
      </c>
      <c r="P94" s="698">
        <f t="shared" si="12"/>
        <v>1.0874025441116126</v>
      </c>
      <c r="Q94" s="244"/>
      <c r="R94" s="681"/>
      <c r="S94" s="681"/>
    </row>
    <row r="95" spans="1:19" ht="24.95" customHeight="1">
      <c r="A95" s="687" t="s">
        <v>373</v>
      </c>
      <c r="B95" s="692"/>
      <c r="C95" s="693"/>
      <c r="D95" s="693"/>
      <c r="E95" s="693"/>
      <c r="F95" s="693"/>
      <c r="G95" s="673"/>
      <c r="H95" s="693"/>
      <c r="I95" s="693">
        <v>0</v>
      </c>
      <c r="J95" s="688">
        <v>2</v>
      </c>
      <c r="K95" s="694">
        <v>5</v>
      </c>
      <c r="L95" s="688">
        <v>4</v>
      </c>
      <c r="M95" s="695">
        <v>5</v>
      </c>
      <c r="N95" s="696">
        <f t="shared" si="10"/>
        <v>16</v>
      </c>
      <c r="O95" s="697">
        <f t="shared" si="11"/>
        <v>3.2</v>
      </c>
      <c r="P95" s="698">
        <f t="shared" si="12"/>
        <v>0.32827246614690192</v>
      </c>
      <c r="Q95" s="244"/>
      <c r="R95" s="681"/>
      <c r="S95" s="681"/>
    </row>
    <row r="96" spans="1:19" ht="24.95" customHeight="1">
      <c r="A96" s="687" t="s">
        <v>374</v>
      </c>
      <c r="B96" s="692"/>
      <c r="C96" s="693"/>
      <c r="D96" s="693"/>
      <c r="E96" s="693"/>
      <c r="F96" s="693"/>
      <c r="G96" s="673"/>
      <c r="H96" s="693"/>
      <c r="I96" s="693">
        <v>0</v>
      </c>
      <c r="J96" s="688">
        <v>3</v>
      </c>
      <c r="K96" s="694">
        <v>1</v>
      </c>
      <c r="L96" s="688">
        <v>3</v>
      </c>
      <c r="M96" s="695">
        <v>2</v>
      </c>
      <c r="N96" s="696">
        <f t="shared" si="10"/>
        <v>9</v>
      </c>
      <c r="O96" s="697">
        <f t="shared" si="11"/>
        <v>1.8</v>
      </c>
      <c r="P96" s="698">
        <f t="shared" si="12"/>
        <v>0.18465326220763234</v>
      </c>
      <c r="Q96" s="244"/>
      <c r="R96" s="681"/>
      <c r="S96" s="681"/>
    </row>
    <row r="97" spans="1:41" ht="24.95" customHeight="1">
      <c r="A97" s="687" t="s">
        <v>375</v>
      </c>
      <c r="B97" s="692"/>
      <c r="C97" s="693"/>
      <c r="D97" s="693"/>
      <c r="E97" s="693"/>
      <c r="F97" s="693"/>
      <c r="G97" s="673"/>
      <c r="H97" s="693"/>
      <c r="I97" s="693">
        <v>4</v>
      </c>
      <c r="J97" s="688">
        <v>3</v>
      </c>
      <c r="K97" s="694">
        <v>11</v>
      </c>
      <c r="L97" s="688">
        <v>7</v>
      </c>
      <c r="M97" s="695">
        <v>14</v>
      </c>
      <c r="N97" s="696">
        <f t="shared" si="10"/>
        <v>39</v>
      </c>
      <c r="O97" s="697">
        <f t="shared" si="11"/>
        <v>7.8</v>
      </c>
      <c r="P97" s="698">
        <f t="shared" si="12"/>
        <v>0.80016413623307348</v>
      </c>
      <c r="Q97" s="244"/>
      <c r="R97" s="681"/>
      <c r="S97" s="681"/>
    </row>
    <row r="98" spans="1:41" ht="24.95" customHeight="1">
      <c r="A98" s="687" t="s">
        <v>376</v>
      </c>
      <c r="B98" s="692"/>
      <c r="C98" s="693"/>
      <c r="D98" s="693"/>
      <c r="E98" s="693"/>
      <c r="F98" s="693"/>
      <c r="G98" s="673"/>
      <c r="H98" s="693"/>
      <c r="I98" s="693">
        <v>1</v>
      </c>
      <c r="J98" s="688">
        <v>2</v>
      </c>
      <c r="K98" s="694">
        <v>2</v>
      </c>
      <c r="L98" s="688">
        <v>2</v>
      </c>
      <c r="M98" s="695">
        <v>0</v>
      </c>
      <c r="N98" s="696">
        <f t="shared" si="10"/>
        <v>7</v>
      </c>
      <c r="O98" s="697">
        <f t="shared" si="11"/>
        <v>1.4</v>
      </c>
      <c r="P98" s="698">
        <f t="shared" si="12"/>
        <v>0.14361920393926958</v>
      </c>
      <c r="Q98" s="244"/>
      <c r="R98" s="681"/>
      <c r="S98" s="231"/>
      <c r="T98" s="233"/>
      <c r="U98" s="231"/>
      <c r="V98" s="231"/>
      <c r="W98" s="231"/>
      <c r="X98" s="231"/>
      <c r="Y98" s="231"/>
      <c r="Z98" s="231"/>
      <c r="AA98" s="231"/>
      <c r="AB98" s="231"/>
      <c r="AC98" s="231"/>
      <c r="AD98" s="231"/>
      <c r="AE98" s="231"/>
    </row>
    <row r="99" spans="1:41" s="231" customFormat="1" ht="24.95" customHeight="1">
      <c r="A99" s="687" t="s">
        <v>377</v>
      </c>
      <c r="B99" s="692"/>
      <c r="C99" s="693"/>
      <c r="D99" s="693"/>
      <c r="E99" s="693"/>
      <c r="F99" s="693"/>
      <c r="G99" s="673"/>
      <c r="H99" s="693"/>
      <c r="I99" s="693">
        <v>2</v>
      </c>
      <c r="J99" s="688">
        <v>6</v>
      </c>
      <c r="K99" s="694">
        <v>0</v>
      </c>
      <c r="L99" s="688">
        <v>4</v>
      </c>
      <c r="M99" s="695">
        <v>6</v>
      </c>
      <c r="N99" s="696">
        <f t="shared" si="10"/>
        <v>18</v>
      </c>
      <c r="O99" s="697">
        <f t="shared" si="11"/>
        <v>3.6</v>
      </c>
      <c r="P99" s="698">
        <f t="shared" si="12"/>
        <v>0.36930652441526468</v>
      </c>
      <c r="Q99" s="680"/>
      <c r="S99" s="681"/>
      <c r="T99" s="244"/>
      <c r="U99" s="229"/>
      <c r="V99" s="229"/>
      <c r="W99" s="229"/>
      <c r="X99" s="229"/>
      <c r="Y99" s="229"/>
      <c r="Z99" s="229"/>
      <c r="AA99" s="229"/>
      <c r="AB99" s="229"/>
      <c r="AC99" s="229"/>
      <c r="AD99" s="229"/>
      <c r="AE99" s="229"/>
      <c r="AH99" s="204"/>
      <c r="AI99" s="204"/>
      <c r="AJ99" s="204"/>
      <c r="AK99" s="204"/>
      <c r="AL99" s="204"/>
      <c r="AM99" s="204"/>
      <c r="AN99" s="204"/>
      <c r="AO99" s="204"/>
    </row>
    <row r="100" spans="1:41" ht="24.95" customHeight="1">
      <c r="A100" s="811" t="s">
        <v>378</v>
      </c>
      <c r="B100" s="812"/>
      <c r="C100" s="693"/>
      <c r="D100" s="813"/>
      <c r="E100" s="813"/>
      <c r="F100" s="813"/>
      <c r="G100" s="673"/>
      <c r="H100" s="813"/>
      <c r="I100" s="813">
        <v>1</v>
      </c>
      <c r="J100" s="688">
        <v>2</v>
      </c>
      <c r="K100" s="694">
        <v>4</v>
      </c>
      <c r="L100" s="688">
        <v>4</v>
      </c>
      <c r="M100" s="695">
        <v>2</v>
      </c>
      <c r="N100" s="696">
        <f t="shared" si="10"/>
        <v>13</v>
      </c>
      <c r="O100" s="814">
        <f t="shared" si="11"/>
        <v>2.6</v>
      </c>
      <c r="P100" s="815">
        <f t="shared" si="12"/>
        <v>0.26672137874435781</v>
      </c>
      <c r="Q100" s="235"/>
      <c r="R100" s="681"/>
      <c r="S100" s="681"/>
      <c r="T100" s="270"/>
      <c r="U100" s="231"/>
      <c r="V100" s="231"/>
      <c r="W100" s="231"/>
      <c r="X100" s="231"/>
      <c r="Y100" s="231"/>
      <c r="Z100" s="231"/>
      <c r="AA100" s="231"/>
      <c r="AB100" s="231"/>
      <c r="AC100" s="231"/>
      <c r="AD100" s="231"/>
      <c r="AE100" s="231"/>
    </row>
    <row r="101" spans="1:41" ht="24.95" customHeight="1" thickBot="1">
      <c r="A101" s="816" t="s">
        <v>537</v>
      </c>
      <c r="B101" s="817"/>
      <c r="C101" s="813"/>
      <c r="D101" s="818"/>
      <c r="E101" s="818"/>
      <c r="F101" s="818"/>
      <c r="G101" s="819"/>
      <c r="H101" s="818"/>
      <c r="I101" s="818">
        <v>17</v>
      </c>
      <c r="J101" s="820">
        <v>18</v>
      </c>
      <c r="K101" s="821">
        <v>22</v>
      </c>
      <c r="L101" s="820">
        <v>14</v>
      </c>
      <c r="M101" s="822">
        <v>21</v>
      </c>
      <c r="N101" s="823">
        <f t="shared" si="10"/>
        <v>92</v>
      </c>
      <c r="O101" s="824">
        <f t="shared" si="11"/>
        <v>18.399999999999999</v>
      </c>
      <c r="P101" s="825">
        <f t="shared" si="12"/>
        <v>1.887566680344686</v>
      </c>
      <c r="T101" s="270"/>
      <c r="U101" s="231"/>
      <c r="V101" s="231"/>
      <c r="W101" s="231"/>
      <c r="X101" s="231"/>
      <c r="Y101" s="231"/>
      <c r="Z101" s="231"/>
      <c r="AA101" s="231"/>
      <c r="AB101" s="231"/>
      <c r="AC101" s="231"/>
      <c r="AD101" s="231"/>
      <c r="AE101" s="231"/>
      <c r="AH101" s="1079"/>
    </row>
    <row r="102" spans="1:41" ht="24.75" customHeight="1" thickBot="1">
      <c r="A102" s="826" t="s">
        <v>538</v>
      </c>
      <c r="B102" s="827"/>
      <c r="C102" s="827"/>
      <c r="D102" s="828"/>
      <c r="E102" s="829"/>
      <c r="F102" s="827"/>
      <c r="G102" s="827"/>
      <c r="H102" s="830"/>
      <c r="I102" s="830">
        <f t="shared" ref="I102:N102" si="13">SUM(I22:I101)</f>
        <v>1205</v>
      </c>
      <c r="J102" s="830">
        <f t="shared" si="13"/>
        <v>916</v>
      </c>
      <c r="K102" s="830">
        <f t="shared" si="13"/>
        <v>964</v>
      </c>
      <c r="L102" s="830">
        <f t="shared" si="13"/>
        <v>830</v>
      </c>
      <c r="M102" s="830">
        <f t="shared" si="13"/>
        <v>959</v>
      </c>
      <c r="N102" s="831">
        <f t="shared" si="13"/>
        <v>4874</v>
      </c>
      <c r="O102" s="832">
        <f t="shared" si="11"/>
        <v>974.8</v>
      </c>
      <c r="P102" s="833">
        <f>SUM(P22:P101)</f>
        <v>100</v>
      </c>
      <c r="Q102" s="235"/>
      <c r="S102" s="231"/>
      <c r="T102" s="233"/>
      <c r="U102" s="231"/>
      <c r="V102" s="231"/>
      <c r="W102" s="231"/>
      <c r="X102" s="231"/>
      <c r="Y102" s="231"/>
      <c r="Z102" s="231"/>
      <c r="AA102" s="231"/>
      <c r="AB102" s="231"/>
      <c r="AC102" s="231"/>
      <c r="AD102" s="231"/>
      <c r="AE102" s="231"/>
      <c r="AF102" s="233"/>
      <c r="AH102" s="1079"/>
    </row>
    <row r="103" spans="1:41">
      <c r="R103" s="415"/>
      <c r="T103" s="270"/>
      <c r="U103" s="231"/>
      <c r="V103" s="231"/>
      <c r="W103" s="231"/>
      <c r="X103" s="231"/>
      <c r="Y103" s="231"/>
      <c r="Z103" s="231"/>
      <c r="AA103" s="231"/>
      <c r="AB103" s="231"/>
      <c r="AC103" s="231"/>
      <c r="AD103" s="231"/>
      <c r="AE103" s="231"/>
    </row>
    <row r="104" spans="1:41" ht="33.75">
      <c r="A104" s="577" t="s">
        <v>539</v>
      </c>
      <c r="B104" s="413"/>
      <c r="C104" s="413"/>
      <c r="D104" s="413"/>
      <c r="E104" s="413"/>
      <c r="F104" s="413"/>
      <c r="G104" s="413"/>
      <c r="H104" s="413"/>
      <c r="I104" s="413"/>
      <c r="J104" s="413"/>
      <c r="K104" s="413"/>
      <c r="L104" s="413"/>
      <c r="M104" s="413"/>
      <c r="N104" s="413"/>
      <c r="O104" s="414"/>
      <c r="P104" s="235"/>
      <c r="Q104" s="234"/>
      <c r="T104" s="270"/>
      <c r="U104" s="231"/>
      <c r="V104" s="231"/>
      <c r="W104" s="231"/>
      <c r="X104" s="231"/>
      <c r="Y104" s="231"/>
      <c r="Z104" s="231"/>
      <c r="AA104" s="231"/>
      <c r="AB104" s="231"/>
      <c r="AC104" s="231"/>
      <c r="AD104" s="231"/>
      <c r="AE104" s="231"/>
      <c r="AH104" s="1079"/>
    </row>
    <row r="105" spans="1:41" s="350" customFormat="1" ht="18.75" customHeight="1">
      <c r="B105" s="1134"/>
      <c r="C105" s="1134"/>
      <c r="D105" s="1134"/>
      <c r="E105" s="1135"/>
      <c r="F105" s="1135"/>
      <c r="G105" s="1135"/>
      <c r="H105" s="1135"/>
      <c r="I105" s="1135"/>
      <c r="J105" s="1135"/>
      <c r="K105" s="1135"/>
      <c r="L105" s="1135"/>
      <c r="M105" s="1135"/>
      <c r="N105" s="1136"/>
      <c r="O105" s="1137"/>
      <c r="P105" s="1138"/>
      <c r="Q105" s="1136"/>
      <c r="T105" s="1139"/>
      <c r="U105" s="1137"/>
      <c r="V105" s="1137"/>
      <c r="W105" s="1137"/>
      <c r="X105" s="1137"/>
      <c r="Y105" s="1137"/>
      <c r="Z105" s="1137"/>
      <c r="AA105" s="1137"/>
      <c r="AB105" s="1137"/>
      <c r="AC105" s="1137"/>
      <c r="AD105" s="1137"/>
      <c r="AE105" s="1137"/>
      <c r="AF105" s="1137"/>
      <c r="AG105" s="1137"/>
      <c r="AH105" s="1140"/>
    </row>
    <row r="106" spans="1:41" s="201" customFormat="1" ht="18.75" customHeight="1">
      <c r="A106" s="899" t="s">
        <v>476</v>
      </c>
      <c r="B106" s="900">
        <v>46357</v>
      </c>
      <c r="C106" s="900">
        <v>46327</v>
      </c>
      <c r="D106" s="900">
        <v>46296</v>
      </c>
      <c r="E106" s="900">
        <v>46266</v>
      </c>
      <c r="F106" s="900">
        <v>46235</v>
      </c>
      <c r="G106" s="900">
        <v>46204</v>
      </c>
      <c r="H106" s="900">
        <v>46174</v>
      </c>
      <c r="I106" s="900">
        <v>46143</v>
      </c>
      <c r="J106" s="900">
        <v>46113</v>
      </c>
      <c r="K106" s="900">
        <v>46082</v>
      </c>
      <c r="L106" s="900">
        <v>46054</v>
      </c>
      <c r="M106" s="900">
        <v>46023</v>
      </c>
      <c r="N106" s="900" t="s">
        <v>8</v>
      </c>
      <c r="O106" s="219"/>
      <c r="P106" s="1075"/>
      <c r="Q106" s="1142"/>
      <c r="T106" s="1143"/>
      <c r="U106" s="204"/>
      <c r="V106" s="204"/>
      <c r="W106" s="204"/>
      <c r="X106" s="204"/>
      <c r="Y106" s="204"/>
      <c r="Z106" s="204"/>
      <c r="AA106" s="204"/>
      <c r="AB106" s="204"/>
      <c r="AC106" s="204"/>
      <c r="AD106" s="204"/>
      <c r="AE106" s="204"/>
      <c r="AF106" s="204"/>
      <c r="AG106" s="204"/>
      <c r="AH106" s="1079"/>
    </row>
    <row r="107" spans="1:41" s="201" customFormat="1" ht="18.75" customHeight="1">
      <c r="A107" s="901" t="s">
        <v>540</v>
      </c>
      <c r="B107" s="902"/>
      <c r="C107" s="902"/>
      <c r="D107" s="902"/>
      <c r="E107" s="902"/>
      <c r="F107" s="902"/>
      <c r="G107" s="902"/>
      <c r="H107" s="902"/>
      <c r="I107" s="902">
        <v>126</v>
      </c>
      <c r="J107" s="903">
        <v>79</v>
      </c>
      <c r="K107" s="903">
        <v>85</v>
      </c>
      <c r="L107" s="903">
        <v>74</v>
      </c>
      <c r="M107" s="903">
        <v>151</v>
      </c>
      <c r="N107" s="902">
        <v>515</v>
      </c>
      <c r="O107" s="222">
        <f>N107/$N$117*100</f>
        <v>18.044849334267695</v>
      </c>
      <c r="P107" s="1075"/>
      <c r="Q107" s="1142"/>
      <c r="T107" s="1143"/>
      <c r="U107" s="204"/>
      <c r="V107" s="204"/>
      <c r="W107" s="204"/>
      <c r="X107" s="204"/>
      <c r="Y107" s="204"/>
      <c r="Z107" s="204"/>
      <c r="AA107" s="204"/>
      <c r="AB107" s="204"/>
      <c r="AC107" s="204"/>
      <c r="AD107" s="204"/>
      <c r="AE107" s="204"/>
      <c r="AF107" s="204"/>
      <c r="AG107" s="204"/>
      <c r="AH107" s="1079"/>
    </row>
    <row r="108" spans="1:41" s="201" customFormat="1" ht="18.75" customHeight="1">
      <c r="A108" s="901" t="s">
        <v>541</v>
      </c>
      <c r="B108" s="902"/>
      <c r="C108" s="902"/>
      <c r="D108" s="902"/>
      <c r="E108" s="902"/>
      <c r="F108" s="902"/>
      <c r="G108" s="902"/>
      <c r="H108" s="902"/>
      <c r="I108" s="902">
        <v>86</v>
      </c>
      <c r="J108" s="903">
        <v>97</v>
      </c>
      <c r="K108" s="903">
        <v>95</v>
      </c>
      <c r="L108" s="903">
        <v>88</v>
      </c>
      <c r="M108" s="903">
        <v>107</v>
      </c>
      <c r="N108" s="902">
        <v>473</v>
      </c>
      <c r="O108" s="222">
        <f t="shared" ref="O108:O116" si="14">N108/$N$117*100</f>
        <v>16.573230553608969</v>
      </c>
      <c r="P108" s="1075"/>
      <c r="Q108" s="1142"/>
      <c r="T108" s="202"/>
      <c r="AF108" s="204"/>
      <c r="AG108" s="204"/>
      <c r="AH108" s="1079"/>
    </row>
    <row r="109" spans="1:41" s="201" customFormat="1" ht="18.75" customHeight="1">
      <c r="A109" s="901" t="s">
        <v>542</v>
      </c>
      <c r="B109" s="902"/>
      <c r="C109" s="902"/>
      <c r="D109" s="902"/>
      <c r="E109" s="902"/>
      <c r="F109" s="902"/>
      <c r="G109" s="902"/>
      <c r="H109" s="902"/>
      <c r="I109" s="902">
        <v>82</v>
      </c>
      <c r="J109" s="903">
        <v>49</v>
      </c>
      <c r="K109" s="903">
        <v>70</v>
      </c>
      <c r="L109" s="903">
        <v>58</v>
      </c>
      <c r="M109" s="903">
        <v>59</v>
      </c>
      <c r="N109" s="902">
        <v>318</v>
      </c>
      <c r="O109" s="222">
        <f t="shared" si="14"/>
        <v>11.142256482130342</v>
      </c>
      <c r="P109" s="1075"/>
      <c r="Q109" s="1142"/>
      <c r="T109" s="202"/>
      <c r="AF109" s="204"/>
      <c r="AG109" s="204"/>
    </row>
    <row r="110" spans="1:41" s="201" customFormat="1" ht="18.75" customHeight="1">
      <c r="A110" s="901" t="s">
        <v>545</v>
      </c>
      <c r="B110" s="902"/>
      <c r="C110" s="902"/>
      <c r="D110" s="902"/>
      <c r="E110" s="902"/>
      <c r="F110" s="902"/>
      <c r="G110" s="902"/>
      <c r="H110" s="902"/>
      <c r="I110" s="902">
        <v>39</v>
      </c>
      <c r="J110" s="903">
        <v>41</v>
      </c>
      <c r="K110" s="903">
        <v>79</v>
      </c>
      <c r="L110" s="903">
        <v>58</v>
      </c>
      <c r="M110" s="903">
        <v>73</v>
      </c>
      <c r="N110" s="902">
        <v>290</v>
      </c>
      <c r="O110" s="222">
        <f t="shared" si="14"/>
        <v>10.161177295024528</v>
      </c>
      <c r="P110" s="1075"/>
      <c r="Q110" s="1142"/>
      <c r="T110" s="202"/>
      <c r="AF110" s="204"/>
      <c r="AG110" s="204"/>
    </row>
    <row r="111" spans="1:41" s="201" customFormat="1" ht="18.75" customHeight="1">
      <c r="A111" s="901" t="s">
        <v>364</v>
      </c>
      <c r="B111" s="902"/>
      <c r="C111" s="902"/>
      <c r="D111" s="902"/>
      <c r="E111" s="902"/>
      <c r="F111" s="902"/>
      <c r="G111" s="902"/>
      <c r="H111" s="902"/>
      <c r="I111" s="902">
        <v>269</v>
      </c>
      <c r="J111" s="903">
        <v>4</v>
      </c>
      <c r="K111" s="903">
        <v>3</v>
      </c>
      <c r="L111" s="903">
        <v>10</v>
      </c>
      <c r="M111" s="903">
        <v>3</v>
      </c>
      <c r="N111" s="902">
        <v>289</v>
      </c>
      <c r="O111" s="222">
        <f t="shared" si="14"/>
        <v>10.12613875262789</v>
      </c>
      <c r="P111" s="1075"/>
      <c r="Q111" s="1142"/>
      <c r="T111" s="202"/>
      <c r="AF111" s="204"/>
      <c r="AG111" s="204"/>
    </row>
    <row r="112" spans="1:41" s="201" customFormat="1" ht="18.75" customHeight="1">
      <c r="A112" s="901" t="s">
        <v>544</v>
      </c>
      <c r="B112" s="902"/>
      <c r="C112" s="902"/>
      <c r="D112" s="902"/>
      <c r="E112" s="902"/>
      <c r="F112" s="902"/>
      <c r="G112" s="902"/>
      <c r="H112" s="902"/>
      <c r="I112" s="902">
        <v>114</v>
      </c>
      <c r="J112" s="903">
        <v>42</v>
      </c>
      <c r="K112" s="903">
        <v>46</v>
      </c>
      <c r="L112" s="903">
        <v>27</v>
      </c>
      <c r="M112" s="903">
        <v>30</v>
      </c>
      <c r="N112" s="902">
        <v>259</v>
      </c>
      <c r="O112" s="222">
        <f t="shared" si="14"/>
        <v>9.0749824807288029</v>
      </c>
      <c r="P112" s="1075"/>
      <c r="Q112" s="1142"/>
      <c r="T112" s="202"/>
      <c r="AF112" s="204"/>
      <c r="AG112" s="204"/>
    </row>
    <row r="113" spans="1:33" s="201" customFormat="1" ht="18.75" customHeight="1">
      <c r="A113" s="901" t="s">
        <v>543</v>
      </c>
      <c r="B113" s="902"/>
      <c r="C113" s="902"/>
      <c r="D113" s="902"/>
      <c r="E113" s="902"/>
      <c r="F113" s="902"/>
      <c r="G113" s="902"/>
      <c r="H113" s="902"/>
      <c r="I113" s="902">
        <v>30</v>
      </c>
      <c r="J113" s="903">
        <v>57</v>
      </c>
      <c r="K113" s="903">
        <v>42</v>
      </c>
      <c r="L113" s="903">
        <v>37</v>
      </c>
      <c r="M113" s="903">
        <v>42</v>
      </c>
      <c r="N113" s="902">
        <v>208</v>
      </c>
      <c r="O113" s="222">
        <f t="shared" si="14"/>
        <v>7.2880168185003509</v>
      </c>
      <c r="P113" s="1075"/>
      <c r="Q113" s="1142"/>
      <c r="T113" s="202"/>
      <c r="AF113" s="204"/>
      <c r="AG113" s="204"/>
    </row>
    <row r="114" spans="1:33" s="201" customFormat="1" ht="18.75" customHeight="1">
      <c r="A114" s="901" t="s">
        <v>546</v>
      </c>
      <c r="B114" s="902"/>
      <c r="C114" s="902"/>
      <c r="D114" s="902"/>
      <c r="E114" s="902"/>
      <c r="F114" s="902"/>
      <c r="G114" s="902"/>
      <c r="H114" s="902"/>
      <c r="I114" s="902">
        <v>31</v>
      </c>
      <c r="J114" s="903">
        <v>47</v>
      </c>
      <c r="K114" s="903">
        <v>43</v>
      </c>
      <c r="L114" s="903">
        <v>28</v>
      </c>
      <c r="M114" s="903">
        <v>40</v>
      </c>
      <c r="N114" s="902">
        <v>189</v>
      </c>
      <c r="O114" s="222">
        <f t="shared" si="14"/>
        <v>6.62228451296426</v>
      </c>
      <c r="P114" s="1075"/>
      <c r="Q114" s="1142"/>
      <c r="T114" s="202"/>
      <c r="AF114" s="204"/>
      <c r="AG114" s="204"/>
    </row>
    <row r="115" spans="1:33" s="201" customFormat="1" ht="18.75" customHeight="1">
      <c r="A115" s="901" t="s">
        <v>547</v>
      </c>
      <c r="B115" s="902"/>
      <c r="C115" s="902"/>
      <c r="D115" s="902"/>
      <c r="E115" s="902"/>
      <c r="F115" s="902"/>
      <c r="G115" s="902"/>
      <c r="H115" s="902"/>
      <c r="I115" s="902">
        <v>29</v>
      </c>
      <c r="J115" s="903">
        <v>50</v>
      </c>
      <c r="K115" s="903">
        <v>25</v>
      </c>
      <c r="L115" s="903">
        <v>36</v>
      </c>
      <c r="M115" s="903">
        <v>34</v>
      </c>
      <c r="N115" s="902">
        <v>174</v>
      </c>
      <c r="O115" s="222">
        <f t="shared" si="14"/>
        <v>6.0967063770147165</v>
      </c>
      <c r="P115" s="1075"/>
      <c r="Q115" s="217"/>
      <c r="AF115" s="204"/>
      <c r="AG115" s="204"/>
    </row>
    <row r="116" spans="1:33" s="201" customFormat="1">
      <c r="A116" s="905" t="s">
        <v>599</v>
      </c>
      <c r="B116" s="902"/>
      <c r="C116" s="902"/>
      <c r="D116" s="902"/>
      <c r="E116" s="902"/>
      <c r="F116" s="902"/>
      <c r="G116" s="902"/>
      <c r="H116" s="902"/>
      <c r="I116" s="902">
        <v>58</v>
      </c>
      <c r="J116" s="903">
        <v>54</v>
      </c>
      <c r="K116" s="903">
        <v>14</v>
      </c>
      <c r="L116" s="903">
        <v>9</v>
      </c>
      <c r="M116" s="903">
        <v>4</v>
      </c>
      <c r="N116" s="902">
        <v>139</v>
      </c>
      <c r="O116" s="222">
        <f t="shared" si="14"/>
        <v>4.8703573931324451</v>
      </c>
      <c r="P116" s="1075"/>
      <c r="Q116" s="217"/>
      <c r="AF116" s="204"/>
      <c r="AG116" s="204"/>
    </row>
    <row r="117" spans="1:33" s="201" customFormat="1">
      <c r="A117" s="218"/>
      <c r="B117" s="223"/>
      <c r="C117" s="224"/>
      <c r="D117" s="225"/>
      <c r="E117" s="223"/>
      <c r="F117" s="226"/>
      <c r="G117" s="226"/>
      <c r="H117" s="226"/>
      <c r="I117" s="227">
        <f t="shared" ref="I117:N117" si="15">SUM(I107:I116)</f>
        <v>864</v>
      </c>
      <c r="J117" s="226">
        <f t="shared" si="15"/>
        <v>520</v>
      </c>
      <c r="K117" s="226">
        <f t="shared" si="15"/>
        <v>502</v>
      </c>
      <c r="L117" s="228">
        <f t="shared" si="15"/>
        <v>425</v>
      </c>
      <c r="M117" s="228">
        <f t="shared" si="15"/>
        <v>543</v>
      </c>
      <c r="N117" s="226">
        <f t="shared" si="15"/>
        <v>2854</v>
      </c>
      <c r="O117" s="219"/>
      <c r="P117" s="1075"/>
      <c r="Q117" s="217"/>
      <c r="AF117" s="204"/>
      <c r="AG117" s="204"/>
    </row>
    <row r="118" spans="1:33" s="201" customFormat="1">
      <c r="A118" s="228"/>
      <c r="B118" s="223"/>
      <c r="C118" s="224"/>
      <c r="D118" s="225"/>
      <c r="E118" s="223"/>
      <c r="F118" s="226"/>
      <c r="G118" s="226"/>
      <c r="H118" s="226"/>
      <c r="I118" s="227"/>
      <c r="J118" s="226"/>
      <c r="K118" s="226"/>
      <c r="L118" s="228"/>
      <c r="M118" s="228"/>
      <c r="N118" s="226"/>
      <c r="O118" s="219"/>
      <c r="P118" s="1075"/>
      <c r="Q118" s="217"/>
      <c r="AF118" s="204"/>
      <c r="AG118" s="204"/>
    </row>
    <row r="119" spans="1:33" s="201" customFormat="1">
      <c r="A119" s="245"/>
      <c r="B119" s="220"/>
      <c r="C119" s="220"/>
      <c r="D119" s="246"/>
      <c r="E119" s="220"/>
      <c r="F119" s="220"/>
      <c r="G119" s="220"/>
      <c r="H119" s="220"/>
      <c r="I119" s="220"/>
      <c r="J119" s="221"/>
      <c r="K119" s="221"/>
      <c r="L119" s="221"/>
      <c r="M119" s="221"/>
      <c r="N119" s="220"/>
      <c r="O119" s="219"/>
      <c r="P119" s="1075"/>
      <c r="Q119" s="217"/>
      <c r="AF119" s="204"/>
      <c r="AG119" s="204"/>
    </row>
    <row r="120" spans="1:33" s="201" customFormat="1">
      <c r="A120" s="899" t="s">
        <v>476</v>
      </c>
      <c r="B120" s="900">
        <v>46357</v>
      </c>
      <c r="C120" s="900">
        <v>46327</v>
      </c>
      <c r="D120" s="900">
        <v>46296</v>
      </c>
      <c r="E120" s="900">
        <v>46266</v>
      </c>
      <c r="F120" s="900">
        <v>46235</v>
      </c>
      <c r="G120" s="900">
        <v>46204</v>
      </c>
      <c r="H120" s="900">
        <v>46174</v>
      </c>
      <c r="I120" s="900">
        <v>46143</v>
      </c>
      <c r="J120" s="900">
        <v>46113</v>
      </c>
      <c r="K120" s="900">
        <v>46082</v>
      </c>
      <c r="L120" s="900">
        <v>46054</v>
      </c>
      <c r="M120" s="900">
        <v>46023</v>
      </c>
      <c r="N120" s="900" t="s">
        <v>8</v>
      </c>
      <c r="O120" s="225"/>
      <c r="P120" s="1076"/>
      <c r="Q120" s="217"/>
      <c r="AF120" s="204"/>
      <c r="AG120" s="204"/>
    </row>
    <row r="121" spans="1:33" s="201" customFormat="1">
      <c r="A121" s="904" t="s">
        <v>540</v>
      </c>
      <c r="B121" s="902"/>
      <c r="C121" s="902"/>
      <c r="D121" s="902"/>
      <c r="E121" s="902"/>
      <c r="F121" s="902"/>
      <c r="G121" s="902"/>
      <c r="H121" s="902"/>
      <c r="I121" s="902">
        <v>126</v>
      </c>
      <c r="J121" s="903">
        <v>79</v>
      </c>
      <c r="K121" s="903">
        <v>85</v>
      </c>
      <c r="L121" s="903">
        <v>74</v>
      </c>
      <c r="M121" s="903">
        <v>151</v>
      </c>
      <c r="N121" s="902">
        <v>515</v>
      </c>
      <c r="O121" s="217"/>
      <c r="P121" s="217"/>
      <c r="Q121" s="217"/>
      <c r="AF121" s="204"/>
      <c r="AG121" s="204"/>
    </row>
    <row r="122" spans="1:33" s="201" customFormat="1">
      <c r="A122" s="901" t="s">
        <v>541</v>
      </c>
      <c r="B122" s="902"/>
      <c r="C122" s="902"/>
      <c r="D122" s="902"/>
      <c r="E122" s="902"/>
      <c r="F122" s="902"/>
      <c r="G122" s="902"/>
      <c r="H122" s="902"/>
      <c r="I122" s="902">
        <v>86</v>
      </c>
      <c r="J122" s="903">
        <v>97</v>
      </c>
      <c r="K122" s="903">
        <v>95</v>
      </c>
      <c r="L122" s="903">
        <v>88</v>
      </c>
      <c r="M122" s="903">
        <v>107</v>
      </c>
      <c r="N122" s="902">
        <v>473</v>
      </c>
      <c r="O122" s="217"/>
      <c r="P122" s="217"/>
      <c r="Q122" s="217"/>
      <c r="AF122" s="204"/>
      <c r="AG122" s="204"/>
    </row>
    <row r="123" spans="1:33" s="201" customFormat="1">
      <c r="A123" s="901" t="s">
        <v>542</v>
      </c>
      <c r="B123" s="902"/>
      <c r="C123" s="902"/>
      <c r="D123" s="902"/>
      <c r="E123" s="902"/>
      <c r="F123" s="902"/>
      <c r="G123" s="902"/>
      <c r="H123" s="902"/>
      <c r="I123" s="902">
        <v>82</v>
      </c>
      <c r="J123" s="903">
        <v>49</v>
      </c>
      <c r="K123" s="903">
        <v>70</v>
      </c>
      <c r="L123" s="903">
        <v>58</v>
      </c>
      <c r="M123" s="903">
        <v>59</v>
      </c>
      <c r="N123" s="902">
        <v>318</v>
      </c>
      <c r="O123" s="217"/>
      <c r="P123" s="217"/>
      <c r="Q123" s="217"/>
      <c r="AF123" s="204"/>
      <c r="AG123" s="204"/>
    </row>
    <row r="124" spans="1:33" s="201" customFormat="1">
      <c r="A124" s="901" t="s">
        <v>545</v>
      </c>
      <c r="B124" s="902"/>
      <c r="C124" s="902"/>
      <c r="D124" s="902"/>
      <c r="E124" s="902"/>
      <c r="F124" s="902"/>
      <c r="G124" s="902"/>
      <c r="H124" s="902"/>
      <c r="I124" s="902">
        <v>39</v>
      </c>
      <c r="J124" s="903">
        <v>41</v>
      </c>
      <c r="K124" s="903">
        <v>79</v>
      </c>
      <c r="L124" s="903">
        <v>58</v>
      </c>
      <c r="M124" s="903">
        <v>73</v>
      </c>
      <c r="N124" s="902">
        <v>290</v>
      </c>
      <c r="O124" s="217"/>
      <c r="P124" s="217"/>
      <c r="Q124" s="217"/>
      <c r="AF124" s="204"/>
      <c r="AG124" s="204"/>
    </row>
    <row r="125" spans="1:33" s="201" customFormat="1">
      <c r="A125" s="901" t="s">
        <v>364</v>
      </c>
      <c r="B125" s="902"/>
      <c r="C125" s="902"/>
      <c r="D125" s="902"/>
      <c r="E125" s="902"/>
      <c r="F125" s="902"/>
      <c r="G125" s="902"/>
      <c r="H125" s="902"/>
      <c r="I125" s="902">
        <v>269</v>
      </c>
      <c r="J125" s="903">
        <v>4</v>
      </c>
      <c r="K125" s="903">
        <v>3</v>
      </c>
      <c r="L125" s="903">
        <v>10</v>
      </c>
      <c r="M125" s="903">
        <v>3</v>
      </c>
      <c r="N125" s="902">
        <v>289</v>
      </c>
      <c r="O125" s="217"/>
      <c r="P125" s="217"/>
      <c r="Q125" s="217"/>
      <c r="AF125" s="204"/>
      <c r="AG125" s="204"/>
    </row>
    <row r="126" spans="1:33" s="201" customFormat="1">
      <c r="A126" s="901" t="s">
        <v>544</v>
      </c>
      <c r="B126" s="902"/>
      <c r="C126" s="902"/>
      <c r="D126" s="902"/>
      <c r="E126" s="902"/>
      <c r="F126" s="902"/>
      <c r="G126" s="902"/>
      <c r="H126" s="902"/>
      <c r="I126" s="902">
        <v>114</v>
      </c>
      <c r="J126" s="903">
        <v>42</v>
      </c>
      <c r="K126" s="903">
        <v>46</v>
      </c>
      <c r="L126" s="903">
        <v>27</v>
      </c>
      <c r="M126" s="903">
        <v>30</v>
      </c>
      <c r="N126" s="902">
        <v>259</v>
      </c>
      <c r="O126" s="217"/>
      <c r="P126" s="217"/>
      <c r="Q126" s="217"/>
      <c r="AF126" s="204"/>
      <c r="AG126" s="204"/>
    </row>
    <row r="127" spans="1:33" s="201" customFormat="1">
      <c r="A127" s="901" t="s">
        <v>543</v>
      </c>
      <c r="B127" s="902"/>
      <c r="C127" s="902"/>
      <c r="D127" s="902"/>
      <c r="E127" s="902"/>
      <c r="F127" s="902"/>
      <c r="G127" s="902"/>
      <c r="H127" s="902"/>
      <c r="I127" s="902">
        <v>30</v>
      </c>
      <c r="J127" s="903">
        <v>57</v>
      </c>
      <c r="K127" s="903">
        <v>42</v>
      </c>
      <c r="L127" s="903">
        <v>37</v>
      </c>
      <c r="M127" s="903">
        <v>42</v>
      </c>
      <c r="N127" s="902">
        <v>208</v>
      </c>
      <c r="O127" s="217"/>
      <c r="P127" s="217"/>
      <c r="Q127" s="217"/>
      <c r="AF127" s="204"/>
      <c r="AG127" s="204"/>
    </row>
    <row r="128" spans="1:33" s="201" customFormat="1">
      <c r="A128" s="901" t="s">
        <v>546</v>
      </c>
      <c r="B128" s="902"/>
      <c r="C128" s="902"/>
      <c r="D128" s="902"/>
      <c r="E128" s="902"/>
      <c r="F128" s="902"/>
      <c r="G128" s="902"/>
      <c r="H128" s="902"/>
      <c r="I128" s="902">
        <v>31</v>
      </c>
      <c r="J128" s="903">
        <v>47</v>
      </c>
      <c r="K128" s="903">
        <v>43</v>
      </c>
      <c r="L128" s="903">
        <v>28</v>
      </c>
      <c r="M128" s="903">
        <v>40</v>
      </c>
      <c r="N128" s="902">
        <v>189</v>
      </c>
      <c r="O128" s="217"/>
      <c r="P128" s="217"/>
      <c r="Q128" s="217"/>
      <c r="AF128" s="204"/>
      <c r="AG128" s="204"/>
    </row>
    <row r="129" spans="1:33" s="201" customFormat="1">
      <c r="A129" s="901" t="s">
        <v>547</v>
      </c>
      <c r="B129" s="902"/>
      <c r="C129" s="902"/>
      <c r="D129" s="902"/>
      <c r="E129" s="902"/>
      <c r="F129" s="902"/>
      <c r="G129" s="902"/>
      <c r="H129" s="902"/>
      <c r="I129" s="902">
        <v>29</v>
      </c>
      <c r="J129" s="903">
        <v>50</v>
      </c>
      <c r="K129" s="903">
        <v>25</v>
      </c>
      <c r="L129" s="903">
        <v>36</v>
      </c>
      <c r="M129" s="903">
        <v>34</v>
      </c>
      <c r="N129" s="902">
        <v>174</v>
      </c>
      <c r="O129" s="217"/>
      <c r="P129" s="217"/>
      <c r="Q129" s="217"/>
      <c r="AF129" s="204"/>
      <c r="AG129" s="204"/>
    </row>
    <row r="130" spans="1:33" s="201" customFormat="1">
      <c r="A130" s="906" t="s">
        <v>599</v>
      </c>
      <c r="B130" s="902"/>
      <c r="C130" s="902"/>
      <c r="D130" s="902"/>
      <c r="E130" s="902"/>
      <c r="F130" s="902"/>
      <c r="G130" s="902"/>
      <c r="H130" s="902"/>
      <c r="I130" s="902">
        <v>58</v>
      </c>
      <c r="J130" s="903">
        <v>54</v>
      </c>
      <c r="K130" s="903">
        <v>14</v>
      </c>
      <c r="L130" s="903">
        <v>9</v>
      </c>
      <c r="M130" s="903">
        <v>4</v>
      </c>
      <c r="N130" s="902">
        <v>139</v>
      </c>
      <c r="O130" s="217"/>
      <c r="P130" s="217"/>
      <c r="Q130" s="217"/>
      <c r="AF130" s="204"/>
      <c r="AG130" s="204"/>
    </row>
    <row r="131" spans="1:33" s="201" customFormat="1" ht="22.5">
      <c r="A131" s="901" t="s">
        <v>500</v>
      </c>
      <c r="B131" s="902"/>
      <c r="C131" s="902"/>
      <c r="D131" s="902"/>
      <c r="E131" s="902"/>
      <c r="F131" s="902"/>
      <c r="G131" s="902"/>
      <c r="H131" s="902"/>
      <c r="I131" s="902">
        <v>24</v>
      </c>
      <c r="J131" s="903">
        <v>29</v>
      </c>
      <c r="K131" s="903">
        <v>30</v>
      </c>
      <c r="L131" s="903">
        <v>24</v>
      </c>
      <c r="M131" s="903">
        <v>27</v>
      </c>
      <c r="N131" s="902">
        <v>134</v>
      </c>
      <c r="O131" s="217"/>
      <c r="P131" s="217"/>
      <c r="Q131" s="217"/>
      <c r="AF131" s="204"/>
      <c r="AG131" s="204"/>
    </row>
    <row r="132" spans="1:33" s="201" customFormat="1" ht="22.5">
      <c r="A132" s="901" t="s">
        <v>502</v>
      </c>
      <c r="B132" s="902"/>
      <c r="C132" s="902"/>
      <c r="D132" s="902"/>
      <c r="E132" s="902"/>
      <c r="F132" s="902"/>
      <c r="G132" s="902"/>
      <c r="H132" s="902"/>
      <c r="I132" s="902">
        <v>30</v>
      </c>
      <c r="J132" s="903">
        <v>53</v>
      </c>
      <c r="K132" s="903">
        <v>12</v>
      </c>
      <c r="L132" s="903">
        <v>13</v>
      </c>
      <c r="M132" s="903">
        <v>13</v>
      </c>
      <c r="N132" s="902">
        <v>121</v>
      </c>
      <c r="O132" s="217"/>
      <c r="P132" s="217"/>
      <c r="Q132" s="217"/>
      <c r="AF132" s="204"/>
      <c r="AG132" s="204"/>
    </row>
    <row r="133" spans="1:33" s="201" customFormat="1" ht="22.5">
      <c r="A133" s="901" t="s">
        <v>511</v>
      </c>
      <c r="B133" s="902"/>
      <c r="C133" s="902"/>
      <c r="D133" s="902"/>
      <c r="E133" s="902"/>
      <c r="F133" s="902"/>
      <c r="G133" s="902"/>
      <c r="H133" s="902"/>
      <c r="I133" s="902">
        <v>31</v>
      </c>
      <c r="J133" s="903">
        <v>13</v>
      </c>
      <c r="K133" s="903">
        <v>36</v>
      </c>
      <c r="L133" s="903">
        <v>29</v>
      </c>
      <c r="M133" s="903">
        <v>10</v>
      </c>
      <c r="N133" s="902">
        <v>119</v>
      </c>
      <c r="O133" s="217"/>
      <c r="P133" s="217"/>
      <c r="Q133" s="217"/>
      <c r="AF133" s="204"/>
      <c r="AG133" s="204"/>
    </row>
    <row r="134" spans="1:33" s="201" customFormat="1" ht="22.5">
      <c r="A134" s="901" t="s">
        <v>520</v>
      </c>
      <c r="B134" s="902"/>
      <c r="C134" s="902"/>
      <c r="D134" s="902"/>
      <c r="E134" s="902"/>
      <c r="F134" s="902"/>
      <c r="G134" s="902"/>
      <c r="H134" s="902"/>
      <c r="I134" s="902">
        <v>19</v>
      </c>
      <c r="J134" s="903">
        <v>20</v>
      </c>
      <c r="K134" s="903">
        <v>35</v>
      </c>
      <c r="L134" s="903">
        <v>20</v>
      </c>
      <c r="M134" s="903">
        <v>21</v>
      </c>
      <c r="N134" s="902">
        <v>115</v>
      </c>
      <c r="O134" s="217"/>
      <c r="P134" s="217"/>
      <c r="Q134" s="217"/>
      <c r="AF134" s="204"/>
      <c r="AG134" s="204"/>
    </row>
    <row r="135" spans="1:33" s="201" customFormat="1" ht="33.75">
      <c r="A135" s="901" t="s">
        <v>509</v>
      </c>
      <c r="B135" s="902"/>
      <c r="C135" s="902"/>
      <c r="D135" s="902"/>
      <c r="E135" s="902"/>
      <c r="F135" s="902"/>
      <c r="G135" s="902"/>
      <c r="H135" s="902"/>
      <c r="I135" s="902">
        <v>15</v>
      </c>
      <c r="J135" s="903">
        <v>11</v>
      </c>
      <c r="K135" s="903">
        <v>27</v>
      </c>
      <c r="L135" s="903">
        <v>16</v>
      </c>
      <c r="M135" s="903">
        <v>34</v>
      </c>
      <c r="N135" s="902">
        <v>103</v>
      </c>
      <c r="O135" s="217"/>
      <c r="P135" s="217"/>
      <c r="Q135" s="217"/>
      <c r="AF135" s="204"/>
      <c r="AG135" s="204"/>
    </row>
    <row r="136" spans="1:33" s="201" customFormat="1" ht="22.5">
      <c r="A136" s="901" t="s">
        <v>499</v>
      </c>
      <c r="B136" s="902"/>
      <c r="C136" s="902"/>
      <c r="D136" s="902"/>
      <c r="E136" s="902"/>
      <c r="F136" s="902"/>
      <c r="G136" s="902"/>
      <c r="H136" s="902"/>
      <c r="I136" s="902">
        <v>22</v>
      </c>
      <c r="J136" s="903">
        <v>19</v>
      </c>
      <c r="K136" s="903">
        <v>22</v>
      </c>
      <c r="L136" s="903">
        <v>17</v>
      </c>
      <c r="M136" s="903">
        <v>20</v>
      </c>
      <c r="N136" s="902">
        <v>100</v>
      </c>
      <c r="O136" s="217"/>
      <c r="P136" s="217"/>
      <c r="Q136" s="217"/>
      <c r="AF136" s="204"/>
      <c r="AG136" s="204"/>
    </row>
    <row r="137" spans="1:33" s="201" customFormat="1" ht="22.5">
      <c r="A137" s="901" t="s">
        <v>537</v>
      </c>
      <c r="B137" s="902"/>
      <c r="C137" s="902"/>
      <c r="D137" s="902"/>
      <c r="E137" s="902"/>
      <c r="F137" s="902"/>
      <c r="G137" s="902"/>
      <c r="H137" s="902"/>
      <c r="I137" s="902">
        <v>17</v>
      </c>
      <c r="J137" s="903">
        <v>18</v>
      </c>
      <c r="K137" s="903">
        <v>22</v>
      </c>
      <c r="L137" s="903">
        <v>14</v>
      </c>
      <c r="M137" s="903">
        <v>21</v>
      </c>
      <c r="N137" s="902">
        <v>92</v>
      </c>
      <c r="O137" s="217"/>
      <c r="P137" s="217"/>
      <c r="Q137" s="217"/>
      <c r="AF137" s="204"/>
      <c r="AG137" s="204"/>
    </row>
    <row r="138" spans="1:33" s="201" customFormat="1" ht="22.5">
      <c r="A138" s="901" t="s">
        <v>484</v>
      </c>
      <c r="B138" s="902"/>
      <c r="C138" s="902"/>
      <c r="D138" s="902"/>
      <c r="E138" s="902"/>
      <c r="F138" s="902"/>
      <c r="G138" s="902"/>
      <c r="H138" s="902"/>
      <c r="I138" s="902">
        <v>15</v>
      </c>
      <c r="J138" s="903">
        <v>26</v>
      </c>
      <c r="K138" s="903">
        <v>24</v>
      </c>
      <c r="L138" s="903">
        <v>14</v>
      </c>
      <c r="M138" s="903">
        <v>9</v>
      </c>
      <c r="N138" s="902">
        <v>88</v>
      </c>
      <c r="O138" s="217"/>
      <c r="P138" s="217"/>
      <c r="Q138" s="217"/>
      <c r="AF138" s="204"/>
      <c r="AG138" s="204"/>
    </row>
    <row r="139" spans="1:33" s="201" customFormat="1" ht="22.5">
      <c r="A139" s="901" t="s">
        <v>579</v>
      </c>
      <c r="B139" s="902"/>
      <c r="C139" s="902"/>
      <c r="D139" s="902"/>
      <c r="E139" s="902"/>
      <c r="F139" s="902"/>
      <c r="G139" s="902"/>
      <c r="H139" s="902"/>
      <c r="I139" s="902">
        <v>8</v>
      </c>
      <c r="J139" s="903">
        <v>6</v>
      </c>
      <c r="K139" s="903">
        <v>12</v>
      </c>
      <c r="L139" s="903">
        <v>6</v>
      </c>
      <c r="M139" s="903">
        <v>33</v>
      </c>
      <c r="N139" s="902">
        <v>65</v>
      </c>
      <c r="O139" s="217"/>
      <c r="P139" s="217"/>
      <c r="Q139" s="217"/>
      <c r="AF139" s="204"/>
      <c r="AG139" s="204"/>
    </row>
    <row r="140" spans="1:33" s="201" customFormat="1" ht="22.5">
      <c r="A140" s="901" t="s">
        <v>493</v>
      </c>
      <c r="B140" s="902"/>
      <c r="C140" s="902"/>
      <c r="D140" s="902"/>
      <c r="E140" s="902"/>
      <c r="F140" s="902"/>
      <c r="G140" s="902"/>
      <c r="H140" s="902"/>
      <c r="I140" s="902">
        <v>6</v>
      </c>
      <c r="J140" s="903">
        <v>7</v>
      </c>
      <c r="K140" s="903">
        <v>21</v>
      </c>
      <c r="L140" s="903">
        <v>13</v>
      </c>
      <c r="M140" s="903">
        <v>15</v>
      </c>
      <c r="N140" s="902">
        <v>62</v>
      </c>
      <c r="O140" s="217"/>
      <c r="P140" s="217"/>
      <c r="Q140" s="217"/>
      <c r="AF140" s="204"/>
      <c r="AG140" s="204"/>
    </row>
    <row r="141" spans="1:33" s="201" customFormat="1" ht="33.75">
      <c r="A141" s="901" t="s">
        <v>522</v>
      </c>
      <c r="B141" s="902"/>
      <c r="C141" s="902"/>
      <c r="D141" s="902"/>
      <c r="E141" s="902"/>
      <c r="F141" s="902"/>
      <c r="G141" s="902"/>
      <c r="H141" s="902"/>
      <c r="I141" s="902">
        <v>6</v>
      </c>
      <c r="J141" s="903">
        <v>12</v>
      </c>
      <c r="K141" s="903">
        <v>16</v>
      </c>
      <c r="L141" s="903">
        <v>12</v>
      </c>
      <c r="M141" s="903">
        <v>14</v>
      </c>
      <c r="N141" s="902">
        <v>60</v>
      </c>
      <c r="O141" s="217"/>
      <c r="P141" s="217"/>
      <c r="Q141" s="217"/>
      <c r="AF141" s="204"/>
      <c r="AG141" s="204"/>
    </row>
    <row r="142" spans="1:33" s="201" customFormat="1" ht="33.75">
      <c r="A142" s="901" t="s">
        <v>528</v>
      </c>
      <c r="B142" s="902"/>
      <c r="C142" s="902"/>
      <c r="D142" s="902"/>
      <c r="E142" s="902"/>
      <c r="F142" s="902"/>
      <c r="G142" s="902"/>
      <c r="H142" s="902"/>
      <c r="I142" s="902">
        <v>13</v>
      </c>
      <c r="J142" s="903">
        <v>13</v>
      </c>
      <c r="K142" s="903">
        <v>10</v>
      </c>
      <c r="L142" s="903">
        <v>9</v>
      </c>
      <c r="M142" s="903">
        <v>14</v>
      </c>
      <c r="N142" s="902">
        <v>59</v>
      </c>
      <c r="O142" s="217"/>
      <c r="P142" s="217"/>
      <c r="Q142" s="217"/>
      <c r="AF142" s="204"/>
      <c r="AG142" s="204"/>
    </row>
    <row r="143" spans="1:33" s="201" customFormat="1">
      <c r="A143" s="901" t="s">
        <v>372</v>
      </c>
      <c r="B143" s="902"/>
      <c r="C143" s="902"/>
      <c r="D143" s="902"/>
      <c r="E143" s="902"/>
      <c r="F143" s="902"/>
      <c r="G143" s="902"/>
      <c r="H143" s="902"/>
      <c r="I143" s="902">
        <v>7</v>
      </c>
      <c r="J143" s="903">
        <v>11</v>
      </c>
      <c r="K143" s="903">
        <v>22</v>
      </c>
      <c r="L143" s="903">
        <v>7</v>
      </c>
      <c r="M143" s="903">
        <v>6</v>
      </c>
      <c r="N143" s="902">
        <v>53</v>
      </c>
      <c r="O143" s="217"/>
      <c r="P143" s="217"/>
      <c r="Q143" s="217"/>
      <c r="AF143" s="204"/>
      <c r="AG143" s="204"/>
    </row>
    <row r="144" spans="1:33" s="201" customFormat="1" ht="33.75">
      <c r="A144" s="901" t="s">
        <v>512</v>
      </c>
      <c r="B144" s="902"/>
      <c r="C144" s="902"/>
      <c r="D144" s="902"/>
      <c r="E144" s="902"/>
      <c r="F144" s="902"/>
      <c r="G144" s="902"/>
      <c r="H144" s="902"/>
      <c r="I144" s="902">
        <v>13</v>
      </c>
      <c r="J144" s="903">
        <v>6</v>
      </c>
      <c r="K144" s="903">
        <v>16</v>
      </c>
      <c r="L144" s="903">
        <v>7</v>
      </c>
      <c r="M144" s="903">
        <v>10</v>
      </c>
      <c r="N144" s="902">
        <v>52</v>
      </c>
      <c r="O144" s="217"/>
      <c r="P144" s="217"/>
      <c r="Q144" s="217"/>
      <c r="AF144" s="204"/>
      <c r="AG144" s="204"/>
    </row>
    <row r="145" spans="1:33" s="201" customFormat="1" ht="22.5">
      <c r="A145" s="901" t="s">
        <v>483</v>
      </c>
      <c r="B145" s="902"/>
      <c r="C145" s="902"/>
      <c r="D145" s="902"/>
      <c r="E145" s="902"/>
      <c r="F145" s="902"/>
      <c r="G145" s="902"/>
      <c r="H145" s="902"/>
      <c r="I145" s="902">
        <v>7</v>
      </c>
      <c r="J145" s="903">
        <v>14</v>
      </c>
      <c r="K145" s="903">
        <v>10</v>
      </c>
      <c r="L145" s="903">
        <v>10</v>
      </c>
      <c r="M145" s="903">
        <v>8</v>
      </c>
      <c r="N145" s="902">
        <v>49</v>
      </c>
      <c r="O145" s="217"/>
      <c r="P145" s="217"/>
      <c r="Q145" s="217"/>
      <c r="AF145" s="204"/>
      <c r="AG145" s="204"/>
    </row>
    <row r="146" spans="1:33" s="201" customFormat="1" ht="22.5">
      <c r="A146" s="901" t="s">
        <v>516</v>
      </c>
      <c r="B146" s="902"/>
      <c r="C146" s="902"/>
      <c r="D146" s="902"/>
      <c r="E146" s="902"/>
      <c r="F146" s="902"/>
      <c r="G146" s="902"/>
      <c r="H146" s="902"/>
      <c r="I146" s="902">
        <v>7</v>
      </c>
      <c r="J146" s="903">
        <v>6</v>
      </c>
      <c r="K146" s="903">
        <v>8</v>
      </c>
      <c r="L146" s="903">
        <v>14</v>
      </c>
      <c r="M146" s="903">
        <v>8</v>
      </c>
      <c r="N146" s="902">
        <v>43</v>
      </c>
      <c r="O146" s="217"/>
      <c r="P146" s="217"/>
      <c r="Q146" s="217"/>
      <c r="AF146" s="204"/>
      <c r="AG146" s="204"/>
    </row>
    <row r="147" spans="1:33" s="201" customFormat="1">
      <c r="A147" s="901" t="s">
        <v>375</v>
      </c>
      <c r="B147" s="902"/>
      <c r="C147" s="902"/>
      <c r="D147" s="902"/>
      <c r="E147" s="902"/>
      <c r="F147" s="902"/>
      <c r="G147" s="902"/>
      <c r="H147" s="902"/>
      <c r="I147" s="902">
        <v>4</v>
      </c>
      <c r="J147" s="903">
        <v>3</v>
      </c>
      <c r="K147" s="903">
        <v>11</v>
      </c>
      <c r="L147" s="903">
        <v>7</v>
      </c>
      <c r="M147" s="903">
        <v>14</v>
      </c>
      <c r="N147" s="902">
        <v>39</v>
      </c>
      <c r="O147" s="217"/>
      <c r="P147" s="217"/>
      <c r="Q147" s="217"/>
      <c r="AF147" s="204"/>
      <c r="AG147" s="204"/>
    </row>
    <row r="148" spans="1:33" s="201" customFormat="1" ht="22.5">
      <c r="A148" s="901" t="s">
        <v>507</v>
      </c>
      <c r="B148" s="902"/>
      <c r="C148" s="902"/>
      <c r="D148" s="902"/>
      <c r="E148" s="902"/>
      <c r="F148" s="902"/>
      <c r="G148" s="902"/>
      <c r="H148" s="902"/>
      <c r="I148" s="902">
        <v>2</v>
      </c>
      <c r="J148" s="903">
        <v>7</v>
      </c>
      <c r="K148" s="903">
        <v>9</v>
      </c>
      <c r="L148" s="903">
        <v>8</v>
      </c>
      <c r="M148" s="903">
        <v>12</v>
      </c>
      <c r="N148" s="902">
        <v>38</v>
      </c>
      <c r="O148" s="217"/>
      <c r="P148" s="217"/>
      <c r="Q148" s="217"/>
      <c r="AF148" s="204"/>
      <c r="AG148" s="204"/>
    </row>
    <row r="149" spans="1:33" s="201" customFormat="1">
      <c r="A149" s="901" t="s">
        <v>527</v>
      </c>
      <c r="B149" s="902"/>
      <c r="C149" s="902"/>
      <c r="D149" s="902"/>
      <c r="E149" s="902"/>
      <c r="F149" s="902"/>
      <c r="G149" s="902"/>
      <c r="H149" s="902"/>
      <c r="I149" s="902">
        <v>8</v>
      </c>
      <c r="J149" s="903">
        <v>7</v>
      </c>
      <c r="K149" s="903">
        <v>6</v>
      </c>
      <c r="L149" s="903">
        <v>1</v>
      </c>
      <c r="M149" s="903">
        <v>6</v>
      </c>
      <c r="N149" s="902">
        <v>28</v>
      </c>
      <c r="O149" s="217"/>
      <c r="P149" s="217"/>
      <c r="Q149" s="217"/>
      <c r="AF149" s="204"/>
      <c r="AG149" s="204"/>
    </row>
    <row r="150" spans="1:33" s="201" customFormat="1">
      <c r="A150" s="901" t="s">
        <v>368</v>
      </c>
      <c r="B150" s="902"/>
      <c r="C150" s="902"/>
      <c r="D150" s="902"/>
      <c r="E150" s="902"/>
      <c r="F150" s="902"/>
      <c r="G150" s="902"/>
      <c r="H150" s="902"/>
      <c r="I150" s="902">
        <v>2</v>
      </c>
      <c r="J150" s="903">
        <v>4</v>
      </c>
      <c r="K150" s="903">
        <v>9</v>
      </c>
      <c r="L150" s="903">
        <v>7</v>
      </c>
      <c r="M150" s="903">
        <v>6</v>
      </c>
      <c r="N150" s="902">
        <v>28</v>
      </c>
      <c r="O150" s="217"/>
      <c r="P150" s="217"/>
      <c r="Q150" s="217"/>
      <c r="AF150" s="204"/>
      <c r="AG150" s="204"/>
    </row>
    <row r="151" spans="1:33" s="201" customFormat="1">
      <c r="A151" s="901" t="s">
        <v>441</v>
      </c>
      <c r="B151" s="902"/>
      <c r="C151" s="902"/>
      <c r="D151" s="902"/>
      <c r="E151" s="902"/>
      <c r="F151" s="902"/>
      <c r="G151" s="902"/>
      <c r="H151" s="902"/>
      <c r="I151" s="902">
        <v>3</v>
      </c>
      <c r="J151" s="903">
        <v>10</v>
      </c>
      <c r="K151" s="903">
        <v>5</v>
      </c>
      <c r="L151" s="903">
        <v>1</v>
      </c>
      <c r="M151" s="903">
        <v>7</v>
      </c>
      <c r="N151" s="902">
        <v>26</v>
      </c>
      <c r="O151" s="217"/>
      <c r="P151" s="217"/>
      <c r="Q151" s="217"/>
      <c r="AF151" s="204"/>
      <c r="AG151" s="204"/>
    </row>
    <row r="152" spans="1:33" s="201" customFormat="1">
      <c r="A152" s="904" t="s">
        <v>532</v>
      </c>
      <c r="B152" s="902"/>
      <c r="C152" s="902"/>
      <c r="D152" s="902"/>
      <c r="E152" s="902"/>
      <c r="F152" s="902"/>
      <c r="G152" s="902"/>
      <c r="H152" s="902"/>
      <c r="I152" s="902">
        <v>2</v>
      </c>
      <c r="J152" s="903">
        <v>7</v>
      </c>
      <c r="K152" s="903">
        <v>8</v>
      </c>
      <c r="L152" s="903">
        <v>6</v>
      </c>
      <c r="M152" s="903">
        <v>3</v>
      </c>
      <c r="N152" s="902">
        <v>26</v>
      </c>
      <c r="O152" s="217"/>
      <c r="P152" s="217"/>
      <c r="Q152" s="217"/>
      <c r="AF152" s="204"/>
      <c r="AG152" s="204"/>
    </row>
    <row r="153" spans="1:33" s="201" customFormat="1">
      <c r="A153" s="904" t="s">
        <v>371</v>
      </c>
      <c r="B153" s="902"/>
      <c r="C153" s="902"/>
      <c r="D153" s="902"/>
      <c r="E153" s="902"/>
      <c r="F153" s="902"/>
      <c r="G153" s="902"/>
      <c r="H153" s="902"/>
      <c r="I153" s="902">
        <v>4</v>
      </c>
      <c r="J153" s="903">
        <v>3</v>
      </c>
      <c r="K153" s="903">
        <v>7</v>
      </c>
      <c r="L153" s="903">
        <v>4</v>
      </c>
      <c r="M153" s="903">
        <v>7</v>
      </c>
      <c r="N153" s="902">
        <v>25</v>
      </c>
      <c r="O153" s="217"/>
      <c r="P153" s="217"/>
      <c r="Q153" s="217"/>
      <c r="AF153" s="204"/>
      <c r="AG153" s="204"/>
    </row>
    <row r="154" spans="1:33" s="201" customFormat="1">
      <c r="A154" s="901" t="s">
        <v>359</v>
      </c>
      <c r="B154" s="902"/>
      <c r="C154" s="902"/>
      <c r="D154" s="902"/>
      <c r="E154" s="902"/>
      <c r="F154" s="902"/>
      <c r="G154" s="902"/>
      <c r="H154" s="902"/>
      <c r="I154" s="902">
        <v>5</v>
      </c>
      <c r="J154" s="903">
        <v>1</v>
      </c>
      <c r="K154" s="903">
        <v>4</v>
      </c>
      <c r="L154" s="903">
        <v>6</v>
      </c>
      <c r="M154" s="903">
        <v>7</v>
      </c>
      <c r="N154" s="902">
        <v>23</v>
      </c>
      <c r="O154" s="217"/>
      <c r="P154" s="217"/>
      <c r="Q154" s="217"/>
      <c r="AF154" s="204"/>
      <c r="AG154" s="204"/>
    </row>
    <row r="155" spans="1:33" s="201" customFormat="1" ht="22.5">
      <c r="A155" s="901" t="s">
        <v>529</v>
      </c>
      <c r="B155" s="902"/>
      <c r="C155" s="902"/>
      <c r="D155" s="902"/>
      <c r="E155" s="902"/>
      <c r="F155" s="902"/>
      <c r="G155" s="902"/>
      <c r="H155" s="902"/>
      <c r="I155" s="902">
        <v>7</v>
      </c>
      <c r="J155" s="903">
        <v>5</v>
      </c>
      <c r="K155" s="903">
        <v>5</v>
      </c>
      <c r="L155" s="903">
        <v>3</v>
      </c>
      <c r="M155" s="903">
        <v>2</v>
      </c>
      <c r="N155" s="902">
        <v>22</v>
      </c>
      <c r="O155" s="217"/>
      <c r="P155" s="217"/>
      <c r="Q155" s="217"/>
      <c r="AF155" s="204"/>
      <c r="AG155" s="204"/>
    </row>
    <row r="156" spans="1:33" s="201" customFormat="1">
      <c r="A156" s="905" t="s">
        <v>498</v>
      </c>
      <c r="B156" s="902"/>
      <c r="C156" s="902"/>
      <c r="D156" s="902"/>
      <c r="E156" s="902"/>
      <c r="F156" s="902"/>
      <c r="G156" s="902"/>
      <c r="H156" s="902"/>
      <c r="I156" s="902">
        <v>6</v>
      </c>
      <c r="J156" s="903">
        <v>4</v>
      </c>
      <c r="K156" s="903">
        <v>2</v>
      </c>
      <c r="L156" s="903">
        <v>2</v>
      </c>
      <c r="M156" s="903">
        <v>5</v>
      </c>
      <c r="N156" s="902">
        <v>19</v>
      </c>
      <c r="O156" s="217"/>
      <c r="P156" s="217"/>
      <c r="Q156" s="217"/>
      <c r="AF156" s="204"/>
      <c r="AG156" s="204"/>
    </row>
    <row r="157" spans="1:33" s="201" customFormat="1">
      <c r="A157" s="901" t="s">
        <v>362</v>
      </c>
      <c r="B157" s="902"/>
      <c r="C157" s="902"/>
      <c r="D157" s="902"/>
      <c r="E157" s="902"/>
      <c r="F157" s="902"/>
      <c r="G157" s="902"/>
      <c r="H157" s="902"/>
      <c r="I157" s="902">
        <v>2</v>
      </c>
      <c r="J157" s="903">
        <v>3</v>
      </c>
      <c r="K157" s="903">
        <v>1</v>
      </c>
      <c r="L157" s="903">
        <v>9</v>
      </c>
      <c r="M157" s="903">
        <v>4</v>
      </c>
      <c r="N157" s="902">
        <v>19</v>
      </c>
      <c r="O157" s="217"/>
      <c r="P157" s="217"/>
      <c r="Q157" s="217"/>
      <c r="AF157" s="204"/>
      <c r="AG157" s="204"/>
    </row>
    <row r="158" spans="1:33" s="201" customFormat="1">
      <c r="A158" s="901" t="s">
        <v>377</v>
      </c>
      <c r="B158" s="902"/>
      <c r="C158" s="902"/>
      <c r="D158" s="902"/>
      <c r="E158" s="902"/>
      <c r="F158" s="902"/>
      <c r="G158" s="902"/>
      <c r="H158" s="902"/>
      <c r="I158" s="902">
        <v>2</v>
      </c>
      <c r="J158" s="903">
        <v>6</v>
      </c>
      <c r="K158" s="903">
        <v>0</v>
      </c>
      <c r="L158" s="903">
        <v>4</v>
      </c>
      <c r="M158" s="903">
        <v>6</v>
      </c>
      <c r="N158" s="902">
        <v>18</v>
      </c>
      <c r="O158" s="217"/>
      <c r="P158" s="217"/>
      <c r="Q158" s="217"/>
      <c r="AF158" s="204"/>
      <c r="AG158" s="204"/>
    </row>
    <row r="159" spans="1:33" s="201" customFormat="1">
      <c r="A159" s="905" t="s">
        <v>491</v>
      </c>
      <c r="B159" s="902"/>
      <c r="C159" s="902"/>
      <c r="D159" s="902"/>
      <c r="E159" s="902"/>
      <c r="F159" s="902"/>
      <c r="G159" s="902"/>
      <c r="H159" s="902"/>
      <c r="I159" s="902">
        <v>5</v>
      </c>
      <c r="J159" s="903">
        <v>1</v>
      </c>
      <c r="K159" s="903">
        <v>4</v>
      </c>
      <c r="L159" s="903">
        <v>2</v>
      </c>
      <c r="M159" s="903">
        <v>5</v>
      </c>
      <c r="N159" s="902">
        <v>17</v>
      </c>
      <c r="O159" s="217"/>
      <c r="P159" s="217"/>
      <c r="Q159" s="217"/>
      <c r="AF159" s="204"/>
      <c r="AG159" s="204"/>
    </row>
    <row r="160" spans="1:33" s="201" customFormat="1">
      <c r="A160" s="901" t="s">
        <v>360</v>
      </c>
      <c r="B160" s="902"/>
      <c r="C160" s="902"/>
      <c r="D160" s="902"/>
      <c r="E160" s="902"/>
      <c r="F160" s="902"/>
      <c r="G160" s="902"/>
      <c r="H160" s="902"/>
      <c r="I160" s="902">
        <v>2</v>
      </c>
      <c r="J160" s="903">
        <v>6</v>
      </c>
      <c r="K160" s="903">
        <v>2</v>
      </c>
      <c r="L160" s="903">
        <v>4</v>
      </c>
      <c r="M160" s="903">
        <v>3</v>
      </c>
      <c r="N160" s="902">
        <v>17</v>
      </c>
      <c r="O160" s="217"/>
      <c r="P160" s="217"/>
      <c r="Q160" s="217"/>
      <c r="AF160" s="204"/>
      <c r="AG160" s="204"/>
    </row>
    <row r="161" spans="1:33" s="201" customFormat="1">
      <c r="A161" s="901" t="s">
        <v>536</v>
      </c>
      <c r="B161" s="902"/>
      <c r="C161" s="902"/>
      <c r="D161" s="902"/>
      <c r="E161" s="902"/>
      <c r="F161" s="902"/>
      <c r="G161" s="902"/>
      <c r="H161" s="902"/>
      <c r="I161" s="902">
        <v>3</v>
      </c>
      <c r="J161" s="903">
        <v>2</v>
      </c>
      <c r="K161" s="903">
        <v>5</v>
      </c>
      <c r="L161" s="903">
        <v>6</v>
      </c>
      <c r="M161" s="903">
        <v>0</v>
      </c>
      <c r="N161" s="902">
        <v>16</v>
      </c>
      <c r="O161" s="217"/>
      <c r="P161" s="217"/>
      <c r="Q161" s="217"/>
      <c r="AF161" s="204"/>
      <c r="AG161" s="204"/>
    </row>
    <row r="162" spans="1:33" s="201" customFormat="1" ht="22.5">
      <c r="A162" s="901" t="s">
        <v>373</v>
      </c>
      <c r="B162" s="902"/>
      <c r="C162" s="902"/>
      <c r="D162" s="902"/>
      <c r="E162" s="902"/>
      <c r="F162" s="902"/>
      <c r="G162" s="902"/>
      <c r="H162" s="902"/>
      <c r="I162" s="902">
        <v>0</v>
      </c>
      <c r="J162" s="903">
        <v>2</v>
      </c>
      <c r="K162" s="903">
        <v>5</v>
      </c>
      <c r="L162" s="903">
        <v>4</v>
      </c>
      <c r="M162" s="903">
        <v>5</v>
      </c>
      <c r="N162" s="902">
        <v>16</v>
      </c>
      <c r="O162" s="217"/>
      <c r="P162" s="217"/>
      <c r="Q162" s="217"/>
      <c r="AF162" s="204"/>
      <c r="AG162" s="204"/>
    </row>
    <row r="163" spans="1:33" s="201" customFormat="1" ht="22.5">
      <c r="A163" s="901" t="s">
        <v>518</v>
      </c>
      <c r="B163" s="902"/>
      <c r="C163" s="902"/>
      <c r="D163" s="902"/>
      <c r="E163" s="902"/>
      <c r="F163" s="902"/>
      <c r="G163" s="902"/>
      <c r="H163" s="902"/>
      <c r="I163" s="902">
        <v>4</v>
      </c>
      <c r="J163" s="903">
        <v>2</v>
      </c>
      <c r="K163" s="903">
        <v>0</v>
      </c>
      <c r="L163" s="903">
        <v>7</v>
      </c>
      <c r="M163" s="903">
        <v>2</v>
      </c>
      <c r="N163" s="902">
        <v>15</v>
      </c>
      <c r="O163" s="217"/>
      <c r="P163" s="217"/>
      <c r="Q163" s="217"/>
      <c r="AF163" s="204"/>
      <c r="AG163" s="204"/>
    </row>
    <row r="164" spans="1:33" s="201" customFormat="1" ht="22.5">
      <c r="A164" s="901" t="s">
        <v>523</v>
      </c>
      <c r="B164" s="902"/>
      <c r="C164" s="902"/>
      <c r="D164" s="902"/>
      <c r="E164" s="902"/>
      <c r="F164" s="902"/>
      <c r="G164" s="902"/>
      <c r="H164" s="902"/>
      <c r="I164" s="902">
        <v>1</v>
      </c>
      <c r="J164" s="903">
        <v>6</v>
      </c>
      <c r="K164" s="903">
        <v>2</v>
      </c>
      <c r="L164" s="903">
        <v>2</v>
      </c>
      <c r="M164" s="903">
        <v>4</v>
      </c>
      <c r="N164" s="902">
        <v>15</v>
      </c>
      <c r="O164" s="217"/>
      <c r="P164" s="217"/>
      <c r="Q164" s="217"/>
      <c r="AF164" s="204"/>
      <c r="AG164" s="204"/>
    </row>
    <row r="165" spans="1:33" s="201" customFormat="1" ht="22.5">
      <c r="A165" s="901" t="s">
        <v>533</v>
      </c>
      <c r="B165" s="902"/>
      <c r="C165" s="902"/>
      <c r="D165" s="902"/>
      <c r="E165" s="902"/>
      <c r="F165" s="902"/>
      <c r="G165" s="902"/>
      <c r="H165" s="902"/>
      <c r="I165" s="902">
        <v>1</v>
      </c>
      <c r="J165" s="903">
        <v>4</v>
      </c>
      <c r="K165" s="903">
        <v>2</v>
      </c>
      <c r="L165" s="903">
        <v>5</v>
      </c>
      <c r="M165" s="903">
        <v>3</v>
      </c>
      <c r="N165" s="902">
        <v>15</v>
      </c>
      <c r="O165" s="217"/>
      <c r="P165" s="217"/>
      <c r="Q165" s="217"/>
      <c r="AF165" s="204"/>
      <c r="AG165" s="204"/>
    </row>
    <row r="166" spans="1:33" s="201" customFormat="1" ht="22.5">
      <c r="A166" s="901" t="s">
        <v>534</v>
      </c>
      <c r="B166" s="902"/>
      <c r="C166" s="902"/>
      <c r="D166" s="902"/>
      <c r="E166" s="902"/>
      <c r="F166" s="902"/>
      <c r="G166" s="902"/>
      <c r="H166" s="902"/>
      <c r="I166" s="902">
        <v>1</v>
      </c>
      <c r="J166" s="903">
        <v>2</v>
      </c>
      <c r="K166" s="903">
        <v>2</v>
      </c>
      <c r="L166" s="903">
        <v>3</v>
      </c>
      <c r="M166" s="903">
        <v>7</v>
      </c>
      <c r="N166" s="902">
        <v>15</v>
      </c>
      <c r="O166" s="217"/>
      <c r="P166" s="217"/>
      <c r="Q166" s="217"/>
      <c r="AF166" s="204"/>
      <c r="AG166" s="204"/>
    </row>
    <row r="167" spans="1:33" s="201" customFormat="1">
      <c r="A167" s="901" t="s">
        <v>358</v>
      </c>
      <c r="B167" s="902"/>
      <c r="C167" s="902"/>
      <c r="D167" s="902"/>
      <c r="E167" s="902"/>
      <c r="F167" s="902"/>
      <c r="G167" s="902"/>
      <c r="H167" s="902"/>
      <c r="I167" s="902">
        <v>1</v>
      </c>
      <c r="J167" s="903">
        <v>2</v>
      </c>
      <c r="K167" s="903">
        <v>2</v>
      </c>
      <c r="L167" s="903">
        <v>7</v>
      </c>
      <c r="M167" s="903">
        <v>3</v>
      </c>
      <c r="N167" s="902">
        <v>15</v>
      </c>
      <c r="O167" s="217"/>
      <c r="P167" s="217"/>
      <c r="Q167" s="217"/>
      <c r="AF167" s="204"/>
      <c r="AG167" s="204"/>
    </row>
    <row r="168" spans="1:33" s="201" customFormat="1">
      <c r="A168" s="901" t="s">
        <v>348</v>
      </c>
      <c r="B168" s="902"/>
      <c r="C168" s="902"/>
      <c r="D168" s="902"/>
      <c r="E168" s="902"/>
      <c r="F168" s="902"/>
      <c r="G168" s="902"/>
      <c r="H168" s="902"/>
      <c r="I168" s="902">
        <v>4</v>
      </c>
      <c r="J168" s="903">
        <v>0</v>
      </c>
      <c r="K168" s="903">
        <v>3</v>
      </c>
      <c r="L168" s="903">
        <v>7</v>
      </c>
      <c r="M168" s="903">
        <v>0</v>
      </c>
      <c r="N168" s="902">
        <v>14</v>
      </c>
      <c r="O168" s="217"/>
      <c r="P168" s="217"/>
      <c r="Q168" s="217"/>
      <c r="AF168" s="204"/>
      <c r="AG168" s="204"/>
    </row>
    <row r="169" spans="1:33" s="201" customFormat="1">
      <c r="A169" s="901" t="s">
        <v>366</v>
      </c>
      <c r="B169" s="902"/>
      <c r="C169" s="902"/>
      <c r="D169" s="902"/>
      <c r="E169" s="902"/>
      <c r="F169" s="902"/>
      <c r="G169" s="902"/>
      <c r="H169" s="902"/>
      <c r="I169" s="902">
        <v>0</v>
      </c>
      <c r="J169" s="903">
        <v>1</v>
      </c>
      <c r="K169" s="903">
        <v>2</v>
      </c>
      <c r="L169" s="903">
        <v>5</v>
      </c>
      <c r="M169" s="903">
        <v>6</v>
      </c>
      <c r="N169" s="902">
        <v>14</v>
      </c>
      <c r="O169" s="217"/>
      <c r="P169" s="217"/>
      <c r="Q169" s="217"/>
      <c r="AF169" s="204"/>
      <c r="AG169" s="204"/>
    </row>
    <row r="170" spans="1:33" s="201" customFormat="1">
      <c r="A170" s="904" t="s">
        <v>352</v>
      </c>
      <c r="B170" s="902"/>
      <c r="C170" s="902"/>
      <c r="D170" s="902"/>
      <c r="E170" s="902"/>
      <c r="F170" s="902"/>
      <c r="G170" s="902"/>
      <c r="H170" s="902"/>
      <c r="I170" s="902">
        <v>1</v>
      </c>
      <c r="J170" s="903">
        <v>5</v>
      </c>
      <c r="K170" s="903">
        <v>2</v>
      </c>
      <c r="L170" s="903">
        <v>4</v>
      </c>
      <c r="M170" s="903">
        <v>1</v>
      </c>
      <c r="N170" s="902">
        <v>13</v>
      </c>
      <c r="O170" s="217"/>
      <c r="P170" s="217"/>
      <c r="Q170" s="217"/>
      <c r="AF170" s="204"/>
      <c r="AG170" s="204"/>
    </row>
    <row r="171" spans="1:33" s="201" customFormat="1" ht="22.5">
      <c r="A171" s="904" t="s">
        <v>361</v>
      </c>
      <c r="B171" s="902"/>
      <c r="C171" s="902"/>
      <c r="D171" s="902"/>
      <c r="E171" s="902"/>
      <c r="F171" s="902"/>
      <c r="G171" s="902"/>
      <c r="H171" s="902"/>
      <c r="I171" s="902">
        <v>0</v>
      </c>
      <c r="J171" s="903">
        <v>4</v>
      </c>
      <c r="K171" s="902">
        <v>3</v>
      </c>
      <c r="L171" s="903">
        <v>4</v>
      </c>
      <c r="M171" s="902">
        <v>2</v>
      </c>
      <c r="N171" s="902">
        <v>13</v>
      </c>
      <c r="O171" s="217"/>
      <c r="P171" s="217"/>
      <c r="Q171" s="217"/>
      <c r="AF171" s="204"/>
      <c r="AG171" s="204"/>
    </row>
    <row r="172" spans="1:33" s="201" customFormat="1" ht="22.5">
      <c r="A172" s="901" t="s">
        <v>370</v>
      </c>
      <c r="B172" s="902"/>
      <c r="C172" s="902"/>
      <c r="D172" s="902"/>
      <c r="E172" s="902"/>
      <c r="F172" s="902"/>
      <c r="G172" s="902"/>
      <c r="H172" s="902"/>
      <c r="I172" s="902">
        <v>2</v>
      </c>
      <c r="J172" s="903">
        <v>3</v>
      </c>
      <c r="K172" s="903">
        <v>1</v>
      </c>
      <c r="L172" s="903">
        <v>5</v>
      </c>
      <c r="M172" s="903">
        <v>2</v>
      </c>
      <c r="N172" s="902">
        <v>13</v>
      </c>
      <c r="O172" s="217"/>
      <c r="P172" s="217"/>
      <c r="Q172" s="217"/>
      <c r="AF172" s="204"/>
      <c r="AG172" s="204"/>
    </row>
    <row r="173" spans="1:33" s="201" customFormat="1">
      <c r="A173" s="901" t="s">
        <v>378</v>
      </c>
      <c r="B173" s="902"/>
      <c r="C173" s="902"/>
      <c r="D173" s="902"/>
      <c r="E173" s="902"/>
      <c r="F173" s="902"/>
      <c r="G173" s="902"/>
      <c r="H173" s="902"/>
      <c r="I173" s="902">
        <v>1</v>
      </c>
      <c r="J173" s="903">
        <v>2</v>
      </c>
      <c r="K173" s="903">
        <v>4</v>
      </c>
      <c r="L173" s="903">
        <v>4</v>
      </c>
      <c r="M173" s="903">
        <v>2</v>
      </c>
      <c r="N173" s="902">
        <v>13</v>
      </c>
      <c r="O173" s="217"/>
      <c r="P173" s="217"/>
      <c r="Q173" s="217"/>
      <c r="AF173" s="204"/>
      <c r="AG173" s="204"/>
    </row>
    <row r="174" spans="1:33" s="201" customFormat="1" ht="22.5">
      <c r="A174" s="901" t="s">
        <v>478</v>
      </c>
      <c r="B174" s="902"/>
      <c r="C174" s="902"/>
      <c r="D174" s="902"/>
      <c r="E174" s="902"/>
      <c r="F174" s="902"/>
      <c r="G174" s="902"/>
      <c r="H174" s="902"/>
      <c r="I174" s="902">
        <v>1</v>
      </c>
      <c r="J174" s="903">
        <v>2</v>
      </c>
      <c r="K174" s="903">
        <v>3</v>
      </c>
      <c r="L174" s="903">
        <v>3</v>
      </c>
      <c r="M174" s="903">
        <v>3</v>
      </c>
      <c r="N174" s="902">
        <v>12</v>
      </c>
      <c r="O174" s="217"/>
      <c r="P174" s="217"/>
      <c r="Q174" s="217"/>
      <c r="AF174" s="204"/>
      <c r="AG174" s="204"/>
    </row>
    <row r="175" spans="1:33" s="201" customFormat="1" ht="22.5">
      <c r="A175" s="901" t="s">
        <v>525</v>
      </c>
      <c r="B175" s="902"/>
      <c r="C175" s="902"/>
      <c r="D175" s="902"/>
      <c r="E175" s="902"/>
      <c r="F175" s="902"/>
      <c r="G175" s="902"/>
      <c r="H175" s="902"/>
      <c r="I175" s="902">
        <v>5</v>
      </c>
      <c r="J175" s="903">
        <v>0</v>
      </c>
      <c r="K175" s="903">
        <v>1</v>
      </c>
      <c r="L175" s="903">
        <v>3</v>
      </c>
      <c r="M175" s="903">
        <v>3</v>
      </c>
      <c r="N175" s="902">
        <v>12</v>
      </c>
      <c r="O175" s="217"/>
      <c r="P175" s="217"/>
      <c r="Q175" s="217"/>
      <c r="AF175" s="204"/>
      <c r="AG175" s="204"/>
    </row>
    <row r="176" spans="1:33" s="201" customFormat="1">
      <c r="A176" s="901" t="s">
        <v>356</v>
      </c>
      <c r="B176" s="902"/>
      <c r="C176" s="902"/>
      <c r="D176" s="902"/>
      <c r="E176" s="902"/>
      <c r="F176" s="902"/>
      <c r="G176" s="902"/>
      <c r="H176" s="902"/>
      <c r="I176" s="902">
        <v>0</v>
      </c>
      <c r="J176" s="903">
        <v>4</v>
      </c>
      <c r="K176" s="903">
        <v>1</v>
      </c>
      <c r="L176" s="903">
        <v>4</v>
      </c>
      <c r="M176" s="903">
        <v>2</v>
      </c>
      <c r="N176" s="902">
        <v>11</v>
      </c>
      <c r="O176" s="217"/>
      <c r="P176" s="217"/>
      <c r="Q176" s="217"/>
      <c r="AF176" s="204"/>
      <c r="AG176" s="204"/>
    </row>
    <row r="177" spans="1:33" s="201" customFormat="1">
      <c r="A177" s="901" t="s">
        <v>365</v>
      </c>
      <c r="B177" s="902"/>
      <c r="C177" s="902"/>
      <c r="D177" s="902"/>
      <c r="E177" s="902"/>
      <c r="F177" s="902"/>
      <c r="G177" s="902"/>
      <c r="H177" s="902"/>
      <c r="I177" s="902">
        <v>3</v>
      </c>
      <c r="J177" s="903">
        <v>1</v>
      </c>
      <c r="K177" s="903">
        <v>3</v>
      </c>
      <c r="L177" s="903">
        <v>4</v>
      </c>
      <c r="M177" s="903">
        <v>0</v>
      </c>
      <c r="N177" s="902">
        <v>11</v>
      </c>
      <c r="O177" s="217"/>
      <c r="P177" s="217"/>
      <c r="Q177" s="217"/>
      <c r="AF177" s="204"/>
      <c r="AG177" s="204"/>
    </row>
    <row r="178" spans="1:33" s="201" customFormat="1">
      <c r="A178" s="901" t="s">
        <v>349</v>
      </c>
      <c r="B178" s="902"/>
      <c r="C178" s="902"/>
      <c r="D178" s="902"/>
      <c r="E178" s="902"/>
      <c r="F178" s="902"/>
      <c r="G178" s="902"/>
      <c r="H178" s="902"/>
      <c r="I178" s="902">
        <v>1</v>
      </c>
      <c r="J178" s="903">
        <v>2</v>
      </c>
      <c r="K178" s="903">
        <v>3</v>
      </c>
      <c r="L178" s="903">
        <v>4</v>
      </c>
      <c r="M178" s="903">
        <v>0</v>
      </c>
      <c r="N178" s="902">
        <v>10</v>
      </c>
      <c r="O178" s="217"/>
      <c r="P178" s="217"/>
      <c r="Q178" s="217"/>
      <c r="AF178" s="204"/>
      <c r="AG178" s="204"/>
    </row>
    <row r="179" spans="1:33" s="201" customFormat="1" ht="22.5">
      <c r="A179" s="901" t="s">
        <v>354</v>
      </c>
      <c r="B179" s="902"/>
      <c r="C179" s="902"/>
      <c r="D179" s="902"/>
      <c r="E179" s="902"/>
      <c r="F179" s="902"/>
      <c r="G179" s="902"/>
      <c r="H179" s="902"/>
      <c r="I179" s="902">
        <v>0</v>
      </c>
      <c r="J179" s="903">
        <v>2</v>
      </c>
      <c r="K179" s="903">
        <v>2</v>
      </c>
      <c r="L179" s="903">
        <v>5</v>
      </c>
      <c r="M179" s="903">
        <v>1</v>
      </c>
      <c r="N179" s="902">
        <v>10</v>
      </c>
      <c r="O179" s="217"/>
      <c r="P179" s="217"/>
      <c r="Q179" s="217"/>
      <c r="AF179" s="204"/>
      <c r="AG179" s="204"/>
    </row>
    <row r="180" spans="1:33" s="201" customFormat="1" ht="22.5">
      <c r="A180" s="901" t="s">
        <v>488</v>
      </c>
      <c r="B180" s="902"/>
      <c r="C180" s="902"/>
      <c r="D180" s="902"/>
      <c r="E180" s="902"/>
      <c r="F180" s="902"/>
      <c r="G180" s="902"/>
      <c r="H180" s="902"/>
      <c r="I180" s="902">
        <v>2</v>
      </c>
      <c r="J180" s="903">
        <v>3</v>
      </c>
      <c r="K180" s="903">
        <v>1</v>
      </c>
      <c r="L180" s="903">
        <v>0</v>
      </c>
      <c r="M180" s="903">
        <v>3</v>
      </c>
      <c r="N180" s="902">
        <v>9</v>
      </c>
      <c r="O180" s="217"/>
      <c r="P180" s="217"/>
      <c r="Q180" s="217"/>
      <c r="AF180" s="204"/>
      <c r="AG180" s="204"/>
    </row>
    <row r="181" spans="1:33" s="201" customFormat="1" ht="33.75">
      <c r="A181" s="901" t="s">
        <v>495</v>
      </c>
      <c r="B181" s="902"/>
      <c r="C181" s="902"/>
      <c r="D181" s="902"/>
      <c r="E181" s="902"/>
      <c r="F181" s="902"/>
      <c r="G181" s="902"/>
      <c r="H181" s="902"/>
      <c r="I181" s="902">
        <v>4</v>
      </c>
      <c r="J181" s="903">
        <v>1</v>
      </c>
      <c r="K181" s="902">
        <v>2</v>
      </c>
      <c r="L181" s="903">
        <v>2</v>
      </c>
      <c r="M181" s="902">
        <v>0</v>
      </c>
      <c r="N181" s="902">
        <v>9</v>
      </c>
      <c r="O181" s="217"/>
      <c r="P181" s="217"/>
      <c r="Q181" s="217"/>
      <c r="AF181" s="204"/>
      <c r="AG181" s="204"/>
    </row>
    <row r="182" spans="1:33" s="201" customFormat="1">
      <c r="A182" s="901" t="s">
        <v>374</v>
      </c>
      <c r="B182" s="902"/>
      <c r="C182" s="902"/>
      <c r="D182" s="902"/>
      <c r="E182" s="902"/>
      <c r="F182" s="902"/>
      <c r="G182" s="902"/>
      <c r="H182" s="902"/>
      <c r="I182" s="902">
        <v>0</v>
      </c>
      <c r="J182" s="903">
        <v>3</v>
      </c>
      <c r="K182" s="903">
        <v>1</v>
      </c>
      <c r="L182" s="903">
        <v>3</v>
      </c>
      <c r="M182" s="903">
        <v>2</v>
      </c>
      <c r="N182" s="902">
        <v>9</v>
      </c>
      <c r="O182" s="217"/>
      <c r="P182" s="217"/>
      <c r="Q182" s="217"/>
      <c r="AF182" s="204"/>
      <c r="AG182" s="204"/>
    </row>
    <row r="183" spans="1:33" s="201" customFormat="1" ht="22.5">
      <c r="A183" s="901" t="s">
        <v>490</v>
      </c>
      <c r="B183" s="902"/>
      <c r="C183" s="902"/>
      <c r="D183" s="902"/>
      <c r="E183" s="902"/>
      <c r="F183" s="902"/>
      <c r="G183" s="902"/>
      <c r="H183" s="902"/>
      <c r="I183" s="902">
        <v>2</v>
      </c>
      <c r="J183" s="903">
        <v>2</v>
      </c>
      <c r="K183" s="903">
        <v>1</v>
      </c>
      <c r="L183" s="903">
        <v>0</v>
      </c>
      <c r="M183" s="903">
        <v>3</v>
      </c>
      <c r="N183" s="902">
        <v>8</v>
      </c>
      <c r="O183" s="217"/>
      <c r="P183" s="217"/>
      <c r="Q183" s="217"/>
      <c r="AF183" s="204"/>
      <c r="AG183" s="204"/>
    </row>
    <row r="184" spans="1:33" s="201" customFormat="1" ht="22.5">
      <c r="A184" s="904" t="s">
        <v>350</v>
      </c>
      <c r="B184" s="902"/>
      <c r="C184" s="902"/>
      <c r="D184" s="902"/>
      <c r="E184" s="902"/>
      <c r="F184" s="902"/>
      <c r="G184" s="902"/>
      <c r="H184" s="902"/>
      <c r="I184" s="902">
        <v>1</v>
      </c>
      <c r="J184" s="903">
        <v>0</v>
      </c>
      <c r="K184" s="902">
        <v>3</v>
      </c>
      <c r="L184" s="903">
        <v>4</v>
      </c>
      <c r="M184" s="903">
        <v>0</v>
      </c>
      <c r="N184" s="902">
        <v>8</v>
      </c>
      <c r="O184" s="217"/>
      <c r="P184" s="217"/>
      <c r="Q184" s="217"/>
      <c r="AF184" s="204"/>
      <c r="AG184" s="204"/>
    </row>
    <row r="185" spans="1:33" s="201" customFormat="1" ht="22.5">
      <c r="A185" s="901" t="s">
        <v>504</v>
      </c>
      <c r="B185" s="902"/>
      <c r="C185" s="902"/>
      <c r="D185" s="902"/>
      <c r="E185" s="902"/>
      <c r="F185" s="902"/>
      <c r="G185" s="902"/>
      <c r="H185" s="902"/>
      <c r="I185" s="902">
        <v>3</v>
      </c>
      <c r="J185" s="903">
        <v>0</v>
      </c>
      <c r="K185" s="903">
        <v>0</v>
      </c>
      <c r="L185" s="903">
        <v>2</v>
      </c>
      <c r="M185" s="903">
        <v>2</v>
      </c>
      <c r="N185" s="902">
        <v>7</v>
      </c>
      <c r="O185" s="217"/>
      <c r="P185" s="217"/>
      <c r="Q185" s="217"/>
      <c r="AF185" s="204"/>
      <c r="AG185" s="204"/>
    </row>
    <row r="186" spans="1:33" s="201" customFormat="1" ht="22.5">
      <c r="A186" s="901" t="s">
        <v>565</v>
      </c>
      <c r="B186" s="902"/>
      <c r="C186" s="902"/>
      <c r="D186" s="902"/>
      <c r="E186" s="902"/>
      <c r="F186" s="902"/>
      <c r="G186" s="902"/>
      <c r="H186" s="902"/>
      <c r="I186" s="902">
        <v>0</v>
      </c>
      <c r="J186" s="903">
        <v>3</v>
      </c>
      <c r="K186" s="903">
        <v>3</v>
      </c>
      <c r="L186" s="903">
        <v>1</v>
      </c>
      <c r="M186" s="903">
        <v>0</v>
      </c>
      <c r="N186" s="902">
        <v>7</v>
      </c>
      <c r="O186" s="217"/>
      <c r="P186" s="217"/>
      <c r="Q186" s="217"/>
      <c r="AF186" s="204"/>
      <c r="AG186" s="204"/>
    </row>
    <row r="187" spans="1:33" s="201" customFormat="1" ht="22.5">
      <c r="A187" s="901" t="s">
        <v>376</v>
      </c>
      <c r="B187" s="902"/>
      <c r="C187" s="902"/>
      <c r="D187" s="902"/>
      <c r="E187" s="902"/>
      <c r="F187" s="902"/>
      <c r="G187" s="902"/>
      <c r="H187" s="902"/>
      <c r="I187" s="902">
        <v>1</v>
      </c>
      <c r="J187" s="903">
        <v>2</v>
      </c>
      <c r="K187" s="903">
        <v>2</v>
      </c>
      <c r="L187" s="903">
        <v>2</v>
      </c>
      <c r="M187" s="903">
        <v>0</v>
      </c>
      <c r="N187" s="902">
        <v>7</v>
      </c>
      <c r="O187" s="217"/>
      <c r="P187" s="217"/>
      <c r="Q187" s="217"/>
      <c r="AF187" s="204"/>
      <c r="AG187" s="204"/>
    </row>
    <row r="188" spans="1:33" s="201" customFormat="1" ht="22.5">
      <c r="A188" s="904" t="s">
        <v>517</v>
      </c>
      <c r="B188" s="902"/>
      <c r="C188" s="902"/>
      <c r="D188" s="902"/>
      <c r="E188" s="902"/>
      <c r="F188" s="902"/>
      <c r="G188" s="902"/>
      <c r="H188" s="902"/>
      <c r="I188" s="902">
        <v>1</v>
      </c>
      <c r="J188" s="903">
        <v>0</v>
      </c>
      <c r="K188" s="903">
        <v>1</v>
      </c>
      <c r="L188" s="903">
        <v>1</v>
      </c>
      <c r="M188" s="903">
        <v>3</v>
      </c>
      <c r="N188" s="902">
        <v>6</v>
      </c>
      <c r="O188" s="217"/>
      <c r="P188" s="217"/>
      <c r="Q188" s="217"/>
      <c r="AF188" s="204"/>
      <c r="AG188" s="204"/>
    </row>
    <row r="189" spans="1:33" s="201" customFormat="1" ht="22.5">
      <c r="A189" s="901" t="s">
        <v>535</v>
      </c>
      <c r="B189" s="902"/>
      <c r="C189" s="902"/>
      <c r="D189" s="902"/>
      <c r="E189" s="902"/>
      <c r="F189" s="902"/>
      <c r="G189" s="902"/>
      <c r="H189" s="902"/>
      <c r="I189" s="902">
        <v>1</v>
      </c>
      <c r="J189" s="903">
        <v>1</v>
      </c>
      <c r="K189" s="903">
        <v>2</v>
      </c>
      <c r="L189" s="903">
        <v>2</v>
      </c>
      <c r="M189" s="903">
        <v>0</v>
      </c>
      <c r="N189" s="902">
        <v>6</v>
      </c>
      <c r="O189" s="217"/>
      <c r="P189" s="217"/>
      <c r="Q189" s="217"/>
      <c r="AF189" s="204"/>
      <c r="AG189" s="204"/>
    </row>
    <row r="190" spans="1:33" s="201" customFormat="1">
      <c r="A190" s="901" t="s">
        <v>357</v>
      </c>
      <c r="B190" s="902"/>
      <c r="C190" s="902"/>
      <c r="D190" s="902"/>
      <c r="E190" s="902"/>
      <c r="F190" s="902"/>
      <c r="G190" s="902"/>
      <c r="H190" s="902"/>
      <c r="I190" s="902">
        <v>0</v>
      </c>
      <c r="J190" s="903">
        <v>1</v>
      </c>
      <c r="K190" s="903">
        <v>0</v>
      </c>
      <c r="L190" s="903">
        <v>2</v>
      </c>
      <c r="M190" s="903">
        <v>3</v>
      </c>
      <c r="N190" s="902">
        <v>6</v>
      </c>
      <c r="O190" s="217"/>
      <c r="P190" s="217"/>
      <c r="Q190" s="217"/>
      <c r="AF190" s="204"/>
      <c r="AG190" s="204"/>
    </row>
    <row r="191" spans="1:33" s="201" customFormat="1">
      <c r="A191" s="904" t="s">
        <v>367</v>
      </c>
      <c r="B191" s="902"/>
      <c r="C191" s="902"/>
      <c r="D191" s="902"/>
      <c r="E191" s="902"/>
      <c r="F191" s="902"/>
      <c r="G191" s="902"/>
      <c r="H191" s="902"/>
      <c r="I191" s="902">
        <v>1</v>
      </c>
      <c r="J191" s="903">
        <v>3</v>
      </c>
      <c r="K191" s="903">
        <v>0</v>
      </c>
      <c r="L191" s="903">
        <v>2</v>
      </c>
      <c r="M191" s="903">
        <v>0</v>
      </c>
      <c r="N191" s="902">
        <v>6</v>
      </c>
      <c r="O191" s="217"/>
      <c r="P191" s="217"/>
      <c r="Q191" s="217"/>
      <c r="AF191" s="204"/>
      <c r="AG191" s="204"/>
    </row>
    <row r="192" spans="1:33" s="201" customFormat="1" ht="22.5">
      <c r="A192" s="901" t="s">
        <v>353</v>
      </c>
      <c r="B192" s="902"/>
      <c r="C192" s="902"/>
      <c r="D192" s="902"/>
      <c r="E192" s="902"/>
      <c r="F192" s="902"/>
      <c r="G192" s="902"/>
      <c r="H192" s="902"/>
      <c r="I192" s="902">
        <v>0</v>
      </c>
      <c r="J192" s="903">
        <v>0</v>
      </c>
      <c r="K192" s="903">
        <v>0</v>
      </c>
      <c r="L192" s="903">
        <v>4</v>
      </c>
      <c r="M192" s="903">
        <v>1</v>
      </c>
      <c r="N192" s="902">
        <v>5</v>
      </c>
      <c r="O192" s="217"/>
      <c r="P192" s="217"/>
      <c r="Q192" s="217"/>
      <c r="AF192" s="204"/>
      <c r="AG192" s="204"/>
    </row>
    <row r="193" spans="1:33" s="201" customFormat="1" ht="22.5">
      <c r="A193" s="901" t="s">
        <v>526</v>
      </c>
      <c r="B193" s="902"/>
      <c r="C193" s="902"/>
      <c r="D193" s="902"/>
      <c r="E193" s="902"/>
      <c r="F193" s="902"/>
      <c r="G193" s="902"/>
      <c r="H193" s="902"/>
      <c r="I193" s="902">
        <v>1</v>
      </c>
      <c r="J193" s="903">
        <v>0</v>
      </c>
      <c r="K193" s="903">
        <v>2</v>
      </c>
      <c r="L193" s="903">
        <v>1</v>
      </c>
      <c r="M193" s="903">
        <v>0</v>
      </c>
      <c r="N193" s="902">
        <v>4</v>
      </c>
      <c r="O193" s="217"/>
      <c r="P193" s="217"/>
      <c r="Q193" s="217"/>
      <c r="AF193" s="204"/>
      <c r="AG193" s="204"/>
    </row>
    <row r="194" spans="1:33" s="201" customFormat="1">
      <c r="A194" s="904" t="s">
        <v>369</v>
      </c>
      <c r="B194" s="902"/>
      <c r="C194" s="902"/>
      <c r="D194" s="902"/>
      <c r="E194" s="902"/>
      <c r="F194" s="902"/>
      <c r="G194" s="902"/>
      <c r="H194" s="902"/>
      <c r="I194" s="902">
        <v>1</v>
      </c>
      <c r="J194" s="903">
        <v>0</v>
      </c>
      <c r="K194" s="903">
        <v>0</v>
      </c>
      <c r="L194" s="903">
        <v>2</v>
      </c>
      <c r="M194" s="903">
        <v>1</v>
      </c>
      <c r="N194" s="902">
        <v>4</v>
      </c>
      <c r="O194" s="217"/>
      <c r="P194" s="217"/>
      <c r="Q194" s="217"/>
      <c r="AF194" s="204"/>
      <c r="AG194" s="204"/>
    </row>
    <row r="195" spans="1:33" s="201" customFormat="1" ht="22.5">
      <c r="A195" s="901" t="s">
        <v>486</v>
      </c>
      <c r="B195" s="902"/>
      <c r="C195" s="902"/>
      <c r="D195" s="902"/>
      <c r="E195" s="902"/>
      <c r="F195" s="902"/>
      <c r="G195" s="902"/>
      <c r="H195" s="902"/>
      <c r="I195" s="902">
        <v>0</v>
      </c>
      <c r="J195" s="903">
        <v>0</v>
      </c>
      <c r="K195" s="903">
        <v>1</v>
      </c>
      <c r="L195" s="903">
        <v>2</v>
      </c>
      <c r="M195" s="903">
        <v>0</v>
      </c>
      <c r="N195" s="902">
        <v>3</v>
      </c>
      <c r="O195" s="217"/>
      <c r="P195" s="217"/>
      <c r="Q195" s="217"/>
      <c r="AF195" s="204"/>
      <c r="AG195" s="204"/>
    </row>
    <row r="196" spans="1:33" s="201" customFormat="1" ht="22.5">
      <c r="A196" s="901" t="s">
        <v>519</v>
      </c>
      <c r="B196" s="902"/>
      <c r="C196" s="902"/>
      <c r="D196" s="902"/>
      <c r="E196" s="902"/>
      <c r="F196" s="902"/>
      <c r="G196" s="902"/>
      <c r="H196" s="902"/>
      <c r="I196" s="902">
        <v>0</v>
      </c>
      <c r="J196" s="903">
        <v>0</v>
      </c>
      <c r="K196" s="903">
        <v>0</v>
      </c>
      <c r="L196" s="903">
        <v>0</v>
      </c>
      <c r="M196" s="903">
        <v>2</v>
      </c>
      <c r="N196" s="902">
        <v>2</v>
      </c>
      <c r="O196" s="217"/>
      <c r="P196" s="217"/>
      <c r="Q196" s="217"/>
      <c r="AF196" s="204"/>
      <c r="AG196" s="204"/>
    </row>
    <row r="197" spans="1:33" s="201" customFormat="1" ht="23.25" customHeight="1">
      <c r="A197" s="901" t="s">
        <v>530</v>
      </c>
      <c r="B197" s="902"/>
      <c r="C197" s="902"/>
      <c r="D197" s="902"/>
      <c r="E197" s="902"/>
      <c r="F197" s="902"/>
      <c r="G197" s="902"/>
      <c r="H197" s="902"/>
      <c r="I197" s="902">
        <v>0</v>
      </c>
      <c r="J197" s="903">
        <v>0</v>
      </c>
      <c r="K197" s="903">
        <v>1</v>
      </c>
      <c r="L197" s="903">
        <v>0</v>
      </c>
      <c r="M197" s="903">
        <v>0</v>
      </c>
      <c r="N197" s="902">
        <v>1</v>
      </c>
      <c r="O197" s="217"/>
      <c r="P197" s="217"/>
      <c r="Q197" s="217"/>
      <c r="AF197" s="204"/>
      <c r="AG197" s="204"/>
    </row>
    <row r="198" spans="1:33" s="201" customFormat="1" ht="23.25" customHeight="1">
      <c r="A198" s="901" t="s">
        <v>479</v>
      </c>
      <c r="B198" s="902"/>
      <c r="C198" s="902"/>
      <c r="D198" s="902"/>
      <c r="E198" s="902"/>
      <c r="F198" s="902"/>
      <c r="G198" s="902"/>
      <c r="H198" s="902"/>
      <c r="I198" s="902">
        <v>0</v>
      </c>
      <c r="J198" s="903">
        <v>0</v>
      </c>
      <c r="K198" s="903">
        <v>0</v>
      </c>
      <c r="L198" s="903">
        <v>0</v>
      </c>
      <c r="M198" s="903">
        <v>0</v>
      </c>
      <c r="N198" s="902">
        <v>0</v>
      </c>
      <c r="O198" s="217"/>
      <c r="P198" s="217"/>
      <c r="Q198" s="217"/>
      <c r="S198" s="1080"/>
      <c r="T198" s="1080"/>
      <c r="U198" s="1080"/>
      <c r="V198" s="1080"/>
      <c r="W198" s="1080"/>
      <c r="X198" s="1080"/>
      <c r="Y198" s="1080"/>
      <c r="Z198" s="1080"/>
      <c r="AA198" s="1080"/>
      <c r="AB198" s="1080"/>
      <c r="AC198" s="1080"/>
      <c r="AD198" s="1080"/>
      <c r="AE198" s="1080"/>
      <c r="AF198" s="220"/>
      <c r="AG198" s="220"/>
    </row>
    <row r="199" spans="1:33" s="1080" customFormat="1" ht="23.25" customHeight="1">
      <c r="A199" s="901" t="s">
        <v>506</v>
      </c>
      <c r="B199" s="902"/>
      <c r="C199" s="902"/>
      <c r="D199" s="902"/>
      <c r="E199" s="902"/>
      <c r="F199" s="902"/>
      <c r="G199" s="902"/>
      <c r="H199" s="902"/>
      <c r="I199" s="902">
        <v>0</v>
      </c>
      <c r="J199" s="903">
        <v>0</v>
      </c>
      <c r="K199" s="903">
        <v>0</v>
      </c>
      <c r="L199" s="903">
        <v>0</v>
      </c>
      <c r="M199" s="903">
        <v>0</v>
      </c>
      <c r="N199" s="902">
        <v>0</v>
      </c>
      <c r="O199" s="301"/>
      <c r="P199" s="301"/>
      <c r="Q199" s="301"/>
      <c r="AF199" s="220"/>
      <c r="AG199" s="220"/>
    </row>
    <row r="200" spans="1:33" s="1080" customFormat="1" ht="23.25" customHeight="1">
      <c r="A200" s="901" t="s">
        <v>531</v>
      </c>
      <c r="B200" s="902"/>
      <c r="C200" s="902"/>
      <c r="D200" s="902"/>
      <c r="E200" s="902"/>
      <c r="F200" s="902"/>
      <c r="G200" s="902"/>
      <c r="H200" s="902"/>
      <c r="I200" s="902">
        <v>0</v>
      </c>
      <c r="J200" s="903">
        <v>0</v>
      </c>
      <c r="K200" s="903">
        <v>0</v>
      </c>
      <c r="L200" s="903">
        <v>0</v>
      </c>
      <c r="M200" s="903">
        <v>0</v>
      </c>
      <c r="N200" s="902">
        <v>0</v>
      </c>
      <c r="O200" s="301"/>
      <c r="P200" s="301"/>
      <c r="Q200" s="301"/>
      <c r="S200" s="598"/>
      <c r="T200" s="598"/>
      <c r="U200" s="598"/>
      <c r="V200" s="598"/>
      <c r="W200" s="598"/>
      <c r="X200" s="598"/>
      <c r="Y200" s="598"/>
      <c r="Z200" s="598"/>
      <c r="AA200" s="598"/>
      <c r="AB200" s="598"/>
      <c r="AC200" s="598"/>
      <c r="AD200" s="598"/>
      <c r="AE200" s="598"/>
      <c r="AF200" s="1077"/>
      <c r="AG200" s="1077"/>
    </row>
    <row r="201" spans="1:33" s="598" customFormat="1" ht="23.25" customHeight="1">
      <c r="A201" s="897" t="s">
        <v>538</v>
      </c>
      <c r="B201" s="898"/>
      <c r="C201" s="898"/>
      <c r="D201" s="898"/>
      <c r="E201" s="898"/>
      <c r="F201" s="898"/>
      <c r="G201" s="898"/>
      <c r="H201" s="898"/>
      <c r="I201" s="898">
        <v>1205</v>
      </c>
      <c r="J201" s="898">
        <v>916</v>
      </c>
      <c r="K201" s="898">
        <v>964</v>
      </c>
      <c r="L201" s="898">
        <v>830</v>
      </c>
      <c r="M201" s="898">
        <v>959</v>
      </c>
      <c r="N201" s="898">
        <v>4874</v>
      </c>
      <c r="O201" s="628"/>
      <c r="P201" s="628"/>
      <c r="Q201" s="628"/>
      <c r="S201" s="201"/>
      <c r="T201" s="201"/>
      <c r="U201" s="201"/>
      <c r="V201" s="201"/>
      <c r="W201" s="201"/>
      <c r="X201" s="201"/>
      <c r="Y201" s="201"/>
      <c r="Z201" s="201"/>
      <c r="AA201" s="201"/>
      <c r="AB201" s="201"/>
      <c r="AC201" s="201"/>
      <c r="AD201" s="201"/>
      <c r="AE201" s="201"/>
      <c r="AF201" s="204"/>
      <c r="AG201" s="204"/>
    </row>
    <row r="202" spans="1:33" s="201" customFormat="1">
      <c r="C202" s="217"/>
      <c r="D202" s="217"/>
      <c r="F202" s="204"/>
      <c r="G202" s="204"/>
      <c r="H202" s="204"/>
      <c r="I202" s="1077"/>
      <c r="J202" s="204"/>
      <c r="K202" s="204"/>
      <c r="L202" s="204"/>
      <c r="M202" s="1079"/>
      <c r="N202" s="1142"/>
      <c r="O202" s="217"/>
      <c r="P202" s="217"/>
      <c r="Q202" s="217"/>
      <c r="AF202" s="204"/>
      <c r="AG202" s="204"/>
    </row>
    <row r="203" spans="1:33" s="201" customFormat="1">
      <c r="C203" s="217"/>
      <c r="D203" s="217"/>
      <c r="F203" s="204"/>
      <c r="G203" s="204"/>
      <c r="H203" s="204"/>
      <c r="I203" s="1077"/>
      <c r="J203" s="204"/>
      <c r="K203" s="204"/>
      <c r="L203" s="204"/>
      <c r="M203" s="1079"/>
      <c r="N203" s="1142"/>
      <c r="O203" s="217"/>
      <c r="P203" s="217"/>
      <c r="Q203" s="217"/>
      <c r="AF203" s="204"/>
      <c r="AG203" s="204"/>
    </row>
    <row r="204" spans="1:33" s="201" customFormat="1">
      <c r="C204" s="217"/>
      <c r="D204" s="217"/>
      <c r="F204" s="204"/>
      <c r="G204" s="204"/>
      <c r="H204" s="204"/>
      <c r="I204" s="1077"/>
      <c r="J204" s="204"/>
      <c r="K204" s="204"/>
      <c r="L204" s="204"/>
      <c r="M204" s="1079"/>
      <c r="N204" s="1142"/>
      <c r="O204" s="217"/>
      <c r="P204" s="217"/>
      <c r="Q204" s="217"/>
      <c r="AF204" s="204"/>
      <c r="AG204" s="204"/>
    </row>
    <row r="205" spans="1:33" s="201" customFormat="1">
      <c r="C205" s="217"/>
      <c r="D205" s="217"/>
      <c r="F205" s="204"/>
      <c r="G205" s="204"/>
      <c r="H205" s="204"/>
      <c r="I205" s="1077"/>
      <c r="J205" s="204"/>
      <c r="K205" s="204"/>
      <c r="L205" s="204"/>
      <c r="M205" s="1079"/>
      <c r="N205" s="1142"/>
      <c r="O205" s="217"/>
      <c r="P205" s="217"/>
      <c r="Q205" s="217"/>
      <c r="AF205" s="204"/>
      <c r="AG205" s="204"/>
    </row>
    <row r="206" spans="1:33" s="201" customFormat="1">
      <c r="C206" s="217"/>
      <c r="D206" s="217"/>
      <c r="F206" s="204"/>
      <c r="G206" s="204"/>
      <c r="H206" s="204"/>
      <c r="I206" s="1077"/>
      <c r="J206" s="204"/>
      <c r="K206" s="204"/>
      <c r="L206" s="204"/>
      <c r="M206" s="1079"/>
      <c r="N206" s="1142"/>
      <c r="O206" s="217"/>
      <c r="P206" s="217"/>
      <c r="Q206" s="217"/>
      <c r="AF206" s="204"/>
      <c r="AG206" s="204"/>
    </row>
    <row r="207" spans="1:33" s="201" customFormat="1">
      <c r="C207" s="217"/>
      <c r="D207" s="217"/>
      <c r="F207" s="204"/>
      <c r="G207" s="204"/>
      <c r="H207" s="204"/>
      <c r="I207" s="1077"/>
      <c r="J207" s="204"/>
      <c r="K207" s="204"/>
      <c r="L207" s="204"/>
      <c r="M207" s="1079"/>
      <c r="N207" s="1142"/>
      <c r="O207" s="217"/>
      <c r="P207" s="217"/>
      <c r="Q207" s="217"/>
      <c r="AF207" s="204"/>
      <c r="AG207" s="204"/>
    </row>
    <row r="208" spans="1:33" s="201" customFormat="1">
      <c r="C208" s="217"/>
      <c r="D208" s="217"/>
      <c r="F208" s="204"/>
      <c r="G208" s="204"/>
      <c r="H208" s="204"/>
      <c r="I208" s="1077"/>
      <c r="J208" s="204"/>
      <c r="K208" s="204"/>
      <c r="L208" s="204"/>
      <c r="M208" s="1079"/>
      <c r="N208" s="1142"/>
      <c r="O208" s="217"/>
      <c r="P208" s="217"/>
      <c r="Q208" s="217"/>
      <c r="AF208" s="204"/>
      <c r="AG208" s="204"/>
    </row>
    <row r="209" spans="3:33" s="201" customFormat="1">
      <c r="C209" s="217"/>
      <c r="D209" s="217"/>
      <c r="F209" s="204"/>
      <c r="G209" s="204"/>
      <c r="H209" s="204"/>
      <c r="I209" s="1077"/>
      <c r="J209" s="204"/>
      <c r="K209" s="204"/>
      <c r="L209" s="204"/>
      <c r="M209" s="1079"/>
      <c r="N209" s="1142"/>
      <c r="O209" s="217"/>
      <c r="P209" s="217"/>
      <c r="Q209" s="217"/>
      <c r="AF209" s="204"/>
      <c r="AG209" s="204"/>
    </row>
    <row r="210" spans="3:33" s="201" customFormat="1">
      <c r="C210" s="217"/>
      <c r="D210" s="217"/>
      <c r="F210" s="204"/>
      <c r="G210" s="204"/>
      <c r="H210" s="204"/>
      <c r="I210" s="1077"/>
      <c r="J210" s="204"/>
      <c r="K210" s="204"/>
      <c r="L210" s="204"/>
      <c r="M210" s="1079"/>
      <c r="N210" s="1142"/>
      <c r="O210" s="217"/>
      <c r="P210" s="217"/>
      <c r="Q210" s="217"/>
      <c r="AF210" s="204"/>
      <c r="AG210" s="204"/>
    </row>
    <row r="211" spans="3:33" s="201" customFormat="1">
      <c r="C211" s="217"/>
      <c r="D211" s="217"/>
      <c r="F211" s="204"/>
      <c r="G211" s="204"/>
      <c r="H211" s="204"/>
      <c r="I211" s="1077"/>
      <c r="J211" s="204"/>
      <c r="K211" s="204"/>
      <c r="L211" s="204"/>
      <c r="M211" s="1079"/>
      <c r="N211" s="1142"/>
      <c r="O211" s="217"/>
      <c r="P211" s="217"/>
      <c r="Q211" s="217"/>
      <c r="AF211" s="204"/>
      <c r="AG211" s="204"/>
    </row>
    <row r="212" spans="3:33" s="201" customFormat="1">
      <c r="C212" s="217"/>
      <c r="D212" s="217"/>
      <c r="F212" s="204"/>
      <c r="G212" s="204"/>
      <c r="H212" s="204"/>
      <c r="I212" s="1077"/>
      <c r="J212" s="204"/>
      <c r="K212" s="204"/>
      <c r="L212" s="204"/>
      <c r="M212" s="1079"/>
      <c r="N212" s="1142"/>
      <c r="O212" s="217"/>
      <c r="P212" s="217"/>
      <c r="Q212" s="217"/>
      <c r="AF212" s="204"/>
      <c r="AG212" s="204"/>
    </row>
    <row r="213" spans="3:33" s="201" customFormat="1">
      <c r="C213" s="217"/>
      <c r="D213" s="217"/>
      <c r="F213" s="204"/>
      <c r="G213" s="204"/>
      <c r="H213" s="204"/>
      <c r="I213" s="1077"/>
      <c r="J213" s="204"/>
      <c r="K213" s="204"/>
      <c r="L213" s="204"/>
      <c r="M213" s="1079"/>
      <c r="N213" s="1142"/>
      <c r="O213" s="217"/>
      <c r="P213" s="217"/>
      <c r="Q213" s="217"/>
      <c r="AF213" s="204"/>
      <c r="AG213" s="204"/>
    </row>
    <row r="214" spans="3:33" s="201" customFormat="1">
      <c r="C214" s="217"/>
      <c r="D214" s="217"/>
      <c r="F214" s="204"/>
      <c r="G214" s="204"/>
      <c r="H214" s="204"/>
      <c r="I214" s="1077"/>
      <c r="J214" s="204"/>
      <c r="K214" s="204"/>
      <c r="L214" s="204"/>
      <c r="M214" s="1079"/>
      <c r="N214" s="1142"/>
      <c r="O214" s="217"/>
      <c r="P214" s="217"/>
      <c r="Q214" s="217"/>
      <c r="AF214" s="204"/>
      <c r="AG214" s="204"/>
    </row>
    <row r="215" spans="3:33" s="201" customFormat="1">
      <c r="C215" s="217"/>
      <c r="D215" s="217"/>
      <c r="F215" s="204"/>
      <c r="G215" s="204"/>
      <c r="H215" s="204"/>
      <c r="I215" s="1077"/>
      <c r="J215" s="204"/>
      <c r="K215" s="204"/>
      <c r="L215" s="204"/>
      <c r="M215" s="1079"/>
      <c r="N215" s="1142"/>
      <c r="O215" s="217"/>
      <c r="P215" s="217"/>
      <c r="Q215" s="217"/>
      <c r="AF215" s="204"/>
      <c r="AG215" s="204"/>
    </row>
    <row r="216" spans="3:33" s="201" customFormat="1">
      <c r="C216" s="217"/>
      <c r="D216" s="217"/>
      <c r="F216" s="204"/>
      <c r="G216" s="204"/>
      <c r="H216" s="204"/>
      <c r="I216" s="1077"/>
      <c r="J216" s="204"/>
      <c r="K216" s="204"/>
      <c r="L216" s="204"/>
      <c r="M216" s="1079"/>
      <c r="N216" s="1142"/>
      <c r="O216" s="217"/>
      <c r="P216" s="217"/>
      <c r="Q216" s="217"/>
      <c r="AF216" s="204"/>
      <c r="AG216" s="204"/>
    </row>
    <row r="217" spans="3:33" s="201" customFormat="1">
      <c r="C217" s="217"/>
      <c r="D217" s="217"/>
      <c r="F217" s="204"/>
      <c r="G217" s="204"/>
      <c r="H217" s="204"/>
      <c r="I217" s="1077"/>
      <c r="J217" s="204"/>
      <c r="K217" s="204"/>
      <c r="L217" s="204"/>
      <c r="M217" s="1079"/>
      <c r="N217" s="1142"/>
      <c r="O217" s="217"/>
      <c r="P217" s="217"/>
      <c r="Q217" s="217"/>
      <c r="AF217" s="204"/>
      <c r="AG217" s="204"/>
    </row>
    <row r="218" spans="3:33" s="201" customFormat="1">
      <c r="C218" s="217"/>
      <c r="D218" s="217"/>
      <c r="F218" s="204"/>
      <c r="G218" s="204"/>
      <c r="H218" s="204"/>
      <c r="I218" s="1077"/>
      <c r="J218" s="204"/>
      <c r="K218" s="204"/>
      <c r="L218" s="204"/>
      <c r="M218" s="1079"/>
      <c r="N218" s="1142"/>
      <c r="O218" s="217"/>
      <c r="P218" s="217"/>
      <c r="Q218" s="217"/>
      <c r="AF218" s="204"/>
      <c r="AG218" s="204"/>
    </row>
    <row r="219" spans="3:33" s="201" customFormat="1">
      <c r="C219" s="217"/>
      <c r="D219" s="217"/>
      <c r="F219" s="204"/>
      <c r="G219" s="204"/>
      <c r="H219" s="204"/>
      <c r="I219" s="1077"/>
      <c r="J219" s="204"/>
      <c r="K219" s="204"/>
      <c r="L219" s="204"/>
      <c r="M219" s="1079"/>
      <c r="N219" s="1142"/>
      <c r="O219" s="217"/>
      <c r="P219" s="217"/>
      <c r="Q219" s="217"/>
      <c r="AF219" s="204"/>
      <c r="AG219" s="204"/>
    </row>
    <row r="220" spans="3:33" s="201" customFormat="1">
      <c r="C220" s="217"/>
      <c r="D220" s="217"/>
      <c r="F220" s="204"/>
      <c r="G220" s="204"/>
      <c r="H220" s="204"/>
      <c r="I220" s="1077"/>
      <c r="J220" s="204"/>
      <c r="K220" s="204"/>
      <c r="L220" s="204"/>
      <c r="M220" s="1079"/>
      <c r="N220" s="1142"/>
      <c r="O220" s="217"/>
      <c r="P220" s="217"/>
      <c r="Q220" s="217"/>
      <c r="AF220" s="204"/>
      <c r="AG220" s="204"/>
    </row>
    <row r="221" spans="3:33" s="201" customFormat="1">
      <c r="C221" s="217"/>
      <c r="D221" s="217"/>
      <c r="F221" s="204"/>
      <c r="G221" s="204"/>
      <c r="H221" s="204"/>
      <c r="I221" s="1077"/>
      <c r="J221" s="204"/>
      <c r="K221" s="204"/>
      <c r="L221" s="204"/>
      <c r="M221" s="1079"/>
      <c r="N221" s="1142"/>
      <c r="O221" s="217"/>
      <c r="P221" s="217"/>
      <c r="Q221" s="217"/>
      <c r="AF221" s="204"/>
      <c r="AG221" s="204"/>
    </row>
    <row r="222" spans="3:33" s="201" customFormat="1">
      <c r="C222" s="217"/>
      <c r="D222" s="217"/>
      <c r="F222" s="204"/>
      <c r="G222" s="204"/>
      <c r="H222" s="204"/>
      <c r="I222" s="1077"/>
      <c r="J222" s="204"/>
      <c r="K222" s="204"/>
      <c r="L222" s="204"/>
      <c r="M222" s="1079"/>
      <c r="N222" s="1142"/>
      <c r="O222" s="217"/>
      <c r="P222" s="217"/>
      <c r="Q222" s="217"/>
      <c r="AF222" s="204"/>
      <c r="AG222" s="204"/>
    </row>
    <row r="223" spans="3:33" s="201" customFormat="1">
      <c r="C223" s="217"/>
      <c r="D223" s="217"/>
      <c r="F223" s="204"/>
      <c r="G223" s="204"/>
      <c r="H223" s="204"/>
      <c r="I223" s="1077"/>
      <c r="J223" s="204"/>
      <c r="K223" s="204"/>
      <c r="L223" s="204"/>
      <c r="M223" s="1079"/>
      <c r="N223" s="1142"/>
      <c r="O223" s="217"/>
      <c r="P223" s="217"/>
      <c r="Q223" s="217"/>
      <c r="AF223" s="204"/>
      <c r="AG223" s="204"/>
    </row>
    <row r="224" spans="3:33" s="201" customFormat="1">
      <c r="C224" s="217"/>
      <c r="D224" s="217"/>
      <c r="F224" s="204"/>
      <c r="G224" s="204"/>
      <c r="H224" s="204"/>
      <c r="I224" s="1077"/>
      <c r="J224" s="204"/>
      <c r="K224" s="204"/>
      <c r="L224" s="204"/>
      <c r="M224" s="1079"/>
      <c r="N224" s="1142"/>
      <c r="O224" s="217"/>
      <c r="P224" s="217"/>
      <c r="Q224" s="217"/>
      <c r="AF224" s="204"/>
      <c r="AG224" s="204"/>
    </row>
    <row r="225" spans="3:33" s="201" customFormat="1">
      <c r="C225" s="217"/>
      <c r="D225" s="217"/>
      <c r="F225" s="204"/>
      <c r="G225" s="204"/>
      <c r="H225" s="204"/>
      <c r="I225" s="1077"/>
      <c r="J225" s="204"/>
      <c r="K225" s="204"/>
      <c r="L225" s="204"/>
      <c r="M225" s="1079"/>
      <c r="N225" s="1142"/>
      <c r="O225" s="217"/>
      <c r="P225" s="217"/>
      <c r="Q225" s="217"/>
      <c r="AF225" s="204"/>
      <c r="AG225" s="204"/>
    </row>
    <row r="226" spans="3:33" s="201" customFormat="1">
      <c r="C226" s="217"/>
      <c r="D226" s="217"/>
      <c r="F226" s="204"/>
      <c r="G226" s="204"/>
      <c r="H226" s="204"/>
      <c r="I226" s="1077"/>
      <c r="J226" s="204"/>
      <c r="K226" s="204"/>
      <c r="L226" s="204"/>
      <c r="M226" s="1079"/>
      <c r="N226" s="1142"/>
      <c r="O226" s="217"/>
      <c r="P226" s="217"/>
      <c r="Q226" s="217"/>
      <c r="AF226" s="204"/>
      <c r="AG226" s="204"/>
    </row>
    <row r="227" spans="3:33" s="201" customFormat="1">
      <c r="C227" s="217"/>
      <c r="D227" s="217"/>
      <c r="F227" s="204"/>
      <c r="G227" s="204"/>
      <c r="H227" s="204"/>
      <c r="I227" s="1077"/>
      <c r="J227" s="204"/>
      <c r="K227" s="204"/>
      <c r="L227" s="204"/>
      <c r="M227" s="1079"/>
      <c r="N227" s="1142"/>
      <c r="O227" s="217"/>
      <c r="P227" s="217"/>
      <c r="Q227" s="217"/>
      <c r="AF227" s="204"/>
      <c r="AG227" s="204"/>
    </row>
    <row r="228" spans="3:33" s="201" customFormat="1">
      <c r="C228" s="217"/>
      <c r="D228" s="217"/>
      <c r="F228" s="204"/>
      <c r="G228" s="204"/>
      <c r="H228" s="204"/>
      <c r="I228" s="1077"/>
      <c r="J228" s="204"/>
      <c r="K228" s="204"/>
      <c r="L228" s="204"/>
      <c r="M228" s="1079"/>
      <c r="N228" s="1142"/>
      <c r="O228" s="217"/>
      <c r="P228" s="217"/>
      <c r="Q228" s="217"/>
      <c r="AF228" s="204"/>
      <c r="AG228" s="204"/>
    </row>
    <row r="229" spans="3:33" s="201" customFormat="1">
      <c r="C229" s="217"/>
      <c r="D229" s="217"/>
      <c r="F229" s="204"/>
      <c r="G229" s="204"/>
      <c r="H229" s="204"/>
      <c r="I229" s="1077"/>
      <c r="J229" s="204"/>
      <c r="K229" s="204"/>
      <c r="L229" s="204"/>
      <c r="M229" s="1079"/>
      <c r="N229" s="1142"/>
      <c r="O229" s="217"/>
      <c r="P229" s="217"/>
      <c r="Q229" s="217"/>
      <c r="AF229" s="204"/>
      <c r="AG229" s="204"/>
    </row>
    <row r="230" spans="3:33" s="201" customFormat="1">
      <c r="C230" s="217"/>
      <c r="D230" s="217"/>
      <c r="F230" s="204"/>
      <c r="G230" s="204"/>
      <c r="H230" s="204"/>
      <c r="I230" s="1077"/>
      <c r="J230" s="204"/>
      <c r="K230" s="204"/>
      <c r="L230" s="204"/>
      <c r="M230" s="1079"/>
      <c r="N230" s="1142"/>
      <c r="O230" s="217"/>
      <c r="P230" s="217"/>
      <c r="Q230" s="217"/>
      <c r="AF230" s="204"/>
      <c r="AG230" s="204"/>
    </row>
    <row r="231" spans="3:33" s="201" customFormat="1">
      <c r="C231" s="217"/>
      <c r="D231" s="217"/>
      <c r="F231" s="204"/>
      <c r="G231" s="204"/>
      <c r="H231" s="204"/>
      <c r="I231" s="1077"/>
      <c r="J231" s="204"/>
      <c r="K231" s="204"/>
      <c r="L231" s="204"/>
      <c r="M231" s="1079"/>
      <c r="N231" s="1142"/>
      <c r="O231" s="217"/>
      <c r="P231" s="217"/>
      <c r="Q231" s="217"/>
      <c r="AF231" s="204"/>
      <c r="AG231" s="204"/>
    </row>
    <row r="232" spans="3:33" s="201" customFormat="1">
      <c r="C232" s="217"/>
      <c r="D232" s="217"/>
      <c r="F232" s="204"/>
      <c r="G232" s="204"/>
      <c r="H232" s="204"/>
      <c r="I232" s="1077"/>
      <c r="J232" s="204"/>
      <c r="K232" s="204"/>
      <c r="L232" s="204"/>
      <c r="M232" s="1079"/>
      <c r="N232" s="1142"/>
      <c r="O232" s="217"/>
      <c r="P232" s="217"/>
      <c r="Q232" s="217"/>
      <c r="AF232" s="204"/>
      <c r="AG232" s="204"/>
    </row>
    <row r="233" spans="3:33" s="201" customFormat="1">
      <c r="C233" s="217"/>
      <c r="D233" s="217"/>
      <c r="F233" s="204"/>
      <c r="G233" s="204"/>
      <c r="H233" s="204"/>
      <c r="I233" s="1077"/>
      <c r="J233" s="204"/>
      <c r="K233" s="204"/>
      <c r="L233" s="204"/>
      <c r="M233" s="1079"/>
      <c r="N233" s="1142"/>
      <c r="O233" s="217"/>
      <c r="P233" s="217"/>
      <c r="Q233" s="217"/>
      <c r="AF233" s="204"/>
      <c r="AG233" s="204"/>
    </row>
    <row r="234" spans="3:33" s="201" customFormat="1">
      <c r="C234" s="217"/>
      <c r="D234" s="217"/>
      <c r="F234" s="204"/>
      <c r="G234" s="204"/>
      <c r="H234" s="204"/>
      <c r="I234" s="1077"/>
      <c r="J234" s="204"/>
      <c r="K234" s="204"/>
      <c r="L234" s="204"/>
      <c r="M234" s="1079"/>
      <c r="N234" s="1142"/>
      <c r="O234" s="217"/>
      <c r="P234" s="217"/>
      <c r="Q234" s="217"/>
      <c r="AF234" s="204"/>
      <c r="AG234" s="204"/>
    </row>
    <row r="235" spans="3:33" s="201" customFormat="1">
      <c r="C235" s="217"/>
      <c r="D235" s="217"/>
      <c r="F235" s="204"/>
      <c r="G235" s="204"/>
      <c r="H235" s="204"/>
      <c r="I235" s="1077"/>
      <c r="J235" s="204"/>
      <c r="K235" s="204"/>
      <c r="L235" s="204"/>
      <c r="M235" s="1079"/>
      <c r="N235" s="1142"/>
      <c r="O235" s="217"/>
      <c r="P235" s="217"/>
      <c r="Q235" s="217"/>
      <c r="AF235" s="204"/>
      <c r="AG235" s="204"/>
    </row>
    <row r="236" spans="3:33" s="201" customFormat="1">
      <c r="C236" s="217"/>
      <c r="D236" s="217"/>
      <c r="F236" s="204"/>
      <c r="G236" s="204"/>
      <c r="H236" s="204"/>
      <c r="I236" s="1077"/>
      <c r="J236" s="204"/>
      <c r="K236" s="204"/>
      <c r="L236" s="204"/>
      <c r="M236" s="1079"/>
      <c r="N236" s="1142"/>
      <c r="O236" s="217"/>
      <c r="P236" s="217"/>
      <c r="Q236" s="217"/>
      <c r="AF236" s="204"/>
      <c r="AG236" s="204"/>
    </row>
    <row r="237" spans="3:33" s="201" customFormat="1">
      <c r="C237" s="217"/>
      <c r="D237" s="217"/>
      <c r="F237" s="204"/>
      <c r="G237" s="204"/>
      <c r="H237" s="204"/>
      <c r="I237" s="1077"/>
      <c r="J237" s="204"/>
      <c r="K237" s="204"/>
      <c r="L237" s="204"/>
      <c r="M237" s="1079"/>
      <c r="N237" s="1142"/>
      <c r="O237" s="217"/>
      <c r="P237" s="217"/>
      <c r="Q237" s="217"/>
      <c r="AF237" s="204"/>
      <c r="AG237" s="204"/>
    </row>
    <row r="238" spans="3:33" s="201" customFormat="1">
      <c r="C238" s="217"/>
      <c r="D238" s="217"/>
      <c r="F238" s="204"/>
      <c r="G238" s="204"/>
      <c r="H238" s="204"/>
      <c r="I238" s="1077"/>
      <c r="J238" s="204"/>
      <c r="K238" s="204"/>
      <c r="L238" s="204"/>
      <c r="M238" s="1079"/>
      <c r="N238" s="1142"/>
      <c r="O238" s="217"/>
      <c r="P238" s="217"/>
      <c r="Q238" s="217"/>
      <c r="AF238" s="204"/>
      <c r="AG238" s="204"/>
    </row>
    <row r="239" spans="3:33" s="201" customFormat="1">
      <c r="C239" s="217"/>
      <c r="D239" s="217"/>
      <c r="F239" s="204"/>
      <c r="G239" s="204"/>
      <c r="H239" s="204"/>
      <c r="I239" s="1077"/>
      <c r="J239" s="204"/>
      <c r="K239" s="204"/>
      <c r="L239" s="204"/>
      <c r="M239" s="1079"/>
      <c r="N239" s="1142"/>
      <c r="O239" s="217"/>
      <c r="P239" s="217"/>
      <c r="Q239" s="217"/>
      <c r="AF239" s="204"/>
      <c r="AG239" s="204"/>
    </row>
    <row r="240" spans="3:33" s="201" customFormat="1">
      <c r="C240" s="217"/>
      <c r="D240" s="217"/>
      <c r="F240" s="204"/>
      <c r="G240" s="204"/>
      <c r="H240" s="204"/>
      <c r="I240" s="1077"/>
      <c r="J240" s="204"/>
      <c r="K240" s="204"/>
      <c r="L240" s="204"/>
      <c r="M240" s="1079"/>
      <c r="N240" s="1142"/>
      <c r="O240" s="217"/>
      <c r="P240" s="217"/>
      <c r="Q240" s="217"/>
      <c r="AF240" s="204"/>
      <c r="AG240" s="204"/>
    </row>
    <row r="241" spans="3:33" s="201" customFormat="1">
      <c r="C241" s="217"/>
      <c r="D241" s="217"/>
      <c r="F241" s="204"/>
      <c r="G241" s="204"/>
      <c r="H241" s="204"/>
      <c r="I241" s="1077"/>
      <c r="J241" s="204"/>
      <c r="K241" s="204"/>
      <c r="L241" s="204"/>
      <c r="M241" s="1079"/>
      <c r="N241" s="1142"/>
      <c r="O241" s="217"/>
      <c r="P241" s="217"/>
      <c r="Q241" s="217"/>
      <c r="AF241" s="204"/>
      <c r="AG241" s="204"/>
    </row>
    <row r="242" spans="3:33" s="201" customFormat="1">
      <c r="C242" s="217"/>
      <c r="D242" s="217"/>
      <c r="F242" s="204"/>
      <c r="G242" s="204"/>
      <c r="H242" s="204"/>
      <c r="I242" s="1077"/>
      <c r="J242" s="204"/>
      <c r="K242" s="204"/>
      <c r="L242" s="204"/>
      <c r="M242" s="1079"/>
      <c r="N242" s="1142"/>
      <c r="O242" s="217"/>
      <c r="P242" s="217"/>
      <c r="Q242" s="217"/>
      <c r="AF242" s="204"/>
      <c r="AG242" s="204"/>
    </row>
    <row r="243" spans="3:33" s="201" customFormat="1">
      <c r="C243" s="217"/>
      <c r="D243" s="217"/>
      <c r="F243" s="204"/>
      <c r="G243" s="204"/>
      <c r="H243" s="204"/>
      <c r="I243" s="1077"/>
      <c r="J243" s="204"/>
      <c r="K243" s="204"/>
      <c r="L243" s="204"/>
      <c r="M243" s="1079"/>
      <c r="N243" s="1142"/>
      <c r="O243" s="217"/>
      <c r="P243" s="217"/>
      <c r="Q243" s="217"/>
      <c r="AF243" s="204"/>
      <c r="AG243" s="204"/>
    </row>
    <row r="244" spans="3:33" s="201" customFormat="1">
      <c r="C244" s="217"/>
      <c r="D244" s="217"/>
      <c r="F244" s="204"/>
      <c r="G244" s="204"/>
      <c r="H244" s="204"/>
      <c r="I244" s="1077"/>
      <c r="J244" s="204"/>
      <c r="K244" s="204"/>
      <c r="L244" s="204"/>
      <c r="M244" s="1079"/>
      <c r="N244" s="1142"/>
      <c r="O244" s="217"/>
      <c r="P244" s="217"/>
      <c r="Q244" s="217"/>
      <c r="AF244" s="204"/>
      <c r="AG244" s="204"/>
    </row>
    <row r="245" spans="3:33" s="201" customFormat="1">
      <c r="C245" s="217"/>
      <c r="D245" s="217"/>
      <c r="F245" s="204"/>
      <c r="G245" s="204"/>
      <c r="H245" s="204"/>
      <c r="I245" s="1077"/>
      <c r="J245" s="204"/>
      <c r="K245" s="204"/>
      <c r="L245" s="204"/>
      <c r="M245" s="1079"/>
      <c r="N245" s="1142"/>
      <c r="O245" s="217"/>
      <c r="P245" s="217"/>
      <c r="Q245" s="217"/>
      <c r="AF245" s="204"/>
      <c r="AG245" s="204"/>
    </row>
    <row r="246" spans="3:33" s="201" customFormat="1">
      <c r="C246" s="217"/>
      <c r="D246" s="217"/>
      <c r="F246" s="204"/>
      <c r="G246" s="204"/>
      <c r="H246" s="204"/>
      <c r="I246" s="1077"/>
      <c r="J246" s="204"/>
      <c r="K246" s="204"/>
      <c r="L246" s="204"/>
      <c r="M246" s="1079"/>
      <c r="N246" s="1142"/>
      <c r="O246" s="217"/>
      <c r="P246" s="217"/>
      <c r="Q246" s="217"/>
      <c r="AF246" s="204"/>
      <c r="AG246" s="204"/>
    </row>
    <row r="247" spans="3:33" s="201" customFormat="1">
      <c r="C247" s="217"/>
      <c r="D247" s="217"/>
      <c r="F247" s="204"/>
      <c r="G247" s="204"/>
      <c r="H247" s="204"/>
      <c r="I247" s="1077"/>
      <c r="J247" s="204"/>
      <c r="K247" s="204"/>
      <c r="L247" s="204"/>
      <c r="M247" s="1079"/>
      <c r="N247" s="1142"/>
      <c r="O247" s="217"/>
      <c r="P247" s="217"/>
      <c r="Q247" s="217"/>
      <c r="AF247" s="204"/>
      <c r="AG247" s="204"/>
    </row>
    <row r="248" spans="3:33" s="201" customFormat="1">
      <c r="C248" s="217"/>
      <c r="D248" s="217"/>
      <c r="F248" s="204"/>
      <c r="G248" s="204"/>
      <c r="H248" s="204"/>
      <c r="I248" s="1077"/>
      <c r="J248" s="204"/>
      <c r="K248" s="204"/>
      <c r="L248" s="204"/>
      <c r="M248" s="1079"/>
      <c r="N248" s="1142"/>
      <c r="O248" s="217"/>
      <c r="P248" s="217"/>
      <c r="Q248" s="217"/>
      <c r="AF248" s="204"/>
      <c r="AG248" s="204"/>
    </row>
    <row r="249" spans="3:33" s="201" customFormat="1">
      <c r="C249" s="217"/>
      <c r="D249" s="217"/>
      <c r="F249" s="204"/>
      <c r="G249" s="204"/>
      <c r="H249" s="204"/>
      <c r="I249" s="1077"/>
      <c r="J249" s="204"/>
      <c r="K249" s="204"/>
      <c r="L249" s="204"/>
      <c r="M249" s="1079"/>
      <c r="N249" s="1142"/>
      <c r="O249" s="217"/>
      <c r="P249" s="217"/>
      <c r="Q249" s="217"/>
      <c r="AF249" s="204"/>
      <c r="AG249" s="204"/>
    </row>
    <row r="250" spans="3:33" s="201" customFormat="1">
      <c r="C250" s="217"/>
      <c r="D250" s="217"/>
      <c r="F250" s="204"/>
      <c r="G250" s="204"/>
      <c r="H250" s="204"/>
      <c r="I250" s="1077"/>
      <c r="J250" s="204"/>
      <c r="K250" s="204"/>
      <c r="L250" s="204"/>
      <c r="M250" s="1079"/>
      <c r="N250" s="1142"/>
      <c r="O250" s="217"/>
      <c r="P250" s="217"/>
      <c r="Q250" s="217"/>
      <c r="AF250" s="204"/>
      <c r="AG250" s="204"/>
    </row>
    <row r="251" spans="3:33" s="201" customFormat="1">
      <c r="C251" s="217"/>
      <c r="D251" s="217"/>
      <c r="F251" s="204"/>
      <c r="G251" s="204"/>
      <c r="H251" s="204"/>
      <c r="I251" s="1077"/>
      <c r="J251" s="204"/>
      <c r="K251" s="204"/>
      <c r="L251" s="204"/>
      <c r="M251" s="1079"/>
      <c r="N251" s="1142"/>
      <c r="O251" s="217"/>
      <c r="P251" s="217"/>
      <c r="Q251" s="217"/>
      <c r="AF251" s="204"/>
      <c r="AG251" s="204"/>
    </row>
    <row r="252" spans="3:33" s="201" customFormat="1">
      <c r="C252" s="217"/>
      <c r="D252" s="217"/>
      <c r="F252" s="204"/>
      <c r="G252" s="204"/>
      <c r="H252" s="204"/>
      <c r="I252" s="1077"/>
      <c r="J252" s="204"/>
      <c r="K252" s="204"/>
      <c r="L252" s="204"/>
      <c r="M252" s="1079"/>
      <c r="N252" s="1142"/>
      <c r="O252" s="217"/>
      <c r="P252" s="217"/>
      <c r="Q252" s="217"/>
      <c r="AF252" s="204"/>
      <c r="AG252" s="204"/>
    </row>
    <row r="253" spans="3:33" s="201" customFormat="1">
      <c r="C253" s="217"/>
      <c r="D253" s="217"/>
      <c r="F253" s="204"/>
      <c r="G253" s="204"/>
      <c r="H253" s="204"/>
      <c r="I253" s="1077"/>
      <c r="J253" s="204"/>
      <c r="K253" s="204"/>
      <c r="L253" s="204"/>
      <c r="M253" s="1079"/>
      <c r="N253" s="1142"/>
      <c r="O253" s="217"/>
      <c r="P253" s="217"/>
      <c r="Q253" s="217"/>
      <c r="AF253" s="204"/>
      <c r="AG253" s="204"/>
    </row>
    <row r="254" spans="3:33" s="201" customFormat="1">
      <c r="C254" s="217"/>
      <c r="D254" s="217"/>
      <c r="F254" s="204"/>
      <c r="G254" s="204"/>
      <c r="H254" s="204"/>
      <c r="I254" s="1077"/>
      <c r="J254" s="204"/>
      <c r="K254" s="204"/>
      <c r="L254" s="204"/>
      <c r="M254" s="1079"/>
      <c r="N254" s="1142"/>
      <c r="O254" s="217"/>
      <c r="P254" s="217"/>
      <c r="Q254" s="217"/>
      <c r="AF254" s="204"/>
      <c r="AG254" s="204"/>
    </row>
    <row r="255" spans="3:33" s="201" customFormat="1">
      <c r="C255" s="217"/>
      <c r="D255" s="217"/>
      <c r="F255" s="204"/>
      <c r="G255" s="204"/>
      <c r="H255" s="204"/>
      <c r="I255" s="1077"/>
      <c r="J255" s="204"/>
      <c r="K255" s="204"/>
      <c r="L255" s="204"/>
      <c r="M255" s="1079"/>
      <c r="N255" s="1142"/>
      <c r="O255" s="217"/>
      <c r="P255" s="217"/>
      <c r="Q255" s="217"/>
      <c r="AF255" s="204"/>
      <c r="AG255" s="204"/>
    </row>
    <row r="256" spans="3:33" s="201" customFormat="1">
      <c r="C256" s="217"/>
      <c r="D256" s="217"/>
      <c r="F256" s="204"/>
      <c r="G256" s="204"/>
      <c r="H256" s="204"/>
      <c r="I256" s="1077"/>
      <c r="J256" s="204"/>
      <c r="K256" s="204"/>
      <c r="L256" s="204"/>
      <c r="M256" s="1079"/>
      <c r="N256" s="1142"/>
      <c r="O256" s="217"/>
      <c r="P256" s="217"/>
      <c r="Q256" s="217"/>
      <c r="AF256" s="204"/>
      <c r="AG256" s="204"/>
    </row>
    <row r="257" spans="3:33" s="201" customFormat="1">
      <c r="C257" s="217"/>
      <c r="D257" s="217"/>
      <c r="F257" s="204"/>
      <c r="G257" s="204"/>
      <c r="H257" s="204"/>
      <c r="I257" s="1077"/>
      <c r="J257" s="204"/>
      <c r="K257" s="204"/>
      <c r="L257" s="204"/>
      <c r="M257" s="1079"/>
      <c r="N257" s="1142"/>
      <c r="O257" s="217"/>
      <c r="P257" s="217"/>
      <c r="Q257" s="217"/>
      <c r="AF257" s="204"/>
      <c r="AG257" s="204"/>
    </row>
    <row r="258" spans="3:33" s="201" customFormat="1">
      <c r="C258" s="217"/>
      <c r="D258" s="217"/>
      <c r="F258" s="204"/>
      <c r="G258" s="204"/>
      <c r="H258" s="204"/>
      <c r="I258" s="1077"/>
      <c r="J258" s="204"/>
      <c r="K258" s="204"/>
      <c r="L258" s="204"/>
      <c r="M258" s="1079"/>
      <c r="N258" s="1142"/>
      <c r="O258" s="217"/>
      <c r="P258" s="217"/>
      <c r="Q258" s="217"/>
      <c r="AF258" s="204"/>
      <c r="AG258" s="204"/>
    </row>
    <row r="259" spans="3:33" s="201" customFormat="1">
      <c r="C259" s="217"/>
      <c r="D259" s="217"/>
      <c r="F259" s="204"/>
      <c r="G259" s="204"/>
      <c r="H259" s="204"/>
      <c r="I259" s="1077"/>
      <c r="J259" s="204"/>
      <c r="K259" s="204"/>
      <c r="L259" s="204"/>
      <c r="M259" s="1079"/>
      <c r="N259" s="1142"/>
      <c r="O259" s="217"/>
      <c r="P259" s="217"/>
      <c r="Q259" s="217"/>
      <c r="AF259" s="204"/>
      <c r="AG259" s="204"/>
    </row>
    <row r="260" spans="3:33" s="201" customFormat="1">
      <c r="C260" s="217"/>
      <c r="D260" s="217"/>
      <c r="F260" s="204"/>
      <c r="G260" s="204"/>
      <c r="H260" s="204"/>
      <c r="I260" s="1077"/>
      <c r="J260" s="204"/>
      <c r="K260" s="204"/>
      <c r="L260" s="204"/>
      <c r="M260" s="1079"/>
      <c r="N260" s="1142"/>
      <c r="O260" s="217"/>
      <c r="P260" s="217"/>
      <c r="Q260" s="217"/>
      <c r="AF260" s="204"/>
      <c r="AG260" s="204"/>
    </row>
    <row r="261" spans="3:33" s="201" customFormat="1">
      <c r="C261" s="217"/>
      <c r="D261" s="217"/>
      <c r="F261" s="204"/>
      <c r="G261" s="204"/>
      <c r="H261" s="204"/>
      <c r="I261" s="1077"/>
      <c r="J261" s="204"/>
      <c r="K261" s="204"/>
      <c r="L261" s="204"/>
      <c r="M261" s="1079"/>
      <c r="N261" s="1142"/>
      <c r="O261" s="217"/>
      <c r="P261" s="217"/>
      <c r="Q261" s="217"/>
      <c r="AF261" s="204"/>
      <c r="AG261" s="204"/>
    </row>
    <row r="262" spans="3:33" s="201" customFormat="1">
      <c r="C262" s="217"/>
      <c r="D262" s="217"/>
      <c r="F262" s="204"/>
      <c r="G262" s="204"/>
      <c r="H262" s="204"/>
      <c r="I262" s="1077"/>
      <c r="J262" s="204"/>
      <c r="K262" s="204"/>
      <c r="L262" s="204"/>
      <c r="M262" s="1079"/>
      <c r="N262" s="1142"/>
      <c r="O262" s="217"/>
      <c r="P262" s="217"/>
      <c r="Q262" s="217"/>
      <c r="AF262" s="204"/>
      <c r="AG262" s="204"/>
    </row>
    <row r="263" spans="3:33" s="201" customFormat="1">
      <c r="C263" s="217"/>
      <c r="D263" s="217"/>
      <c r="F263" s="204"/>
      <c r="G263" s="204"/>
      <c r="H263" s="204"/>
      <c r="I263" s="1077"/>
      <c r="J263" s="204"/>
      <c r="K263" s="204"/>
      <c r="L263" s="204"/>
      <c r="M263" s="1079"/>
      <c r="N263" s="1142"/>
      <c r="O263" s="217"/>
      <c r="P263" s="217"/>
      <c r="Q263" s="217"/>
      <c r="AF263" s="204"/>
      <c r="AG263" s="204"/>
    </row>
    <row r="264" spans="3:33" s="201" customFormat="1">
      <c r="C264" s="217"/>
      <c r="D264" s="217"/>
      <c r="F264" s="204"/>
      <c r="G264" s="204"/>
      <c r="H264" s="204"/>
      <c r="I264" s="1077"/>
      <c r="J264" s="204"/>
      <c r="K264" s="204"/>
      <c r="L264" s="204"/>
      <c r="M264" s="1079"/>
      <c r="N264" s="1142"/>
      <c r="O264" s="217"/>
      <c r="P264" s="217"/>
      <c r="Q264" s="217"/>
      <c r="AF264" s="204"/>
      <c r="AG264" s="204"/>
    </row>
    <row r="265" spans="3:33" s="201" customFormat="1">
      <c r="C265" s="217"/>
      <c r="D265" s="217"/>
      <c r="F265" s="204"/>
      <c r="G265" s="204"/>
      <c r="H265" s="204"/>
      <c r="I265" s="1077"/>
      <c r="J265" s="204"/>
      <c r="K265" s="204"/>
      <c r="L265" s="204"/>
      <c r="M265" s="1079"/>
      <c r="N265" s="1142"/>
      <c r="O265" s="217"/>
      <c r="P265" s="217"/>
      <c r="Q265" s="217"/>
      <c r="AF265" s="204"/>
      <c r="AG265" s="204"/>
    </row>
    <row r="266" spans="3:33" s="201" customFormat="1">
      <c r="C266" s="217"/>
      <c r="D266" s="217"/>
      <c r="F266" s="204"/>
      <c r="G266" s="204"/>
      <c r="H266" s="204"/>
      <c r="I266" s="1077"/>
      <c r="J266" s="204"/>
      <c r="K266" s="204"/>
      <c r="L266" s="204"/>
      <c r="M266" s="1079"/>
      <c r="N266" s="1142"/>
      <c r="O266" s="217"/>
      <c r="P266" s="217"/>
      <c r="Q266" s="217"/>
      <c r="AF266" s="204"/>
      <c r="AG266" s="204"/>
    </row>
    <row r="267" spans="3:33" s="201" customFormat="1">
      <c r="C267" s="217"/>
      <c r="D267" s="217"/>
      <c r="F267" s="204"/>
      <c r="G267" s="204"/>
      <c r="H267" s="204"/>
      <c r="I267" s="1077"/>
      <c r="J267" s="204"/>
      <c r="K267" s="204"/>
      <c r="L267" s="204"/>
      <c r="M267" s="1079"/>
      <c r="N267" s="1142"/>
      <c r="O267" s="217"/>
      <c r="P267" s="217"/>
      <c r="Q267" s="217"/>
      <c r="AF267" s="204"/>
      <c r="AG267" s="204"/>
    </row>
    <row r="268" spans="3:33" s="201" customFormat="1">
      <c r="C268" s="217"/>
      <c r="D268" s="217"/>
      <c r="F268" s="204"/>
      <c r="G268" s="204"/>
      <c r="H268" s="204"/>
      <c r="I268" s="1077"/>
      <c r="J268" s="204"/>
      <c r="K268" s="204"/>
      <c r="L268" s="204"/>
      <c r="M268" s="1079"/>
      <c r="N268" s="1142"/>
      <c r="O268" s="217"/>
      <c r="P268" s="217"/>
      <c r="Q268" s="217"/>
      <c r="AF268" s="204"/>
      <c r="AG268" s="204"/>
    </row>
    <row r="269" spans="3:33" s="201" customFormat="1">
      <c r="C269" s="217"/>
      <c r="D269" s="217"/>
      <c r="F269" s="204"/>
      <c r="G269" s="204"/>
      <c r="H269" s="204"/>
      <c r="I269" s="1077"/>
      <c r="J269" s="204"/>
      <c r="K269" s="204"/>
      <c r="L269" s="204"/>
      <c r="M269" s="1079"/>
      <c r="N269" s="1142"/>
      <c r="O269" s="217"/>
      <c r="P269" s="217"/>
      <c r="Q269" s="217"/>
      <c r="AF269" s="204"/>
      <c r="AG269" s="204"/>
    </row>
    <row r="270" spans="3:33" s="201" customFormat="1">
      <c r="C270" s="217"/>
      <c r="D270" s="217"/>
      <c r="F270" s="204"/>
      <c r="G270" s="204"/>
      <c r="H270" s="204"/>
      <c r="I270" s="1077"/>
      <c r="J270" s="204"/>
      <c r="K270" s="204"/>
      <c r="L270" s="204"/>
      <c r="M270" s="1079"/>
      <c r="N270" s="1142"/>
      <c r="O270" s="217"/>
      <c r="P270" s="217"/>
      <c r="Q270" s="217"/>
      <c r="AF270" s="204"/>
      <c r="AG270" s="204"/>
    </row>
    <row r="271" spans="3:33" s="201" customFormat="1">
      <c r="C271" s="217"/>
      <c r="D271" s="217"/>
      <c r="F271" s="204"/>
      <c r="G271" s="204"/>
      <c r="H271" s="204"/>
      <c r="I271" s="1077"/>
      <c r="J271" s="204"/>
      <c r="K271" s="204"/>
      <c r="L271" s="204"/>
      <c r="M271" s="1079"/>
      <c r="N271" s="1142"/>
      <c r="O271" s="217"/>
      <c r="P271" s="217"/>
      <c r="Q271" s="217"/>
      <c r="AF271" s="204"/>
      <c r="AG271" s="204"/>
    </row>
    <row r="272" spans="3:33" s="201" customFormat="1">
      <c r="C272" s="217"/>
      <c r="D272" s="217"/>
      <c r="F272" s="204"/>
      <c r="G272" s="204"/>
      <c r="H272" s="204"/>
      <c r="I272" s="1077"/>
      <c r="J272" s="204"/>
      <c r="K272" s="204"/>
      <c r="L272" s="204"/>
      <c r="M272" s="1079"/>
      <c r="N272" s="1142"/>
      <c r="O272" s="217"/>
      <c r="P272" s="217"/>
      <c r="Q272" s="217"/>
      <c r="AF272" s="204"/>
      <c r="AG272" s="204"/>
    </row>
    <row r="273" spans="3:33" s="201" customFormat="1">
      <c r="C273" s="217"/>
      <c r="D273" s="217"/>
      <c r="F273" s="204"/>
      <c r="G273" s="204"/>
      <c r="H273" s="204"/>
      <c r="I273" s="1077"/>
      <c r="J273" s="204"/>
      <c r="K273" s="204"/>
      <c r="L273" s="204"/>
      <c r="M273" s="1079"/>
      <c r="N273" s="1142"/>
      <c r="O273" s="217"/>
      <c r="P273" s="217"/>
      <c r="Q273" s="217"/>
      <c r="AF273" s="204"/>
      <c r="AG273" s="204"/>
    </row>
    <row r="274" spans="3:33" s="201" customFormat="1">
      <c r="C274" s="217"/>
      <c r="D274" s="217"/>
      <c r="F274" s="204"/>
      <c r="G274" s="204"/>
      <c r="H274" s="204"/>
      <c r="I274" s="1077"/>
      <c r="J274" s="204"/>
      <c r="K274" s="204"/>
      <c r="L274" s="204"/>
      <c r="M274" s="1079"/>
      <c r="N274" s="1142"/>
      <c r="O274" s="217"/>
      <c r="P274" s="217"/>
      <c r="Q274" s="217"/>
      <c r="AF274" s="204"/>
      <c r="AG274" s="204"/>
    </row>
    <row r="275" spans="3:33" s="201" customFormat="1">
      <c r="C275" s="217"/>
      <c r="D275" s="217"/>
      <c r="F275" s="204"/>
      <c r="G275" s="204"/>
      <c r="H275" s="204"/>
      <c r="I275" s="1077"/>
      <c r="J275" s="204"/>
      <c r="K275" s="204"/>
      <c r="L275" s="204"/>
      <c r="M275" s="1079"/>
      <c r="N275" s="1142"/>
      <c r="O275" s="217"/>
      <c r="P275" s="217"/>
      <c r="Q275" s="217"/>
      <c r="AF275" s="204"/>
      <c r="AG275" s="204"/>
    </row>
    <row r="276" spans="3:33" s="201" customFormat="1">
      <c r="C276" s="217"/>
      <c r="D276" s="217"/>
      <c r="F276" s="204"/>
      <c r="G276" s="204"/>
      <c r="H276" s="204"/>
      <c r="I276" s="1077"/>
      <c r="J276" s="204"/>
      <c r="K276" s="204"/>
      <c r="L276" s="204"/>
      <c r="M276" s="1079"/>
      <c r="N276" s="1142"/>
      <c r="O276" s="217"/>
      <c r="P276" s="217"/>
      <c r="Q276" s="217"/>
      <c r="AF276" s="204"/>
      <c r="AG276" s="204"/>
    </row>
    <row r="277" spans="3:33" s="201" customFormat="1">
      <c r="C277" s="217"/>
      <c r="D277" s="217"/>
      <c r="F277" s="204"/>
      <c r="G277" s="204"/>
      <c r="H277" s="204"/>
      <c r="I277" s="1077"/>
      <c r="J277" s="204"/>
      <c r="K277" s="204"/>
      <c r="L277" s="204"/>
      <c r="M277" s="1079"/>
      <c r="N277" s="1142"/>
      <c r="O277" s="217"/>
      <c r="P277" s="217"/>
      <c r="Q277" s="217"/>
      <c r="AF277" s="204"/>
      <c r="AG277" s="204"/>
    </row>
    <row r="278" spans="3:33" s="201" customFormat="1">
      <c r="C278" s="217"/>
      <c r="D278" s="217"/>
      <c r="F278" s="204"/>
      <c r="G278" s="204"/>
      <c r="H278" s="204"/>
      <c r="I278" s="1077"/>
      <c r="J278" s="204"/>
      <c r="K278" s="204"/>
      <c r="L278" s="204"/>
      <c r="M278" s="1079"/>
      <c r="N278" s="1142"/>
      <c r="O278" s="217"/>
      <c r="P278" s="217"/>
      <c r="Q278" s="217"/>
      <c r="AF278" s="204"/>
      <c r="AG278" s="204"/>
    </row>
    <row r="279" spans="3:33" s="201" customFormat="1">
      <c r="C279" s="217"/>
      <c r="D279" s="217"/>
      <c r="F279" s="204"/>
      <c r="G279" s="204"/>
      <c r="H279" s="204"/>
      <c r="I279" s="1077"/>
      <c r="J279" s="204"/>
      <c r="K279" s="204"/>
      <c r="L279" s="204"/>
      <c r="M279" s="1079"/>
      <c r="N279" s="1142"/>
      <c r="O279" s="217"/>
      <c r="P279" s="217"/>
      <c r="Q279" s="217"/>
      <c r="AF279" s="204"/>
      <c r="AG279" s="204"/>
    </row>
    <row r="280" spans="3:33" s="201" customFormat="1">
      <c r="C280" s="217"/>
      <c r="D280" s="217"/>
      <c r="F280" s="204"/>
      <c r="G280" s="204"/>
      <c r="H280" s="204"/>
      <c r="I280" s="1077"/>
      <c r="J280" s="204"/>
      <c r="K280" s="204"/>
      <c r="L280" s="204"/>
      <c r="M280" s="1079"/>
      <c r="N280" s="1142"/>
      <c r="O280" s="217"/>
      <c r="P280" s="217"/>
      <c r="Q280" s="217"/>
      <c r="AF280" s="204"/>
      <c r="AG280" s="204"/>
    </row>
    <row r="281" spans="3:33" s="201" customFormat="1">
      <c r="C281" s="217"/>
      <c r="D281" s="217"/>
      <c r="F281" s="204"/>
      <c r="G281" s="204"/>
      <c r="H281" s="204"/>
      <c r="I281" s="1077"/>
      <c r="J281" s="204"/>
      <c r="K281" s="204"/>
      <c r="L281" s="204"/>
      <c r="M281" s="1079"/>
      <c r="N281" s="1142"/>
      <c r="O281" s="217"/>
      <c r="P281" s="217"/>
      <c r="Q281" s="217"/>
      <c r="AF281" s="204"/>
      <c r="AG281" s="204"/>
    </row>
    <row r="282" spans="3:33" s="201" customFormat="1">
      <c r="C282" s="217"/>
      <c r="D282" s="217"/>
      <c r="F282" s="204"/>
      <c r="G282" s="204"/>
      <c r="H282" s="204"/>
      <c r="I282" s="1077"/>
      <c r="J282" s="204"/>
      <c r="K282" s="204"/>
      <c r="L282" s="204"/>
      <c r="M282" s="1079"/>
      <c r="N282" s="1142"/>
      <c r="O282" s="217"/>
      <c r="P282" s="217"/>
      <c r="Q282" s="217"/>
      <c r="AF282" s="204"/>
      <c r="AG282" s="204"/>
    </row>
    <row r="283" spans="3:33" s="201" customFormat="1">
      <c r="C283" s="217"/>
      <c r="D283" s="217"/>
      <c r="F283" s="204"/>
      <c r="G283" s="204"/>
      <c r="H283" s="204"/>
      <c r="I283" s="1077"/>
      <c r="J283" s="204"/>
      <c r="K283" s="204"/>
      <c r="L283" s="204"/>
      <c r="M283" s="1079"/>
      <c r="N283" s="1142"/>
      <c r="O283" s="217"/>
      <c r="P283" s="217"/>
      <c r="Q283" s="217"/>
      <c r="AF283" s="204"/>
      <c r="AG283" s="204"/>
    </row>
    <row r="284" spans="3:33" s="350" customFormat="1">
      <c r="C284" s="1138"/>
      <c r="D284" s="1138"/>
      <c r="F284" s="1137"/>
      <c r="G284" s="1137"/>
      <c r="H284" s="1137"/>
      <c r="I284" s="1141"/>
      <c r="J284" s="1137"/>
      <c r="K284" s="1137"/>
      <c r="L284" s="1137"/>
      <c r="M284" s="1140"/>
      <c r="N284" s="1136"/>
      <c r="O284" s="1138"/>
      <c r="P284" s="1138"/>
      <c r="Q284" s="1138"/>
      <c r="AF284" s="1137"/>
      <c r="AG284" s="1137"/>
    </row>
    <row r="285" spans="3:33" s="350" customFormat="1">
      <c r="C285" s="1138"/>
      <c r="D285" s="1138"/>
      <c r="F285" s="1137"/>
      <c r="G285" s="1137"/>
      <c r="H285" s="1137"/>
      <c r="I285" s="1141"/>
      <c r="J285" s="1137"/>
      <c r="K285" s="1137"/>
      <c r="L285" s="1137"/>
      <c r="M285" s="1140"/>
      <c r="N285" s="1136"/>
      <c r="O285" s="1138"/>
      <c r="P285" s="1138"/>
      <c r="Q285" s="1138"/>
      <c r="AF285" s="1137"/>
      <c r="AG285" s="1137"/>
    </row>
    <row r="286" spans="3:33" s="350" customFormat="1">
      <c r="C286" s="1138"/>
      <c r="D286" s="1138"/>
      <c r="F286" s="1137"/>
      <c r="G286" s="1137"/>
      <c r="H286" s="1137"/>
      <c r="I286" s="1141"/>
      <c r="J286" s="1137"/>
      <c r="K286" s="1137"/>
      <c r="L286" s="1137"/>
      <c r="M286" s="1140"/>
      <c r="N286" s="1136"/>
      <c r="O286" s="1138"/>
      <c r="P286" s="1138"/>
      <c r="Q286" s="1138"/>
      <c r="AF286" s="1137"/>
      <c r="AG286" s="1137"/>
    </row>
    <row r="287" spans="3:33" s="350" customFormat="1">
      <c r="C287" s="1138"/>
      <c r="D287" s="1138"/>
      <c r="F287" s="1137"/>
      <c r="G287" s="1137"/>
      <c r="H287" s="1137"/>
      <c r="I287" s="1141"/>
      <c r="J287" s="1137"/>
      <c r="K287" s="1137"/>
      <c r="L287" s="1137"/>
      <c r="M287" s="1140"/>
      <c r="N287" s="1136"/>
      <c r="O287" s="1138"/>
      <c r="P287" s="1138"/>
      <c r="Q287" s="1138"/>
      <c r="AF287" s="1137"/>
      <c r="AG287" s="1137"/>
    </row>
    <row r="288" spans="3:33" s="350" customFormat="1">
      <c r="C288" s="1138"/>
      <c r="D288" s="1138"/>
      <c r="F288" s="1137"/>
      <c r="G288" s="1137"/>
      <c r="H288" s="1137"/>
      <c r="I288" s="1141"/>
      <c r="J288" s="1137"/>
      <c r="K288" s="1137"/>
      <c r="L288" s="1137"/>
      <c r="M288" s="1140"/>
      <c r="N288" s="1136"/>
      <c r="O288" s="1138"/>
      <c r="P288" s="1138"/>
      <c r="Q288" s="1138"/>
      <c r="AF288" s="1137"/>
      <c r="AG288" s="1137"/>
    </row>
    <row r="289" spans="3:33" s="350" customFormat="1">
      <c r="C289" s="1138"/>
      <c r="D289" s="1138"/>
      <c r="F289" s="1137"/>
      <c r="G289" s="1137"/>
      <c r="H289" s="1137"/>
      <c r="I289" s="1141"/>
      <c r="J289" s="1137"/>
      <c r="K289" s="1137"/>
      <c r="L289" s="1137"/>
      <c r="M289" s="1140"/>
      <c r="N289" s="1136"/>
      <c r="O289" s="1138"/>
      <c r="P289" s="1138"/>
      <c r="Q289" s="1138"/>
      <c r="AF289" s="1137"/>
      <c r="AG289" s="1137"/>
    </row>
    <row r="290" spans="3:33" s="350" customFormat="1">
      <c r="C290" s="1138"/>
      <c r="D290" s="1138"/>
      <c r="F290" s="1137"/>
      <c r="G290" s="1137"/>
      <c r="H290" s="1137"/>
      <c r="I290" s="1141"/>
      <c r="J290" s="1137"/>
      <c r="K290" s="1137"/>
      <c r="L290" s="1137"/>
      <c r="M290" s="1140"/>
      <c r="N290" s="1136"/>
      <c r="O290" s="1138"/>
      <c r="P290" s="1138"/>
      <c r="Q290" s="1138"/>
      <c r="AF290" s="1137"/>
      <c r="AG290" s="1137"/>
    </row>
    <row r="291" spans="3:33" s="350" customFormat="1">
      <c r="C291" s="1138"/>
      <c r="D291" s="1138"/>
      <c r="F291" s="1137"/>
      <c r="G291" s="1137"/>
      <c r="H291" s="1137"/>
      <c r="I291" s="1141"/>
      <c r="J291" s="1137"/>
      <c r="K291" s="1137"/>
      <c r="L291" s="1137"/>
      <c r="M291" s="1140"/>
      <c r="N291" s="1136"/>
      <c r="O291" s="1138"/>
      <c r="P291" s="1138"/>
      <c r="Q291" s="1138"/>
      <c r="AF291" s="1137"/>
      <c r="AG291" s="1137"/>
    </row>
    <row r="292" spans="3:33" s="350" customFormat="1">
      <c r="C292" s="1138"/>
      <c r="D292" s="1138"/>
      <c r="F292" s="1137"/>
      <c r="G292" s="1137"/>
      <c r="H292" s="1137"/>
      <c r="I292" s="1141"/>
      <c r="J292" s="1137"/>
      <c r="K292" s="1137"/>
      <c r="L292" s="1137"/>
      <c r="M292" s="1140"/>
      <c r="N292" s="1136"/>
      <c r="O292" s="1138"/>
      <c r="P292" s="1138"/>
      <c r="Q292" s="1138"/>
      <c r="AF292" s="1137"/>
      <c r="AG292" s="1137"/>
    </row>
    <row r="293" spans="3:33" s="350" customFormat="1">
      <c r="C293" s="1138"/>
      <c r="D293" s="1138"/>
      <c r="F293" s="1137"/>
      <c r="G293" s="1137"/>
      <c r="H293" s="1137"/>
      <c r="I293" s="1141"/>
      <c r="J293" s="1137"/>
      <c r="K293" s="1137"/>
      <c r="L293" s="1137"/>
      <c r="M293" s="1140"/>
      <c r="N293" s="1136"/>
      <c r="O293" s="1138"/>
      <c r="P293" s="1138"/>
      <c r="Q293" s="1138"/>
      <c r="AF293" s="1137"/>
      <c r="AG293" s="1137"/>
    </row>
    <row r="294" spans="3:33" s="350" customFormat="1">
      <c r="C294" s="1138"/>
      <c r="D294" s="1138"/>
      <c r="F294" s="1137"/>
      <c r="G294" s="1137"/>
      <c r="H294" s="1137"/>
      <c r="I294" s="1141"/>
      <c r="J294" s="1137"/>
      <c r="K294" s="1137"/>
      <c r="L294" s="1137"/>
      <c r="M294" s="1140"/>
      <c r="N294" s="1136"/>
      <c r="O294" s="1138"/>
      <c r="P294" s="1138"/>
      <c r="Q294" s="1138"/>
      <c r="AF294" s="1137"/>
      <c r="AG294" s="1137"/>
    </row>
    <row r="295" spans="3:33" s="350" customFormat="1">
      <c r="C295" s="1138"/>
      <c r="D295" s="1138"/>
      <c r="F295" s="1137"/>
      <c r="G295" s="1137"/>
      <c r="H295" s="1137"/>
      <c r="I295" s="1141"/>
      <c r="J295" s="1137"/>
      <c r="K295" s="1137"/>
      <c r="L295" s="1137"/>
      <c r="M295" s="1140"/>
      <c r="N295" s="1136"/>
      <c r="O295" s="1138"/>
      <c r="P295" s="1138"/>
      <c r="Q295" s="1138"/>
      <c r="AF295" s="1137"/>
      <c r="AG295" s="1137"/>
    </row>
    <row r="296" spans="3:33" s="350" customFormat="1">
      <c r="C296" s="1138"/>
      <c r="D296" s="1138"/>
      <c r="F296" s="1137"/>
      <c r="G296" s="1137"/>
      <c r="H296" s="1137"/>
      <c r="I296" s="1141"/>
      <c r="J296" s="1137"/>
      <c r="K296" s="1137"/>
      <c r="L296" s="1137"/>
      <c r="M296" s="1140"/>
      <c r="N296" s="1136"/>
      <c r="O296" s="1138"/>
      <c r="P296" s="1138"/>
      <c r="Q296" s="1138"/>
      <c r="AF296" s="1137"/>
      <c r="AG296" s="1137"/>
    </row>
    <row r="297" spans="3:33" s="350" customFormat="1">
      <c r="C297" s="1138"/>
      <c r="D297" s="1138"/>
      <c r="F297" s="1137"/>
      <c r="G297" s="1137"/>
      <c r="H297" s="1137"/>
      <c r="I297" s="1141"/>
      <c r="J297" s="1137"/>
      <c r="K297" s="1137"/>
      <c r="L297" s="1137"/>
      <c r="M297" s="1140"/>
      <c r="N297" s="1136"/>
      <c r="O297" s="1138"/>
      <c r="P297" s="1138"/>
      <c r="Q297" s="1138"/>
      <c r="AF297" s="1137"/>
      <c r="AG297" s="1137"/>
    </row>
    <row r="298" spans="3:33" s="350" customFormat="1">
      <c r="C298" s="1138"/>
      <c r="D298" s="1138"/>
      <c r="F298" s="1137"/>
      <c r="G298" s="1137"/>
      <c r="H298" s="1137"/>
      <c r="I298" s="1141"/>
      <c r="J298" s="1137"/>
      <c r="K298" s="1137"/>
      <c r="L298" s="1137"/>
      <c r="M298" s="1140"/>
      <c r="N298" s="1136"/>
      <c r="O298" s="1138"/>
      <c r="P298" s="1138"/>
      <c r="Q298" s="1138"/>
      <c r="AF298" s="1137"/>
      <c r="AG298" s="1137"/>
    </row>
    <row r="299" spans="3:33" s="350" customFormat="1">
      <c r="C299" s="1138"/>
      <c r="D299" s="1138"/>
      <c r="F299" s="1137"/>
      <c r="G299" s="1137"/>
      <c r="H299" s="1137"/>
      <c r="I299" s="1141"/>
      <c r="J299" s="1137"/>
      <c r="K299" s="1137"/>
      <c r="L299" s="1137"/>
      <c r="M299" s="1140"/>
      <c r="N299" s="1136"/>
      <c r="O299" s="1138"/>
      <c r="P299" s="1138"/>
      <c r="Q299" s="1138"/>
      <c r="AF299" s="1137"/>
      <c r="AG299" s="1137"/>
    </row>
    <row r="300" spans="3:33" s="350" customFormat="1">
      <c r="C300" s="1138"/>
      <c r="D300" s="1138"/>
      <c r="F300" s="1137"/>
      <c r="G300" s="1137"/>
      <c r="H300" s="1137"/>
      <c r="I300" s="1141"/>
      <c r="J300" s="1137"/>
      <c r="K300" s="1137"/>
      <c r="L300" s="1137"/>
      <c r="M300" s="1140"/>
      <c r="N300" s="1136"/>
      <c r="O300" s="1138"/>
      <c r="P300" s="1138"/>
      <c r="Q300" s="1138"/>
      <c r="AF300" s="1137"/>
      <c r="AG300" s="1137"/>
    </row>
    <row r="301" spans="3:33" s="350" customFormat="1">
      <c r="C301" s="1138"/>
      <c r="D301" s="1138"/>
      <c r="F301" s="1137"/>
      <c r="G301" s="1137"/>
      <c r="H301" s="1137"/>
      <c r="I301" s="1141"/>
      <c r="J301" s="1137"/>
      <c r="K301" s="1137"/>
      <c r="L301" s="1137"/>
      <c r="M301" s="1140"/>
      <c r="N301" s="1136"/>
      <c r="O301" s="1138"/>
      <c r="P301" s="1138"/>
      <c r="Q301" s="1138"/>
      <c r="AF301" s="1137"/>
      <c r="AG301" s="1137"/>
    </row>
    <row r="302" spans="3:33" s="350" customFormat="1">
      <c r="C302" s="1138"/>
      <c r="D302" s="1138"/>
      <c r="F302" s="1137"/>
      <c r="G302" s="1137"/>
      <c r="H302" s="1137"/>
      <c r="I302" s="1141"/>
      <c r="J302" s="1137"/>
      <c r="K302" s="1137"/>
      <c r="L302" s="1137"/>
      <c r="M302" s="1140"/>
      <c r="N302" s="1136"/>
      <c r="O302" s="1138"/>
      <c r="P302" s="1138"/>
      <c r="Q302" s="1138"/>
      <c r="AF302" s="1137"/>
      <c r="AG302" s="1137"/>
    </row>
    <row r="303" spans="3:33" s="350" customFormat="1">
      <c r="C303" s="1138"/>
      <c r="D303" s="1138"/>
      <c r="F303" s="1137"/>
      <c r="G303" s="1137"/>
      <c r="H303" s="1137"/>
      <c r="I303" s="1141"/>
      <c r="J303" s="1137"/>
      <c r="K303" s="1137"/>
      <c r="L303" s="1137"/>
      <c r="M303" s="1140"/>
      <c r="N303" s="1136"/>
      <c r="O303" s="1138"/>
      <c r="P303" s="1138"/>
      <c r="Q303" s="1138"/>
      <c r="AF303" s="1137"/>
      <c r="AG303" s="1137"/>
    </row>
    <row r="304" spans="3:33" s="350" customFormat="1">
      <c r="C304" s="1138"/>
      <c r="D304" s="1138"/>
      <c r="F304" s="1137"/>
      <c r="G304" s="1137"/>
      <c r="H304" s="1137"/>
      <c r="I304" s="1141"/>
      <c r="J304" s="1137"/>
      <c r="K304" s="1137"/>
      <c r="L304" s="1137"/>
      <c r="M304" s="1140"/>
      <c r="N304" s="1136"/>
      <c r="O304" s="1138"/>
      <c r="P304" s="1138"/>
      <c r="Q304" s="1138"/>
      <c r="AF304" s="1137"/>
      <c r="AG304" s="1137"/>
    </row>
    <row r="305" spans="3:33" s="350" customFormat="1">
      <c r="C305" s="1138"/>
      <c r="D305" s="1138"/>
      <c r="F305" s="1137"/>
      <c r="G305" s="1137"/>
      <c r="H305" s="1137"/>
      <c r="I305" s="1141"/>
      <c r="J305" s="1137"/>
      <c r="K305" s="1137"/>
      <c r="L305" s="1137"/>
      <c r="M305" s="1140"/>
      <c r="N305" s="1136"/>
      <c r="O305" s="1138"/>
      <c r="P305" s="1138"/>
      <c r="Q305" s="1138"/>
      <c r="AF305" s="1137"/>
      <c r="AG305" s="1137"/>
    </row>
    <row r="306" spans="3:33" s="350" customFormat="1">
      <c r="C306" s="1138"/>
      <c r="D306" s="1138"/>
      <c r="F306" s="1137"/>
      <c r="G306" s="1137"/>
      <c r="H306" s="1137"/>
      <c r="I306" s="1141"/>
      <c r="J306" s="1137"/>
      <c r="K306" s="1137"/>
      <c r="L306" s="1137"/>
      <c r="M306" s="1140"/>
      <c r="N306" s="1136"/>
      <c r="O306" s="1138"/>
      <c r="P306" s="1138"/>
      <c r="Q306" s="1138"/>
      <c r="AF306" s="1137"/>
      <c r="AG306" s="1137"/>
    </row>
    <row r="307" spans="3:33" s="350" customFormat="1">
      <c r="C307" s="1138"/>
      <c r="D307" s="1138"/>
      <c r="F307" s="1137"/>
      <c r="G307" s="1137"/>
      <c r="H307" s="1137"/>
      <c r="I307" s="1141"/>
      <c r="J307" s="1137"/>
      <c r="K307" s="1137"/>
      <c r="L307" s="1137"/>
      <c r="M307" s="1140"/>
      <c r="N307" s="1136"/>
      <c r="O307" s="1138"/>
      <c r="P307" s="1138"/>
      <c r="Q307" s="1138"/>
      <c r="AF307" s="1137"/>
      <c r="AG307" s="1137"/>
    </row>
    <row r="308" spans="3:33" s="350" customFormat="1">
      <c r="C308" s="1138"/>
      <c r="D308" s="1138"/>
      <c r="F308" s="1137"/>
      <c r="G308" s="1137"/>
      <c r="H308" s="1137"/>
      <c r="I308" s="1141"/>
      <c r="J308" s="1137"/>
      <c r="K308" s="1137"/>
      <c r="L308" s="1137"/>
      <c r="M308" s="1140"/>
      <c r="N308" s="1136"/>
      <c r="O308" s="1138"/>
      <c r="P308" s="1138"/>
      <c r="Q308" s="1138"/>
      <c r="AF308" s="1137"/>
      <c r="AG308" s="1137"/>
    </row>
    <row r="309" spans="3:33" s="350" customFormat="1">
      <c r="C309" s="1138"/>
      <c r="D309" s="1138"/>
      <c r="F309" s="1137"/>
      <c r="G309" s="1137"/>
      <c r="H309" s="1137"/>
      <c r="I309" s="1141"/>
      <c r="J309" s="1137"/>
      <c r="K309" s="1137"/>
      <c r="L309" s="1137"/>
      <c r="M309" s="1140"/>
      <c r="N309" s="1136"/>
      <c r="O309" s="1138"/>
      <c r="P309" s="1138"/>
      <c r="Q309" s="1138"/>
      <c r="AF309" s="1137"/>
      <c r="AG309" s="1137"/>
    </row>
    <row r="310" spans="3:33" s="350" customFormat="1">
      <c r="C310" s="1138"/>
      <c r="D310" s="1138"/>
      <c r="F310" s="1137"/>
      <c r="G310" s="1137"/>
      <c r="H310" s="1137"/>
      <c r="I310" s="1141"/>
      <c r="J310" s="1137"/>
      <c r="K310" s="1137"/>
      <c r="L310" s="1137"/>
      <c r="M310" s="1140"/>
      <c r="N310" s="1136"/>
      <c r="O310" s="1138"/>
      <c r="P310" s="1138"/>
      <c r="Q310" s="1138"/>
      <c r="AF310" s="1137"/>
      <c r="AG310" s="1137"/>
    </row>
    <row r="311" spans="3:33" s="350" customFormat="1">
      <c r="C311" s="1138"/>
      <c r="D311" s="1138"/>
      <c r="F311" s="1137"/>
      <c r="G311" s="1137"/>
      <c r="H311" s="1137"/>
      <c r="I311" s="1141"/>
      <c r="J311" s="1137"/>
      <c r="K311" s="1137"/>
      <c r="L311" s="1137"/>
      <c r="M311" s="1140"/>
      <c r="N311" s="1136"/>
      <c r="O311" s="1138"/>
      <c r="P311" s="1138"/>
      <c r="Q311" s="1138"/>
      <c r="AF311" s="1137"/>
      <c r="AG311" s="1137"/>
    </row>
    <row r="312" spans="3:33" s="350" customFormat="1">
      <c r="C312" s="1138"/>
      <c r="D312" s="1138"/>
      <c r="F312" s="1137"/>
      <c r="G312" s="1137"/>
      <c r="H312" s="1137"/>
      <c r="I312" s="1141"/>
      <c r="J312" s="1137"/>
      <c r="K312" s="1137"/>
      <c r="L312" s="1137"/>
      <c r="M312" s="1140"/>
      <c r="N312" s="1136"/>
      <c r="O312" s="1138"/>
      <c r="P312" s="1138"/>
      <c r="Q312" s="1138"/>
      <c r="AF312" s="1137"/>
      <c r="AG312" s="1137"/>
    </row>
    <row r="313" spans="3:33" s="350" customFormat="1">
      <c r="C313" s="1138"/>
      <c r="D313" s="1138"/>
      <c r="F313" s="1137"/>
      <c r="G313" s="1137"/>
      <c r="H313" s="1137"/>
      <c r="I313" s="1141"/>
      <c r="J313" s="1137"/>
      <c r="K313" s="1137"/>
      <c r="L313" s="1137"/>
      <c r="M313" s="1140"/>
      <c r="N313" s="1136"/>
      <c r="O313" s="1138"/>
      <c r="P313" s="1138"/>
      <c r="Q313" s="1138"/>
      <c r="AF313" s="1137"/>
      <c r="AG313" s="1137"/>
    </row>
    <row r="314" spans="3:33" s="350" customFormat="1">
      <c r="C314" s="1138"/>
      <c r="D314" s="1138"/>
      <c r="F314" s="1137"/>
      <c r="G314" s="1137"/>
      <c r="H314" s="1137"/>
      <c r="I314" s="1141"/>
      <c r="J314" s="1137"/>
      <c r="K314" s="1137"/>
      <c r="L314" s="1137"/>
      <c r="M314" s="1140"/>
      <c r="N314" s="1136"/>
      <c r="O314" s="1138"/>
      <c r="P314" s="1138"/>
      <c r="Q314" s="1138"/>
      <c r="AF314" s="1137"/>
      <c r="AG314" s="1137"/>
    </row>
    <row r="315" spans="3:33" s="350" customFormat="1">
      <c r="C315" s="1138"/>
      <c r="D315" s="1138"/>
      <c r="F315" s="1137"/>
      <c r="G315" s="1137"/>
      <c r="H315" s="1137"/>
      <c r="I315" s="1141"/>
      <c r="J315" s="1137"/>
      <c r="K315" s="1137"/>
      <c r="L315" s="1137"/>
      <c r="M315" s="1140"/>
      <c r="N315" s="1136"/>
      <c r="O315" s="1138"/>
      <c r="P315" s="1138"/>
      <c r="Q315" s="1138"/>
      <c r="AF315" s="1137"/>
      <c r="AG315" s="1137"/>
    </row>
    <row r="316" spans="3:33" s="350" customFormat="1">
      <c r="C316" s="1138"/>
      <c r="D316" s="1138"/>
      <c r="F316" s="1137"/>
      <c r="G316" s="1137"/>
      <c r="H316" s="1137"/>
      <c r="I316" s="1141"/>
      <c r="J316" s="1137"/>
      <c r="K316" s="1137"/>
      <c r="L316" s="1137"/>
      <c r="M316" s="1140"/>
      <c r="N316" s="1136"/>
      <c r="O316" s="1138"/>
      <c r="P316" s="1138"/>
      <c r="Q316" s="1138"/>
      <c r="AF316" s="1137"/>
      <c r="AG316" s="1137"/>
    </row>
    <row r="317" spans="3:33" s="350" customFormat="1">
      <c r="C317" s="1138"/>
      <c r="D317" s="1138"/>
      <c r="F317" s="1137"/>
      <c r="G317" s="1137"/>
      <c r="H317" s="1137"/>
      <c r="I317" s="1141"/>
      <c r="J317" s="1137"/>
      <c r="K317" s="1137"/>
      <c r="L317" s="1137"/>
      <c r="M317" s="1140"/>
      <c r="N317" s="1136"/>
      <c r="O317" s="1138"/>
      <c r="P317" s="1138"/>
      <c r="Q317" s="1138"/>
      <c r="AF317" s="1137"/>
      <c r="AG317" s="1137"/>
    </row>
    <row r="318" spans="3:33" s="350" customFormat="1">
      <c r="C318" s="1138"/>
      <c r="D318" s="1138"/>
      <c r="F318" s="1137"/>
      <c r="G318" s="1137"/>
      <c r="H318" s="1137"/>
      <c r="I318" s="1141"/>
      <c r="J318" s="1137"/>
      <c r="K318" s="1137"/>
      <c r="L318" s="1137"/>
      <c r="M318" s="1140"/>
      <c r="N318" s="1136"/>
      <c r="O318" s="1138"/>
      <c r="P318" s="1138"/>
      <c r="Q318" s="1138"/>
      <c r="AF318" s="1137"/>
      <c r="AG318" s="1137"/>
    </row>
    <row r="319" spans="3:33" s="350" customFormat="1">
      <c r="C319" s="1138"/>
      <c r="D319" s="1138"/>
      <c r="F319" s="1137"/>
      <c r="G319" s="1137"/>
      <c r="H319" s="1137"/>
      <c r="I319" s="1141"/>
      <c r="J319" s="1137"/>
      <c r="K319" s="1137"/>
      <c r="L319" s="1137"/>
      <c r="M319" s="1140"/>
      <c r="N319" s="1136"/>
      <c r="O319" s="1138"/>
      <c r="P319" s="1138"/>
      <c r="Q319" s="1138"/>
      <c r="AF319" s="1137"/>
      <c r="AG319" s="1137"/>
    </row>
    <row r="320" spans="3:33" s="350" customFormat="1">
      <c r="C320" s="1138"/>
      <c r="D320" s="1138"/>
      <c r="F320" s="1137"/>
      <c r="G320" s="1137"/>
      <c r="H320" s="1137"/>
      <c r="I320" s="1141"/>
      <c r="J320" s="1137"/>
      <c r="K320" s="1137"/>
      <c r="L320" s="1137"/>
      <c r="M320" s="1140"/>
      <c r="N320" s="1136"/>
      <c r="O320" s="1138"/>
      <c r="P320" s="1138"/>
      <c r="Q320" s="1138"/>
      <c r="AF320" s="1137"/>
      <c r="AG320" s="1137"/>
    </row>
    <row r="321" spans="3:33" s="350" customFormat="1">
      <c r="C321" s="1138"/>
      <c r="D321" s="1138"/>
      <c r="F321" s="1137"/>
      <c r="G321" s="1137"/>
      <c r="H321" s="1137"/>
      <c r="I321" s="1141"/>
      <c r="J321" s="1137"/>
      <c r="K321" s="1137"/>
      <c r="L321" s="1137"/>
      <c r="M321" s="1140"/>
      <c r="N321" s="1136"/>
      <c r="O321" s="1138"/>
      <c r="P321" s="1138"/>
      <c r="Q321" s="1138"/>
      <c r="AF321" s="1137"/>
      <c r="AG321" s="1137"/>
    </row>
    <row r="322" spans="3:33" s="350" customFormat="1">
      <c r="C322" s="1138"/>
      <c r="D322" s="1138"/>
      <c r="F322" s="1137"/>
      <c r="G322" s="1137"/>
      <c r="H322" s="1137"/>
      <c r="I322" s="1141"/>
      <c r="J322" s="1137"/>
      <c r="K322" s="1137"/>
      <c r="L322" s="1137"/>
      <c r="M322" s="1140"/>
      <c r="N322" s="1136"/>
      <c r="O322" s="1138"/>
      <c r="P322" s="1138"/>
      <c r="Q322" s="1138"/>
      <c r="AF322" s="1137"/>
      <c r="AG322" s="1137"/>
    </row>
    <row r="323" spans="3:33" s="350" customFormat="1">
      <c r="C323" s="1138"/>
      <c r="D323" s="1138"/>
      <c r="F323" s="1137"/>
      <c r="G323" s="1137"/>
      <c r="H323" s="1137"/>
      <c r="I323" s="1141"/>
      <c r="J323" s="1137"/>
      <c r="K323" s="1137"/>
      <c r="L323" s="1137"/>
      <c r="M323" s="1140"/>
      <c r="N323" s="1136"/>
      <c r="O323" s="1138"/>
      <c r="P323" s="1138"/>
      <c r="Q323" s="1138"/>
      <c r="AF323" s="1137"/>
      <c r="AG323" s="1137"/>
    </row>
    <row r="324" spans="3:33" s="350" customFormat="1">
      <c r="C324" s="1138"/>
      <c r="D324" s="1138"/>
      <c r="F324" s="1137"/>
      <c r="G324" s="1137"/>
      <c r="H324" s="1137"/>
      <c r="I324" s="1141"/>
      <c r="J324" s="1137"/>
      <c r="K324" s="1137"/>
      <c r="L324" s="1137"/>
      <c r="M324" s="1140"/>
      <c r="N324" s="1136"/>
      <c r="O324" s="1138"/>
      <c r="P324" s="1138"/>
      <c r="Q324" s="1138"/>
      <c r="AF324" s="1137"/>
      <c r="AG324" s="1137"/>
    </row>
    <row r="325" spans="3:33" s="350" customFormat="1">
      <c r="C325" s="1138"/>
      <c r="D325" s="1138"/>
      <c r="F325" s="1137"/>
      <c r="G325" s="1137"/>
      <c r="H325" s="1137"/>
      <c r="I325" s="1141"/>
      <c r="J325" s="1137"/>
      <c r="K325" s="1137"/>
      <c r="L325" s="1137"/>
      <c r="M325" s="1140"/>
      <c r="N325" s="1136"/>
      <c r="O325" s="1138"/>
      <c r="P325" s="1138"/>
      <c r="Q325" s="1138"/>
      <c r="AF325" s="1137"/>
      <c r="AG325" s="1137"/>
    </row>
    <row r="326" spans="3:33" s="350" customFormat="1">
      <c r="C326" s="1138"/>
      <c r="D326" s="1138"/>
      <c r="F326" s="1137"/>
      <c r="G326" s="1137"/>
      <c r="H326" s="1137"/>
      <c r="I326" s="1141"/>
      <c r="J326" s="1137"/>
      <c r="K326" s="1137"/>
      <c r="L326" s="1137"/>
      <c r="M326" s="1140"/>
      <c r="N326" s="1136"/>
      <c r="O326" s="1138"/>
      <c r="P326" s="1138"/>
      <c r="Q326" s="1138"/>
      <c r="AF326" s="1137"/>
      <c r="AG326" s="1137"/>
    </row>
    <row r="327" spans="3:33" s="350" customFormat="1">
      <c r="C327" s="1138"/>
      <c r="D327" s="1138"/>
      <c r="F327" s="1137"/>
      <c r="G327" s="1137"/>
      <c r="H327" s="1137"/>
      <c r="I327" s="1141"/>
      <c r="J327" s="1137"/>
      <c r="K327" s="1137"/>
      <c r="L327" s="1137"/>
      <c r="M327" s="1140"/>
      <c r="N327" s="1136"/>
      <c r="O327" s="1138"/>
      <c r="P327" s="1138"/>
      <c r="Q327" s="1138"/>
      <c r="AF327" s="1137"/>
      <c r="AG327" s="1137"/>
    </row>
    <row r="328" spans="3:33" s="350" customFormat="1">
      <c r="C328" s="1138"/>
      <c r="D328" s="1138"/>
      <c r="F328" s="1137"/>
      <c r="G328" s="1137"/>
      <c r="H328" s="1137"/>
      <c r="I328" s="1141"/>
      <c r="J328" s="1137"/>
      <c r="K328" s="1137"/>
      <c r="L328" s="1137"/>
      <c r="M328" s="1140"/>
      <c r="N328" s="1136"/>
      <c r="O328" s="1138"/>
      <c r="P328" s="1138"/>
      <c r="Q328" s="1138"/>
      <c r="AF328" s="1137"/>
      <c r="AG328" s="1137"/>
    </row>
    <row r="329" spans="3:33" s="350" customFormat="1">
      <c r="C329" s="1138"/>
      <c r="D329" s="1138"/>
      <c r="F329" s="1137"/>
      <c r="G329" s="1137"/>
      <c r="H329" s="1137"/>
      <c r="I329" s="1141"/>
      <c r="J329" s="1137"/>
      <c r="K329" s="1137"/>
      <c r="L329" s="1137"/>
      <c r="M329" s="1140"/>
      <c r="N329" s="1136"/>
      <c r="O329" s="1138"/>
      <c r="P329" s="1138"/>
      <c r="Q329" s="1138"/>
      <c r="AF329" s="1137"/>
      <c r="AG329" s="1137"/>
    </row>
    <row r="330" spans="3:33" s="350" customFormat="1">
      <c r="C330" s="1138"/>
      <c r="D330" s="1138"/>
      <c r="F330" s="1137"/>
      <c r="G330" s="1137"/>
      <c r="H330" s="1137"/>
      <c r="I330" s="1141"/>
      <c r="J330" s="1137"/>
      <c r="K330" s="1137"/>
      <c r="L330" s="1137"/>
      <c r="M330" s="1140"/>
      <c r="N330" s="1136"/>
      <c r="O330" s="1138"/>
      <c r="P330" s="1138"/>
      <c r="Q330" s="1138"/>
      <c r="AF330" s="1137"/>
      <c r="AG330" s="1137"/>
    </row>
    <row r="331" spans="3:33" s="350" customFormat="1">
      <c r="C331" s="1138"/>
      <c r="D331" s="1138"/>
      <c r="F331" s="1137"/>
      <c r="G331" s="1137"/>
      <c r="H331" s="1137"/>
      <c r="I331" s="1141"/>
      <c r="J331" s="1137"/>
      <c r="K331" s="1137"/>
      <c r="L331" s="1137"/>
      <c r="M331" s="1140"/>
      <c r="N331" s="1136"/>
      <c r="O331" s="1138"/>
      <c r="P331" s="1138"/>
      <c r="Q331" s="1138"/>
      <c r="AF331" s="1137"/>
      <c r="AG331" s="1137"/>
    </row>
    <row r="332" spans="3:33" s="350" customFormat="1">
      <c r="C332" s="1138"/>
      <c r="D332" s="1138"/>
      <c r="F332" s="1137"/>
      <c r="G332" s="1137"/>
      <c r="H332" s="1137"/>
      <c r="I332" s="1141"/>
      <c r="J332" s="1137"/>
      <c r="K332" s="1137"/>
      <c r="L332" s="1137"/>
      <c r="M332" s="1140"/>
      <c r="N332" s="1136"/>
      <c r="O332" s="1138"/>
      <c r="P332" s="1138"/>
      <c r="Q332" s="1138"/>
      <c r="AF332" s="1137"/>
      <c r="AG332" s="1137"/>
    </row>
    <row r="333" spans="3:33" s="350" customFormat="1">
      <c r="C333" s="1138"/>
      <c r="D333" s="1138"/>
      <c r="F333" s="1137"/>
      <c r="G333" s="1137"/>
      <c r="H333" s="1137"/>
      <c r="I333" s="1141"/>
      <c r="J333" s="1137"/>
      <c r="K333" s="1137"/>
      <c r="L333" s="1137"/>
      <c r="M333" s="1140"/>
      <c r="N333" s="1136"/>
      <c r="O333" s="1138"/>
      <c r="P333" s="1138"/>
      <c r="Q333" s="1138"/>
      <c r="AF333" s="1137"/>
      <c r="AG333" s="1137"/>
    </row>
    <row r="334" spans="3:33" s="350" customFormat="1">
      <c r="C334" s="1138"/>
      <c r="D334" s="1138"/>
      <c r="F334" s="1137"/>
      <c r="G334" s="1137"/>
      <c r="H334" s="1137"/>
      <c r="I334" s="1141"/>
      <c r="J334" s="1137"/>
      <c r="K334" s="1137"/>
      <c r="L334" s="1137"/>
      <c r="M334" s="1140"/>
      <c r="N334" s="1136"/>
      <c r="O334" s="1138"/>
      <c r="P334" s="1138"/>
      <c r="Q334" s="1138"/>
      <c r="AF334" s="1137"/>
      <c r="AG334" s="1137"/>
    </row>
    <row r="335" spans="3:33" s="350" customFormat="1">
      <c r="C335" s="1138"/>
      <c r="D335" s="1138"/>
      <c r="F335" s="1137"/>
      <c r="G335" s="1137"/>
      <c r="H335" s="1137"/>
      <c r="I335" s="1141"/>
      <c r="J335" s="1137"/>
      <c r="K335" s="1137"/>
      <c r="L335" s="1137"/>
      <c r="M335" s="1140"/>
      <c r="N335" s="1136"/>
      <c r="O335" s="1138"/>
      <c r="P335" s="1138"/>
      <c r="Q335" s="1138"/>
      <c r="AF335" s="1137"/>
      <c r="AG335" s="1137"/>
    </row>
    <row r="336" spans="3:33" s="350" customFormat="1">
      <c r="C336" s="1138"/>
      <c r="D336" s="1138"/>
      <c r="F336" s="1137"/>
      <c r="G336" s="1137"/>
      <c r="H336" s="1137"/>
      <c r="I336" s="1141"/>
      <c r="J336" s="1137"/>
      <c r="K336" s="1137"/>
      <c r="L336" s="1137"/>
      <c r="M336" s="1140"/>
      <c r="N336" s="1136"/>
      <c r="O336" s="1138"/>
      <c r="P336" s="1138"/>
      <c r="Q336" s="1138"/>
      <c r="AF336" s="1137"/>
      <c r="AG336" s="1137"/>
    </row>
    <row r="337" spans="3:33" s="350" customFormat="1">
      <c r="C337" s="1138"/>
      <c r="D337" s="1138"/>
      <c r="F337" s="1137"/>
      <c r="G337" s="1137"/>
      <c r="H337" s="1137"/>
      <c r="I337" s="1141"/>
      <c r="J337" s="1137"/>
      <c r="K337" s="1137"/>
      <c r="L337" s="1137"/>
      <c r="M337" s="1140"/>
      <c r="N337" s="1136"/>
      <c r="O337" s="1138"/>
      <c r="P337" s="1138"/>
      <c r="Q337" s="1138"/>
      <c r="AF337" s="1137"/>
      <c r="AG337" s="1137"/>
    </row>
    <row r="338" spans="3:33" s="350" customFormat="1">
      <c r="C338" s="1138"/>
      <c r="D338" s="1138"/>
      <c r="F338" s="1137"/>
      <c r="G338" s="1137"/>
      <c r="H338" s="1137"/>
      <c r="I338" s="1141"/>
      <c r="J338" s="1137"/>
      <c r="K338" s="1137"/>
      <c r="L338" s="1137"/>
      <c r="M338" s="1140"/>
      <c r="N338" s="1136"/>
      <c r="O338" s="1138"/>
      <c r="P338" s="1138"/>
      <c r="Q338" s="1138"/>
      <c r="AF338" s="1137"/>
      <c r="AG338" s="1137"/>
    </row>
    <row r="339" spans="3:33" s="350" customFormat="1">
      <c r="C339" s="1138"/>
      <c r="D339" s="1138"/>
      <c r="F339" s="1137"/>
      <c r="G339" s="1137"/>
      <c r="H339" s="1137"/>
      <c r="I339" s="1141"/>
      <c r="J339" s="1137"/>
      <c r="K339" s="1137"/>
      <c r="L339" s="1137"/>
      <c r="M339" s="1140"/>
      <c r="N339" s="1136"/>
      <c r="O339" s="1138"/>
      <c r="P339" s="1138"/>
      <c r="Q339" s="1138"/>
      <c r="AF339" s="1137"/>
      <c r="AG339" s="1137"/>
    </row>
    <row r="340" spans="3:33" s="350" customFormat="1">
      <c r="C340" s="1138"/>
      <c r="D340" s="1138"/>
      <c r="F340" s="1137"/>
      <c r="G340" s="1137"/>
      <c r="H340" s="1137"/>
      <c r="I340" s="1141"/>
      <c r="J340" s="1137"/>
      <c r="K340" s="1137"/>
      <c r="L340" s="1137"/>
      <c r="M340" s="1140"/>
      <c r="N340" s="1136"/>
      <c r="O340" s="1138"/>
      <c r="P340" s="1138"/>
      <c r="Q340" s="1138"/>
      <c r="AF340" s="1137"/>
      <c r="AG340" s="1137"/>
    </row>
    <row r="341" spans="3:33" s="350" customFormat="1">
      <c r="C341" s="1138"/>
      <c r="D341" s="1138"/>
      <c r="F341" s="1137"/>
      <c r="G341" s="1137"/>
      <c r="H341" s="1137"/>
      <c r="I341" s="1141"/>
      <c r="J341" s="1137"/>
      <c r="K341" s="1137"/>
      <c r="L341" s="1137"/>
      <c r="M341" s="1140"/>
      <c r="N341" s="1136"/>
      <c r="O341" s="1138"/>
      <c r="P341" s="1138"/>
      <c r="Q341" s="1138"/>
      <c r="AF341" s="1137"/>
      <c r="AG341" s="1137"/>
    </row>
    <row r="342" spans="3:33" s="350" customFormat="1">
      <c r="C342" s="1138"/>
      <c r="D342" s="1138"/>
      <c r="F342" s="1137"/>
      <c r="G342" s="1137"/>
      <c r="H342" s="1137"/>
      <c r="I342" s="1141"/>
      <c r="J342" s="1137"/>
      <c r="K342" s="1137"/>
      <c r="L342" s="1137"/>
      <c r="M342" s="1140"/>
      <c r="N342" s="1136"/>
      <c r="O342" s="1138"/>
      <c r="P342" s="1138"/>
      <c r="Q342" s="1138"/>
      <c r="AF342" s="1137"/>
      <c r="AG342" s="1137"/>
    </row>
    <row r="343" spans="3:33" s="350" customFormat="1">
      <c r="C343" s="1138"/>
      <c r="D343" s="1138"/>
      <c r="F343" s="1137"/>
      <c r="G343" s="1137"/>
      <c r="H343" s="1137"/>
      <c r="I343" s="1141"/>
      <c r="J343" s="1137"/>
      <c r="K343" s="1137"/>
      <c r="L343" s="1137"/>
      <c r="M343" s="1140"/>
      <c r="N343" s="1136"/>
      <c r="O343" s="1138"/>
      <c r="P343" s="1138"/>
      <c r="Q343" s="1138"/>
      <c r="AF343" s="1137"/>
      <c r="AG343" s="1137"/>
    </row>
    <row r="344" spans="3:33" s="350" customFormat="1">
      <c r="C344" s="1138"/>
      <c r="D344" s="1138"/>
      <c r="F344" s="1137"/>
      <c r="G344" s="1137"/>
      <c r="H344" s="1137"/>
      <c r="I344" s="1141"/>
      <c r="J344" s="1137"/>
      <c r="K344" s="1137"/>
      <c r="L344" s="1137"/>
      <c r="M344" s="1140"/>
      <c r="N344" s="1136"/>
      <c r="O344" s="1138"/>
      <c r="P344" s="1138"/>
      <c r="Q344" s="1138"/>
      <c r="AF344" s="1137"/>
      <c r="AG344" s="1137"/>
    </row>
  </sheetData>
  <sortState ref="A121:N200">
    <sortCondition descending="1" ref="N120"/>
  </sortState>
  <mergeCells count="7">
    <mergeCell ref="S44:AE44"/>
    <mergeCell ref="A4:C4"/>
    <mergeCell ref="S21:AG21"/>
    <mergeCell ref="S23:AE23"/>
    <mergeCell ref="S26:AE26"/>
    <mergeCell ref="S31:AE31"/>
    <mergeCell ref="S37:AE37"/>
  </mergeCells>
  <conditionalFormatting sqref="A23:A33 A35:A96">
    <cfRule type="expression" dxfId="6" priority="8" stopIfTrue="1">
      <formula>AND(COUNTIF($A$23:$A$33, A23)+COUNTIF($A$35:$A$96, A23)&gt;1,NOT(ISBLANK(A23)))</formula>
    </cfRule>
  </conditionalFormatting>
  <conditionalFormatting sqref="A117:A118">
    <cfRule type="expression" dxfId="5" priority="9" stopIfTrue="1">
      <formula>AND(COUNTIF($A$117:$A$118, A117)&gt;1,NOT(ISBLANK(A117)))</formula>
    </cfRule>
  </conditionalFormatting>
  <conditionalFormatting sqref="A23:A101">
    <cfRule type="expression" dxfId="4" priority="7" stopIfTrue="1">
      <formula>AND(COUNTIF($A$23:$A$101, A23)&gt;1,NOT(ISBLANK(A23)))</formula>
    </cfRule>
  </conditionalFormatting>
  <conditionalFormatting sqref="A122:A132 A134:A195">
    <cfRule type="expression" dxfId="3" priority="6" stopIfTrue="1">
      <formula>AND(COUNTIF($A$23:$A$33, A122)+COUNTIF($A$35:$A$96, A122)&gt;1,NOT(ISBLANK(A122)))</formula>
    </cfRule>
  </conditionalFormatting>
  <conditionalFormatting sqref="A122:A200">
    <cfRule type="expression" dxfId="2" priority="5" stopIfTrue="1">
      <formula>AND(COUNTIF($A$23:$A$101, A122)&gt;1,NOT(ISBLANK(A122)))</formula>
    </cfRule>
  </conditionalFormatting>
  <conditionalFormatting sqref="A108:A116">
    <cfRule type="expression" dxfId="1" priority="2" stopIfTrue="1">
      <formula>AND(COUNTIF($A$23:$A$33, A108)+COUNTIF($A$35:$A$96, A108)&gt;1,NOT(ISBLANK(A108)))</formula>
    </cfRule>
  </conditionalFormatting>
  <conditionalFormatting sqref="A108:A116">
    <cfRule type="expression" dxfId="0" priority="1" stopIfTrue="1">
      <formula>AND(COUNTIF($A$23:$A$101, A108)&gt;1,NOT(ISBLANK(A108)))</formula>
    </cfRule>
  </conditionalFormatting>
  <pageMargins left="0.511811024" right="0.511811024" top="0.78740157500000008" bottom="0.78740157500000008" header="0.31496062000000008" footer="0.31496062000000008"/>
  <pageSetup paperSize="9" fitToWidth="0" fitToHeight="0" orientation="portrait" r:id="rId1"/>
  <ignoredErrors>
    <ignoredError sqref="N102:O102" formula="1"/>
    <ignoredError sqref="K102:M102" formula="1" formulaRange="1"/>
    <ignoredError sqref="I117:M117 I102:J102" formulaRange="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6"/>
  <dimension ref="A8:AG43"/>
  <sheetViews>
    <sheetView zoomScale="90" zoomScaleNormal="90" workbookViewId="0">
      <selection activeCell="R7" sqref="R7"/>
    </sheetView>
  </sheetViews>
  <sheetFormatPr defaultRowHeight="15"/>
  <cols>
    <col min="1" max="1" width="9.140625" style="229" customWidth="1"/>
    <col min="2" max="2" width="12.28515625" style="229" customWidth="1"/>
    <col min="3" max="3" width="10.7109375" style="229" customWidth="1"/>
    <col min="4" max="4" width="11.7109375" style="229" customWidth="1"/>
    <col min="5" max="5" width="11.5703125" style="229" bestFit="1" customWidth="1"/>
    <col min="6" max="16384" width="9.140625" style="229"/>
  </cols>
  <sheetData>
    <row r="8" spans="1:33">
      <c r="A8" s="595"/>
      <c r="C8" s="230"/>
      <c r="D8" s="230"/>
      <c r="F8" s="231"/>
      <c r="G8" s="231"/>
      <c r="H8" s="231"/>
      <c r="I8" s="232"/>
      <c r="J8" s="231"/>
      <c r="K8" s="231"/>
      <c r="L8" s="231"/>
      <c r="M8" s="233"/>
      <c r="N8" s="234"/>
      <c r="O8" s="230"/>
      <c r="P8" s="230"/>
      <c r="Q8" s="230"/>
      <c r="AF8" s="231"/>
      <c r="AG8" s="231"/>
    </row>
    <row r="9" spans="1:33">
      <c r="A9" s="357"/>
      <c r="C9" s="230"/>
      <c r="D9" s="230"/>
      <c r="F9" s="231"/>
      <c r="G9" s="231"/>
      <c r="H9" s="231"/>
      <c r="I9" s="232"/>
      <c r="J9" s="231"/>
      <c r="K9" s="231"/>
      <c r="L9" s="231"/>
      <c r="M9" s="233"/>
      <c r="N9" s="234"/>
      <c r="O9" s="230"/>
      <c r="P9" s="230"/>
      <c r="Q9" s="230"/>
      <c r="AF9" s="231"/>
      <c r="AG9" s="231"/>
    </row>
    <row r="10" spans="1:33">
      <c r="A10" s="357"/>
      <c r="C10" s="230"/>
      <c r="D10" s="230"/>
      <c r="F10" s="231"/>
      <c r="G10" s="231"/>
      <c r="H10" s="231"/>
      <c r="I10" s="232"/>
      <c r="J10" s="231"/>
      <c r="K10" s="231"/>
      <c r="L10" s="231"/>
      <c r="M10" s="233"/>
      <c r="N10" s="234"/>
      <c r="O10" s="230"/>
      <c r="P10" s="230"/>
      <c r="Q10" s="230"/>
      <c r="AF10" s="231"/>
      <c r="AG10" s="231"/>
    </row>
    <row r="11" spans="1:33">
      <c r="A11" s="357"/>
      <c r="C11" s="230"/>
      <c r="D11" s="230"/>
      <c r="F11" s="231"/>
      <c r="G11" s="231"/>
      <c r="H11" s="231"/>
      <c r="I11" s="232"/>
      <c r="J11" s="231"/>
      <c r="K11" s="231"/>
      <c r="L11" s="231"/>
      <c r="M11" s="233"/>
      <c r="N11" s="234"/>
      <c r="O11" s="230"/>
      <c r="P11" s="230"/>
      <c r="Q11" s="230"/>
      <c r="AF11" s="231"/>
      <c r="AG11" s="231"/>
    </row>
    <row r="12" spans="1:33">
      <c r="A12" s="357"/>
      <c r="C12" s="230"/>
      <c r="D12" s="230"/>
      <c r="F12" s="231"/>
      <c r="G12" s="231"/>
      <c r="H12" s="231"/>
      <c r="I12" s="232"/>
      <c r="J12" s="231"/>
      <c r="K12" s="231"/>
      <c r="L12" s="231"/>
      <c r="M12" s="233"/>
      <c r="N12" s="234"/>
      <c r="O12" s="230"/>
      <c r="P12" s="230"/>
      <c r="Q12" s="230"/>
      <c r="AF12" s="231"/>
      <c r="AG12" s="231"/>
    </row>
    <row r="13" spans="1:33" ht="15.75" thickBot="1">
      <c r="B13" s="229">
        <v>23</v>
      </c>
    </row>
    <row r="14" spans="1:33" ht="15.75" thickBot="1">
      <c r="A14" s="944" t="s">
        <v>5</v>
      </c>
      <c r="B14" s="945" t="s">
        <v>6</v>
      </c>
      <c r="C14" s="946" t="s">
        <v>7</v>
      </c>
      <c r="D14" s="201"/>
      <c r="E14" s="598" t="s">
        <v>5</v>
      </c>
      <c r="F14" s="598" t="s">
        <v>6</v>
      </c>
    </row>
    <row r="15" spans="1:33" ht="15.75" thickBot="1">
      <c r="A15" s="941">
        <v>46023</v>
      </c>
      <c r="B15" s="947">
        <v>34</v>
      </c>
      <c r="C15" s="948">
        <f>((B15-13)/13)*100</f>
        <v>161.53846153846155</v>
      </c>
      <c r="D15" s="201"/>
      <c r="E15" s="1102">
        <v>46023</v>
      </c>
      <c r="F15" s="1103">
        <v>34</v>
      </c>
    </row>
    <row r="16" spans="1:33" ht="15.75" thickBot="1">
      <c r="A16" s="941">
        <v>46054</v>
      </c>
      <c r="B16" s="942">
        <v>24</v>
      </c>
      <c r="C16" s="943">
        <f t="shared" ref="C16:C26" si="0">((B16-B15)/B15)*100</f>
        <v>-29.411764705882355</v>
      </c>
      <c r="D16" s="201"/>
      <c r="E16" s="1102">
        <v>46054</v>
      </c>
      <c r="F16" s="1103">
        <v>24</v>
      </c>
    </row>
    <row r="17" spans="1:6" ht="15.75" thickBot="1">
      <c r="A17" s="941">
        <v>46082</v>
      </c>
      <c r="B17" s="942">
        <v>19</v>
      </c>
      <c r="C17" s="943">
        <f t="shared" si="0"/>
        <v>-20.833333333333336</v>
      </c>
      <c r="D17" s="201"/>
      <c r="E17" s="1102">
        <v>46082</v>
      </c>
      <c r="F17" s="1103">
        <v>19</v>
      </c>
    </row>
    <row r="18" spans="1:6" ht="15.75" thickBot="1">
      <c r="A18" s="941">
        <v>46113</v>
      </c>
      <c r="B18" s="942">
        <v>15</v>
      </c>
      <c r="C18" s="943">
        <f t="shared" si="0"/>
        <v>-21.052631578947366</v>
      </c>
      <c r="D18" s="201"/>
      <c r="E18" s="1102">
        <v>46113</v>
      </c>
      <c r="F18" s="1103">
        <v>15</v>
      </c>
    </row>
    <row r="19" spans="1:6" ht="15.75" thickBot="1">
      <c r="A19" s="941">
        <v>46143</v>
      </c>
      <c r="B19" s="942">
        <v>22</v>
      </c>
      <c r="C19" s="943">
        <f t="shared" si="0"/>
        <v>46.666666666666664</v>
      </c>
      <c r="D19" s="201"/>
      <c r="E19" s="1102">
        <v>46143</v>
      </c>
      <c r="F19" s="1103">
        <v>22</v>
      </c>
    </row>
    <row r="20" spans="1:6" ht="15.75" thickBot="1">
      <c r="A20" s="941">
        <v>46174</v>
      </c>
      <c r="B20" s="895">
        <v>0</v>
      </c>
      <c r="C20" s="896">
        <f t="shared" si="0"/>
        <v>-100</v>
      </c>
      <c r="D20" s="201"/>
      <c r="E20" s="1102">
        <v>46174</v>
      </c>
      <c r="F20" s="1103">
        <v>0</v>
      </c>
    </row>
    <row r="21" spans="1:6" ht="15.75" thickBot="1">
      <c r="A21" s="941">
        <v>46204</v>
      </c>
      <c r="B21" s="895">
        <v>0</v>
      </c>
      <c r="C21" s="896" t="e">
        <f t="shared" si="0"/>
        <v>#DIV/0!</v>
      </c>
      <c r="D21" s="201"/>
      <c r="E21" s="1102">
        <v>46204</v>
      </c>
      <c r="F21" s="1103">
        <v>0</v>
      </c>
    </row>
    <row r="22" spans="1:6" ht="15.75" thickBot="1">
      <c r="A22" s="941">
        <v>46235</v>
      </c>
      <c r="B22" s="895">
        <v>0</v>
      </c>
      <c r="C22" s="896" t="e">
        <f t="shared" si="0"/>
        <v>#DIV/0!</v>
      </c>
      <c r="D22" s="201"/>
      <c r="E22" s="1102">
        <v>46235</v>
      </c>
      <c r="F22" s="1103">
        <v>0</v>
      </c>
    </row>
    <row r="23" spans="1:6" ht="15.75" thickBot="1">
      <c r="A23" s="941">
        <v>46266</v>
      </c>
      <c r="B23" s="895">
        <v>0</v>
      </c>
      <c r="C23" s="896" t="e">
        <f t="shared" si="0"/>
        <v>#DIV/0!</v>
      </c>
      <c r="D23" s="201"/>
      <c r="E23" s="1102">
        <v>46266</v>
      </c>
      <c r="F23" s="1104">
        <v>0</v>
      </c>
    </row>
    <row r="24" spans="1:6" ht="15.75" thickBot="1">
      <c r="A24" s="941">
        <v>46296</v>
      </c>
      <c r="B24" s="895">
        <v>0</v>
      </c>
      <c r="C24" s="896" t="e">
        <f t="shared" si="0"/>
        <v>#DIV/0!</v>
      </c>
      <c r="D24" s="201"/>
      <c r="E24" s="1102">
        <v>46296</v>
      </c>
      <c r="F24" s="1104">
        <v>0</v>
      </c>
    </row>
    <row r="25" spans="1:6" ht="15.75" thickBot="1">
      <c r="A25" s="941">
        <v>46327</v>
      </c>
      <c r="B25" s="895">
        <v>0</v>
      </c>
      <c r="C25" s="896" t="e">
        <f t="shared" si="0"/>
        <v>#DIV/0!</v>
      </c>
      <c r="D25" s="201"/>
      <c r="E25" s="1102">
        <v>46327</v>
      </c>
      <c r="F25" s="1103">
        <v>0</v>
      </c>
    </row>
    <row r="26" spans="1:6" ht="15.75" thickBot="1">
      <c r="A26" s="941">
        <v>46357</v>
      </c>
      <c r="B26" s="895">
        <v>0</v>
      </c>
      <c r="C26" s="896" t="e">
        <f t="shared" si="0"/>
        <v>#DIV/0!</v>
      </c>
      <c r="D26" s="201"/>
      <c r="E26" s="1102">
        <v>46357</v>
      </c>
      <c r="F26" s="1103">
        <v>0</v>
      </c>
    </row>
    <row r="27" spans="1:6" ht="15.75" thickBot="1">
      <c r="A27" s="949" t="s">
        <v>8</v>
      </c>
      <c r="B27" s="949">
        <f>SUM(B15:B26)</f>
        <v>114</v>
      </c>
      <c r="C27" s="949"/>
      <c r="D27" s="201"/>
      <c r="E27" s="1104" t="s">
        <v>8</v>
      </c>
      <c r="F27" s="1104">
        <f>SUM(F15:F26)</f>
        <v>114</v>
      </c>
    </row>
    <row r="28" spans="1:6">
      <c r="D28" s="201"/>
      <c r="E28" s="201"/>
      <c r="F28" s="201"/>
    </row>
    <row r="29" spans="1:6">
      <c r="D29" s="201"/>
      <c r="E29" s="201"/>
      <c r="F29" s="201"/>
    </row>
    <row r="30" spans="1:6">
      <c r="A30" s="1100"/>
      <c r="B30" s="1101"/>
      <c r="D30" s="201" t="s">
        <v>548</v>
      </c>
      <c r="E30" s="201">
        <v>0</v>
      </c>
      <c r="F30" s="201"/>
    </row>
    <row r="31" spans="1:6">
      <c r="A31" s="1101"/>
      <c r="B31" s="1101"/>
      <c r="D31" s="201" t="s">
        <v>549</v>
      </c>
      <c r="E31" s="201">
        <v>7</v>
      </c>
      <c r="F31" s="201"/>
    </row>
    <row r="32" spans="1:6">
      <c r="D32" s="201" t="s">
        <v>550</v>
      </c>
      <c r="E32" s="201">
        <v>15</v>
      </c>
      <c r="F32" s="201"/>
    </row>
    <row r="33" spans="1:9">
      <c r="D33" s="201" t="s">
        <v>39</v>
      </c>
      <c r="E33" s="201">
        <f>SUM(E30:E32)</f>
        <v>22</v>
      </c>
      <c r="F33" s="201"/>
    </row>
    <row r="41" spans="1:9">
      <c r="A41" s="1214" t="s">
        <v>20</v>
      </c>
      <c r="B41" s="1214"/>
      <c r="C41" s="1214"/>
      <c r="D41" s="1214"/>
      <c r="E41" s="1214"/>
      <c r="F41" s="1214"/>
      <c r="G41" s="1214"/>
      <c r="H41" s="1214"/>
      <c r="I41" s="1214"/>
    </row>
    <row r="42" spans="1:9">
      <c r="A42" s="1214"/>
      <c r="B42" s="1214"/>
      <c r="C42" s="1214"/>
      <c r="D42" s="1214"/>
      <c r="E42" s="1214"/>
      <c r="F42" s="1214"/>
      <c r="G42" s="1214"/>
      <c r="H42" s="1214"/>
      <c r="I42" s="1214"/>
    </row>
    <row r="43" spans="1:9">
      <c r="A43" s="1214"/>
      <c r="B43" s="1214"/>
      <c r="C43" s="1214"/>
      <c r="D43" s="1214"/>
      <c r="E43" s="1214"/>
      <c r="F43" s="1214"/>
      <c r="G43" s="1214"/>
      <c r="H43" s="1214"/>
      <c r="I43" s="1214"/>
    </row>
  </sheetData>
  <mergeCells count="1">
    <mergeCell ref="A41:I43"/>
  </mergeCells>
  <pageMargins left="0.511811024" right="0.511811024" top="0.78740157499999996" bottom="0.78740157499999996" header="0.31496062000000002" footer="0.31496062000000002"/>
  <pageSetup paperSize="9" orientation="portrait" r:id="rId1"/>
  <ignoredErrors>
    <ignoredError sqref="C17:C18 C20:C26" evalError="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7"/>
  <dimension ref="A1:B19"/>
  <sheetViews>
    <sheetView topLeftCell="C1" workbookViewId="0"/>
  </sheetViews>
  <sheetFormatPr defaultRowHeight="15"/>
  <cols>
    <col min="1" max="1" width="55.7109375" hidden="1" customWidth="1"/>
    <col min="2" max="2" width="19.85546875" hidden="1" customWidth="1"/>
    <col min="3" max="3" width="9.140625" customWidth="1"/>
  </cols>
  <sheetData>
    <row r="1" spans="1:2">
      <c r="A1" s="66" t="s">
        <v>3</v>
      </c>
    </row>
    <row r="2" spans="1:2">
      <c r="A2" s="1" t="s">
        <v>4</v>
      </c>
    </row>
    <row r="3" spans="1:2">
      <c r="A3" s="64"/>
    </row>
    <row r="4" spans="1:2">
      <c r="A4" s="173" t="s">
        <v>551</v>
      </c>
      <c r="B4" s="174" t="s">
        <v>552</v>
      </c>
    </row>
    <row r="5" spans="1:2" ht="15.75" thickBot="1">
      <c r="A5" s="175" t="s">
        <v>61</v>
      </c>
      <c r="B5" s="176">
        <v>135</v>
      </c>
    </row>
    <row r="6" spans="1:2" ht="45">
      <c r="A6" s="175" t="s">
        <v>553</v>
      </c>
      <c r="B6" s="176">
        <v>58</v>
      </c>
    </row>
    <row r="7" spans="1:2" ht="45">
      <c r="A7" s="177" t="s">
        <v>554</v>
      </c>
      <c r="B7" s="176">
        <v>281</v>
      </c>
    </row>
    <row r="8" spans="1:2" ht="15.75" thickBot="1">
      <c r="A8" s="175" t="s">
        <v>555</v>
      </c>
      <c r="B8" s="176">
        <v>106</v>
      </c>
    </row>
    <row r="9" spans="1:2" ht="15.75" thickBot="1">
      <c r="A9" s="175" t="s">
        <v>556</v>
      </c>
      <c r="B9" s="176">
        <v>4</v>
      </c>
    </row>
    <row r="10" spans="1:2" ht="15.75" thickBot="1">
      <c r="A10" s="175" t="s">
        <v>557</v>
      </c>
      <c r="B10" s="176">
        <v>257</v>
      </c>
    </row>
    <row r="11" spans="1:2" ht="15.75" thickBot="1">
      <c r="A11" s="175" t="s">
        <v>558</v>
      </c>
      <c r="B11" s="176">
        <v>72</v>
      </c>
    </row>
    <row r="12" spans="1:2" ht="30">
      <c r="A12" s="178" t="s">
        <v>559</v>
      </c>
      <c r="B12" s="176">
        <v>42</v>
      </c>
    </row>
    <row r="13" spans="1:2">
      <c r="A13" s="179" t="s">
        <v>19</v>
      </c>
      <c r="B13" s="180">
        <f>SUM(B5:B12)</f>
        <v>955</v>
      </c>
    </row>
    <row r="16" spans="1:2">
      <c r="A16" s="64"/>
    </row>
    <row r="17" spans="1:1">
      <c r="A17" s="64"/>
    </row>
    <row r="18" spans="1:1">
      <c r="A18" s="64"/>
    </row>
    <row r="19" spans="1:1">
      <c r="A19" s="64"/>
    </row>
  </sheetData>
  <pageMargins left="0.511811024" right="0.511811024" top="0.78740157500000008" bottom="0.78740157500000008" header="0.31496062000000008" footer="0.3149606200000000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zoomScale="90" zoomScaleNormal="90" workbookViewId="0">
      <selection activeCell="S74" sqref="S74"/>
    </sheetView>
  </sheetViews>
  <sheetFormatPr defaultRowHeight="15"/>
  <cols>
    <col min="1" max="1" width="6.42578125" style="229" customWidth="1"/>
    <col min="2" max="2" width="19.7109375" style="229" customWidth="1"/>
    <col min="3" max="10" width="9.140625" style="229"/>
    <col min="11" max="11" width="9.5703125" style="229" customWidth="1"/>
    <col min="12" max="16384" width="9.140625" style="229"/>
  </cols>
  <sheetData>
    <row r="1" spans="1:14">
      <c r="A1" s="357" t="s">
        <v>3</v>
      </c>
    </row>
    <row r="2" spans="1:14">
      <c r="A2" s="357" t="s">
        <v>4</v>
      </c>
    </row>
    <row r="6" spans="1:14" s="201" customFormat="1" ht="30">
      <c r="B6" s="372" t="s">
        <v>10</v>
      </c>
      <c r="C6" s="373">
        <v>46023</v>
      </c>
      <c r="D6" s="373">
        <v>46054</v>
      </c>
      <c r="E6" s="373">
        <v>46082</v>
      </c>
      <c r="F6" s="373">
        <v>46113</v>
      </c>
      <c r="G6" s="373">
        <v>46143</v>
      </c>
      <c r="H6" s="373">
        <v>46174</v>
      </c>
      <c r="I6" s="373">
        <v>46204</v>
      </c>
      <c r="J6" s="373">
        <v>46235</v>
      </c>
      <c r="K6" s="373">
        <v>46266</v>
      </c>
      <c r="L6" s="373">
        <v>46296</v>
      </c>
      <c r="M6" s="373">
        <v>46327</v>
      </c>
      <c r="N6" s="373">
        <v>46357</v>
      </c>
    </row>
    <row r="7" spans="1:14" s="201" customFormat="1">
      <c r="B7" s="271" t="s">
        <v>13</v>
      </c>
      <c r="C7" s="353">
        <v>62</v>
      </c>
      <c r="D7" s="353">
        <v>74</v>
      </c>
      <c r="E7" s="353">
        <v>78</v>
      </c>
      <c r="F7" s="353">
        <v>69</v>
      </c>
      <c r="G7" s="353">
        <v>64</v>
      </c>
      <c r="H7" s="353"/>
      <c r="I7" s="353"/>
      <c r="J7" s="353"/>
      <c r="K7" s="353"/>
      <c r="L7" s="353"/>
      <c r="M7" s="353"/>
      <c r="N7" s="353"/>
    </row>
    <row r="8" spans="1:14" s="201" customFormat="1">
      <c r="B8" s="271" t="s">
        <v>18</v>
      </c>
      <c r="C8" s="353">
        <v>56</v>
      </c>
      <c r="D8" s="353">
        <v>61</v>
      </c>
      <c r="E8" s="353">
        <v>65</v>
      </c>
      <c r="F8" s="353">
        <v>41</v>
      </c>
      <c r="G8" s="353">
        <v>47</v>
      </c>
      <c r="H8" s="353"/>
      <c r="I8" s="353"/>
      <c r="J8" s="353"/>
      <c r="K8" s="353"/>
      <c r="L8" s="353"/>
      <c r="M8" s="353"/>
      <c r="N8" s="353"/>
    </row>
    <row r="9" spans="1:14">
      <c r="B9" s="836"/>
      <c r="H9" s="1086"/>
      <c r="I9" s="835"/>
      <c r="J9" s="1089"/>
    </row>
    <row r="11" spans="1:14">
      <c r="B11" s="630"/>
      <c r="C11" s="189"/>
      <c r="D11" s="189"/>
      <c r="E11" s="631"/>
      <c r="F11" s="189"/>
      <c r="G11" s="186"/>
    </row>
    <row r="12" spans="1:14">
      <c r="C12" s="230"/>
      <c r="D12" s="230"/>
      <c r="E12" s="230"/>
      <c r="F12" s="231"/>
      <c r="G12" s="632"/>
    </row>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1"/>
  <sheetViews>
    <sheetView tabSelected="1" zoomScale="80" zoomScaleNormal="80" workbookViewId="0"/>
  </sheetViews>
  <sheetFormatPr defaultRowHeight="15"/>
  <cols>
    <col min="1" max="1" width="66.5703125" customWidth="1"/>
    <col min="2" max="2" width="7.5703125" bestFit="1" customWidth="1"/>
    <col min="3" max="3" width="9.5703125" bestFit="1" customWidth="1"/>
    <col min="4" max="4" width="9.28515625" bestFit="1" customWidth="1"/>
    <col min="5" max="5" width="7.140625" customWidth="1"/>
    <col min="6" max="6" width="7.85546875" style="2" bestFit="1" customWidth="1"/>
    <col min="7" max="10" width="7.85546875" customWidth="1"/>
    <col min="11" max="11" width="8" customWidth="1"/>
    <col min="12" max="13" width="7.85546875" customWidth="1"/>
    <col min="14" max="14" width="7.7109375" customWidth="1"/>
    <col min="15" max="15" width="7.140625" bestFit="1" customWidth="1"/>
    <col min="16" max="16" width="8" bestFit="1" customWidth="1"/>
    <col min="17" max="17" width="11.42578125" customWidth="1"/>
    <col min="18" max="20" width="9.140625" customWidth="1"/>
    <col min="21" max="21" width="22" bestFit="1" customWidth="1"/>
    <col min="22" max="22" width="11" bestFit="1" customWidth="1"/>
    <col min="23" max="23" width="6.85546875" bestFit="1" customWidth="1"/>
    <col min="24" max="24" width="9.140625" customWidth="1"/>
  </cols>
  <sheetData>
    <row r="1" spans="1:32">
      <c r="A1" s="1" t="s">
        <v>3</v>
      </c>
      <c r="B1" s="1"/>
      <c r="C1" s="1"/>
      <c r="M1" s="229"/>
      <c r="N1" s="229"/>
      <c r="O1" s="229"/>
      <c r="P1" s="229"/>
      <c r="Q1" s="229"/>
      <c r="R1" s="229"/>
      <c r="S1" s="229"/>
      <c r="T1" s="229"/>
      <c r="U1" s="201"/>
      <c r="V1" s="201"/>
      <c r="W1" s="201"/>
    </row>
    <row r="2" spans="1:32">
      <c r="A2" s="1" t="s">
        <v>4</v>
      </c>
      <c r="B2" s="1"/>
      <c r="C2" s="1"/>
      <c r="M2" s="229"/>
      <c r="N2" s="229"/>
      <c r="O2" s="229"/>
      <c r="P2" s="229"/>
      <c r="Q2" s="229"/>
      <c r="R2" s="229"/>
      <c r="S2" s="229"/>
      <c r="T2" s="229"/>
      <c r="U2" s="201"/>
      <c r="V2" s="201"/>
      <c r="W2" s="201"/>
    </row>
    <row r="3" spans="1:32" ht="15.75" thickBot="1">
      <c r="M3" s="229"/>
      <c r="N3" s="229"/>
      <c r="O3" s="229"/>
      <c r="P3" s="229"/>
      <c r="Q3" s="229"/>
      <c r="R3" s="229"/>
      <c r="S3" s="229"/>
      <c r="T3" s="229"/>
      <c r="U3" s="201"/>
      <c r="V3" s="201"/>
      <c r="W3" s="201"/>
    </row>
    <row r="4" spans="1:32" ht="54.75" customHeight="1" thickBot="1">
      <c r="A4" s="272" t="s">
        <v>22</v>
      </c>
      <c r="B4" s="255">
        <v>46357</v>
      </c>
      <c r="C4" s="451" t="s">
        <v>23</v>
      </c>
      <c r="D4" s="451" t="s">
        <v>24</v>
      </c>
      <c r="E4" s="273">
        <v>46266</v>
      </c>
      <c r="F4" s="273">
        <v>46235</v>
      </c>
      <c r="G4" s="273">
        <v>46204</v>
      </c>
      <c r="H4" s="273">
        <v>46174</v>
      </c>
      <c r="I4" s="274">
        <v>46143</v>
      </c>
      <c r="J4" s="239">
        <v>46113</v>
      </c>
      <c r="K4" s="239">
        <v>46082</v>
      </c>
      <c r="L4" s="239">
        <v>46054</v>
      </c>
      <c r="M4" s="241">
        <v>46023</v>
      </c>
      <c r="N4" s="273" t="s">
        <v>8</v>
      </c>
      <c r="O4" s="275" t="s">
        <v>9</v>
      </c>
      <c r="P4" s="362" t="s">
        <v>11</v>
      </c>
      <c r="Q4" s="363" t="s">
        <v>581</v>
      </c>
      <c r="R4" s="201"/>
      <c r="S4" s="201"/>
      <c r="T4" s="201"/>
      <c r="U4" s="201"/>
      <c r="V4" s="201"/>
      <c r="W4" s="201"/>
    </row>
    <row r="5" spans="1:32" ht="15.75" thickBot="1">
      <c r="A5" s="328" t="s">
        <v>25</v>
      </c>
      <c r="B5" s="49"/>
      <c r="C5" s="23"/>
      <c r="D5" s="23"/>
      <c r="E5" s="23"/>
      <c r="F5" s="23"/>
      <c r="G5" s="44"/>
      <c r="H5" s="44"/>
      <c r="I5" s="211">
        <v>10</v>
      </c>
      <c r="J5" s="88">
        <v>4</v>
      </c>
      <c r="K5" s="49">
        <v>9</v>
      </c>
      <c r="L5" s="88">
        <v>10</v>
      </c>
      <c r="M5" s="45">
        <v>6</v>
      </c>
      <c r="N5" s="46">
        <f t="shared" ref="N5:N12" si="0">SUM(B5:M5)</f>
        <v>39</v>
      </c>
      <c r="O5" s="47">
        <f t="shared" ref="O5:O12" si="1">AVERAGE(B5:M5)</f>
        <v>7.8</v>
      </c>
      <c r="P5" s="364">
        <f>N5/N$13*100</f>
        <v>0.13463596506369316</v>
      </c>
      <c r="Q5" s="361">
        <f>(I5*100)/$I$13</f>
        <v>0.18138944313440958</v>
      </c>
      <c r="R5" s="201"/>
      <c r="S5" s="201"/>
      <c r="T5" s="201"/>
      <c r="U5" s="201"/>
      <c r="V5" s="201"/>
      <c r="W5" s="201"/>
    </row>
    <row r="6" spans="1:32" ht="15.75" thickBot="1">
      <c r="A6" s="329" t="s">
        <v>26</v>
      </c>
      <c r="B6" s="49"/>
      <c r="C6" s="31"/>
      <c r="D6" s="31"/>
      <c r="E6" s="31"/>
      <c r="F6" s="31"/>
      <c r="G6" s="49"/>
      <c r="H6" s="49"/>
      <c r="I6" s="212">
        <v>1137</v>
      </c>
      <c r="J6" s="89">
        <v>1218</v>
      </c>
      <c r="K6" s="49">
        <v>1465</v>
      </c>
      <c r="L6" s="89">
        <v>1260</v>
      </c>
      <c r="M6" s="50">
        <v>1124</v>
      </c>
      <c r="N6" s="46">
        <f t="shared" si="0"/>
        <v>6204</v>
      </c>
      <c r="O6" s="47">
        <f t="shared" si="1"/>
        <v>1240.8</v>
      </c>
      <c r="P6" s="48">
        <f t="shared" ref="P6:P13" si="2">N6/N$13*100</f>
        <v>21.417475057824419</v>
      </c>
      <c r="Q6" s="361">
        <f t="shared" ref="Q6:Q12" si="3">(I6*100)/$I$13</f>
        <v>20.62397968438237</v>
      </c>
      <c r="R6" s="201"/>
      <c r="S6" s="201"/>
      <c r="T6" s="201"/>
      <c r="U6" s="201"/>
      <c r="V6" s="201"/>
      <c r="W6" s="201"/>
    </row>
    <row r="7" spans="1:32" ht="15.75" thickBot="1">
      <c r="A7" s="329" t="s">
        <v>27</v>
      </c>
      <c r="B7" s="49"/>
      <c r="C7" s="31"/>
      <c r="D7" s="31"/>
      <c r="E7" s="31"/>
      <c r="F7" s="31"/>
      <c r="G7" s="49"/>
      <c r="H7" s="49"/>
      <c r="I7" s="212">
        <v>514</v>
      </c>
      <c r="J7" s="89">
        <v>591</v>
      </c>
      <c r="K7" s="49">
        <v>783</v>
      </c>
      <c r="L7" s="89">
        <v>610</v>
      </c>
      <c r="M7" s="50">
        <v>538</v>
      </c>
      <c r="N7" s="46">
        <f t="shared" si="0"/>
        <v>3036</v>
      </c>
      <c r="O7" s="47">
        <f t="shared" si="1"/>
        <v>607.20000000000005</v>
      </c>
      <c r="P7" s="48">
        <f t="shared" si="2"/>
        <v>10.480892049573653</v>
      </c>
      <c r="Q7" s="361">
        <f t="shared" si="3"/>
        <v>9.3234173771086528</v>
      </c>
      <c r="R7" s="201"/>
      <c r="S7" s="201"/>
      <c r="T7" s="201"/>
      <c r="U7" s="201"/>
      <c r="V7" s="201"/>
      <c r="W7" s="201"/>
    </row>
    <row r="8" spans="1:32" ht="15.75" thickBot="1">
      <c r="A8" s="329" t="s">
        <v>28</v>
      </c>
      <c r="B8" s="49"/>
      <c r="C8" s="31"/>
      <c r="D8" s="31"/>
      <c r="E8" s="31"/>
      <c r="F8" s="31"/>
      <c r="G8" s="49"/>
      <c r="H8" s="49"/>
      <c r="I8" s="212">
        <v>1184</v>
      </c>
      <c r="J8" s="89">
        <v>829</v>
      </c>
      <c r="K8" s="49">
        <v>976</v>
      </c>
      <c r="L8" s="89">
        <v>723</v>
      </c>
      <c r="M8" s="50">
        <v>917</v>
      </c>
      <c r="N8" s="46">
        <f t="shared" si="0"/>
        <v>4629</v>
      </c>
      <c r="O8" s="47">
        <f t="shared" si="1"/>
        <v>925.8</v>
      </c>
      <c r="P8" s="48">
        <f t="shared" si="2"/>
        <v>15.980253391790658</v>
      </c>
      <c r="Q8" s="361">
        <f t="shared" si="3"/>
        <v>21.476510067114095</v>
      </c>
      <c r="R8" s="236"/>
      <c r="S8" s="201"/>
      <c r="T8" s="201"/>
      <c r="U8" s="201"/>
      <c r="V8" s="201"/>
      <c r="W8" s="201"/>
    </row>
    <row r="9" spans="1:32" ht="15.75" thickBot="1">
      <c r="A9" s="330" t="s">
        <v>29</v>
      </c>
      <c r="B9" s="313"/>
      <c r="C9" s="37"/>
      <c r="D9" s="37"/>
      <c r="E9" s="37"/>
      <c r="F9" s="37"/>
      <c r="G9" s="313"/>
      <c r="H9" s="313"/>
      <c r="I9" s="314">
        <v>215</v>
      </c>
      <c r="J9" s="90">
        <v>146</v>
      </c>
      <c r="K9" s="313">
        <v>222</v>
      </c>
      <c r="L9" s="90">
        <v>116</v>
      </c>
      <c r="M9" s="315">
        <v>143</v>
      </c>
      <c r="N9" s="46">
        <f t="shared" si="0"/>
        <v>842</v>
      </c>
      <c r="O9" s="47">
        <f t="shared" si="1"/>
        <v>168.4</v>
      </c>
      <c r="P9" s="48">
        <f t="shared" si="2"/>
        <v>2.9067559636828113</v>
      </c>
      <c r="Q9" s="361">
        <f t="shared" si="3"/>
        <v>3.8998730273898059</v>
      </c>
      <c r="R9" s="236"/>
      <c r="S9" s="201"/>
      <c r="T9" s="201"/>
      <c r="U9" s="201"/>
      <c r="V9" s="201"/>
      <c r="W9" s="201"/>
    </row>
    <row r="10" spans="1:32" ht="15.75" thickBot="1">
      <c r="A10" s="538" t="s">
        <v>30</v>
      </c>
      <c r="B10" s="316"/>
      <c r="C10" s="181"/>
      <c r="D10" s="181"/>
      <c r="E10" s="181"/>
      <c r="F10" s="181"/>
      <c r="G10" s="316"/>
      <c r="H10" s="316"/>
      <c r="I10" s="316">
        <v>72</v>
      </c>
      <c r="J10" s="317">
        <v>106</v>
      </c>
      <c r="K10" s="316">
        <v>108</v>
      </c>
      <c r="L10" s="317">
        <v>81</v>
      </c>
      <c r="M10" s="322">
        <v>92</v>
      </c>
      <c r="N10" s="312">
        <f t="shared" si="0"/>
        <v>459</v>
      </c>
      <c r="O10" s="47">
        <f t="shared" si="1"/>
        <v>91.8</v>
      </c>
      <c r="P10" s="48">
        <f t="shared" si="2"/>
        <v>1.5845617426726966</v>
      </c>
      <c r="Q10" s="361">
        <f t="shared" si="3"/>
        <v>1.306003990567749</v>
      </c>
      <c r="R10" s="236"/>
      <c r="S10" s="237"/>
      <c r="T10" s="201"/>
      <c r="U10" s="201"/>
      <c r="V10" s="201"/>
      <c r="W10" s="201"/>
    </row>
    <row r="11" spans="1:32" ht="15.75" thickBot="1">
      <c r="A11" s="331" t="s">
        <v>31</v>
      </c>
      <c r="B11" s="319"/>
      <c r="C11" s="318"/>
      <c r="D11" s="318"/>
      <c r="E11" s="318"/>
      <c r="F11" s="318"/>
      <c r="G11" s="319"/>
      <c r="H11" s="319"/>
      <c r="I11" s="319">
        <v>2303</v>
      </c>
      <c r="J11" s="320">
        <v>2479</v>
      </c>
      <c r="K11" s="319">
        <v>2759</v>
      </c>
      <c r="L11" s="320">
        <v>2608</v>
      </c>
      <c r="M11" s="325">
        <v>2802</v>
      </c>
      <c r="N11" s="323">
        <f t="shared" si="0"/>
        <v>12951</v>
      </c>
      <c r="O11" s="47">
        <f t="shared" si="1"/>
        <v>2590.1999999999998</v>
      </c>
      <c r="P11" s="48">
        <f t="shared" si="2"/>
        <v>44.70949701384334</v>
      </c>
      <c r="Q11" s="361">
        <f t="shared" si="3"/>
        <v>41.773988753854525</v>
      </c>
      <c r="R11" s="236"/>
      <c r="S11" s="237"/>
      <c r="T11" s="201"/>
      <c r="U11" s="201"/>
      <c r="V11" s="201"/>
      <c r="W11" s="201"/>
    </row>
    <row r="12" spans="1:32" ht="15.75" thickBot="1">
      <c r="A12" s="332" t="s">
        <v>32</v>
      </c>
      <c r="B12" s="319"/>
      <c r="C12" s="318"/>
      <c r="D12" s="318"/>
      <c r="E12" s="318"/>
      <c r="F12" s="318"/>
      <c r="G12" s="319"/>
      <c r="H12" s="319"/>
      <c r="I12" s="319">
        <v>78</v>
      </c>
      <c r="J12" s="320">
        <v>165</v>
      </c>
      <c r="K12" s="319">
        <v>228</v>
      </c>
      <c r="L12" s="320">
        <v>149</v>
      </c>
      <c r="M12" s="325">
        <v>187</v>
      </c>
      <c r="N12" s="324">
        <f t="shared" si="0"/>
        <v>807</v>
      </c>
      <c r="O12" s="47">
        <f t="shared" si="1"/>
        <v>161.4</v>
      </c>
      <c r="P12" s="48">
        <f t="shared" si="2"/>
        <v>2.7859288155487278</v>
      </c>
      <c r="Q12" s="361">
        <f t="shared" si="3"/>
        <v>1.4148376564483947</v>
      </c>
      <c r="R12" s="236"/>
      <c r="S12" s="237"/>
      <c r="T12" s="201"/>
      <c r="U12" s="201"/>
      <c r="V12" s="201"/>
      <c r="W12" s="201"/>
    </row>
    <row r="13" spans="1:32" ht="16.5" thickBot="1">
      <c r="A13" s="326" t="s">
        <v>33</v>
      </c>
      <c r="B13" s="321">
        <f t="shared" ref="B13:N13" si="4">SUM(B5:B12)</f>
        <v>0</v>
      </c>
      <c r="C13" s="321">
        <f t="shared" si="4"/>
        <v>0</v>
      </c>
      <c r="D13" s="321">
        <f t="shared" si="4"/>
        <v>0</v>
      </c>
      <c r="E13" s="321">
        <f t="shared" si="4"/>
        <v>0</v>
      </c>
      <c r="F13" s="321">
        <f t="shared" si="4"/>
        <v>0</v>
      </c>
      <c r="G13" s="321">
        <f t="shared" si="4"/>
        <v>0</v>
      </c>
      <c r="H13" s="321">
        <f t="shared" si="4"/>
        <v>0</v>
      </c>
      <c r="I13" s="321">
        <f t="shared" si="4"/>
        <v>5513</v>
      </c>
      <c r="J13" s="321">
        <f t="shared" si="4"/>
        <v>5538</v>
      </c>
      <c r="K13" s="321">
        <f t="shared" si="4"/>
        <v>6550</v>
      </c>
      <c r="L13" s="321">
        <f t="shared" si="4"/>
        <v>5557</v>
      </c>
      <c r="M13" s="327">
        <f t="shared" si="4"/>
        <v>5809</v>
      </c>
      <c r="N13" s="276">
        <f t="shared" si="4"/>
        <v>28967</v>
      </c>
      <c r="O13" s="277">
        <f>AVERAGEIF(B13:M13,"&gt;0")</f>
        <v>5793.4</v>
      </c>
      <c r="P13" s="278">
        <f t="shared" si="2"/>
        <v>100</v>
      </c>
      <c r="Q13" s="361">
        <f>(I13*100)/$I$13</f>
        <v>100</v>
      </c>
      <c r="R13" s="236"/>
      <c r="S13" s="238"/>
      <c r="T13" s="201"/>
      <c r="U13" s="201"/>
      <c r="V13" s="201"/>
      <c r="W13" s="201"/>
      <c r="AD13" s="53"/>
      <c r="AE13" s="2"/>
      <c r="AF13" s="53"/>
    </row>
    <row r="14" spans="1:32">
      <c r="M14" s="54"/>
      <c r="N14" s="52"/>
      <c r="U14" s="53"/>
      <c r="V14" s="2"/>
      <c r="W14" s="53"/>
    </row>
    <row r="15" spans="1:32">
      <c r="A15" s="1151"/>
      <c r="B15" s="1151"/>
      <c r="C15" s="1151"/>
      <c r="D15" s="1151"/>
      <c r="E15" s="51"/>
      <c r="I15" s="52"/>
      <c r="J15" s="52"/>
      <c r="U15" s="53"/>
      <c r="V15" s="2"/>
      <c r="W15" s="53"/>
    </row>
    <row r="16" spans="1:32">
      <c r="A16" s="1151"/>
      <c r="B16" s="1151"/>
      <c r="C16" s="1151"/>
      <c r="D16" s="1151"/>
      <c r="I16" s="52"/>
      <c r="U16" s="53"/>
      <c r="V16" s="2"/>
      <c r="W16" s="53"/>
    </row>
    <row r="17" spans="1:23">
      <c r="A17" s="1151"/>
      <c r="B17" s="1151"/>
      <c r="C17" s="1151"/>
      <c r="D17" s="1151"/>
      <c r="U17" s="55"/>
      <c r="V17" s="2"/>
      <c r="W17" s="56"/>
    </row>
    <row r="22" spans="1:23">
      <c r="A22" s="1"/>
      <c r="B22" s="1"/>
      <c r="C22" s="1"/>
      <c r="D22" s="5"/>
    </row>
    <row r="23" spans="1:23">
      <c r="A23" s="53"/>
      <c r="B23" s="53"/>
      <c r="C23" s="53"/>
      <c r="D23" s="57"/>
    </row>
    <row r="24" spans="1:23">
      <c r="A24" s="53"/>
      <c r="B24" s="53"/>
      <c r="C24" s="53"/>
      <c r="D24" s="57"/>
    </row>
    <row r="25" spans="1:23">
      <c r="A25" s="53"/>
      <c r="B25" s="53"/>
      <c r="C25" s="53"/>
      <c r="D25" s="57"/>
    </row>
    <row r="26" spans="1:23">
      <c r="A26" s="53"/>
      <c r="B26" s="53"/>
      <c r="C26" s="53"/>
      <c r="D26" s="57"/>
    </row>
    <row r="27" spans="1:23">
      <c r="A27" s="55"/>
      <c r="B27" s="55"/>
      <c r="C27" s="55"/>
      <c r="D27" s="57"/>
    </row>
    <row r="28" spans="1:23">
      <c r="E28" s="52"/>
    </row>
    <row r="38" spans="1:1">
      <c r="A38" s="337"/>
    </row>
    <row r="39" spans="1:1">
      <c r="A39" s="464"/>
    </row>
    <row r="41" spans="1:1">
      <c r="A41" s="464"/>
    </row>
  </sheetData>
  <mergeCells count="1">
    <mergeCell ref="A15:D17"/>
  </mergeCells>
  <pageMargins left="0.511811024" right="0.511811024" top="0.78740157500000008" bottom="0.78740157500000008" header="0.31496062000000008" footer="0.31496062000000008"/>
  <pageSetup paperSize="9" fitToWidth="0" fitToHeight="0" orientation="portrait" r:id="rId1"/>
  <ignoredErrors>
    <ignoredError sqref="B13:M13"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S48"/>
  <sheetViews>
    <sheetView zoomScale="90" zoomScaleNormal="90" workbookViewId="0">
      <selection activeCell="R1" sqref="R1"/>
    </sheetView>
  </sheetViews>
  <sheetFormatPr defaultRowHeight="15"/>
  <cols>
    <col min="1" max="1" width="16.85546875" style="424" customWidth="1"/>
    <col min="2" max="2" width="12" style="424" bestFit="1" customWidth="1"/>
    <col min="3" max="3" width="11" style="424" bestFit="1" customWidth="1"/>
    <col min="4" max="13" width="9.140625" style="424"/>
    <col min="14" max="14" width="11.42578125" style="424" customWidth="1"/>
    <col min="15" max="15" width="13.85546875" style="424" customWidth="1"/>
    <col min="16" max="17" width="9.140625" style="424"/>
    <col min="18" max="18" width="22" style="424" customWidth="1"/>
    <col min="19" max="16384" width="9.140625" style="424"/>
  </cols>
  <sheetData>
    <row r="10" spans="1:19">
      <c r="A10" s="595"/>
    </row>
    <row r="11" spans="1:19" ht="15.75" thickBot="1">
      <c r="A11" s="1152" t="s">
        <v>562</v>
      </c>
      <c r="B11" s="1152"/>
      <c r="C11" s="1152"/>
      <c r="R11" s="613"/>
    </row>
    <row r="12" spans="1:19" ht="15.75" thickBot="1">
      <c r="A12" s="421" t="s">
        <v>5</v>
      </c>
      <c r="B12" s="421" t="s">
        <v>6</v>
      </c>
      <c r="C12" s="421" t="s">
        <v>7</v>
      </c>
      <c r="R12" s="613"/>
    </row>
    <row r="13" spans="1:19" ht="15.75" thickBot="1">
      <c r="A13" s="418">
        <v>46023</v>
      </c>
      <c r="B13" s="420">
        <v>143</v>
      </c>
      <c r="C13" s="419">
        <f>((B13-161)/161)*100</f>
        <v>-11.180124223602485</v>
      </c>
      <c r="R13" s="613"/>
    </row>
    <row r="14" spans="1:19" ht="15.75" thickBot="1">
      <c r="A14" s="418">
        <v>46054</v>
      </c>
      <c r="B14" s="420">
        <v>80</v>
      </c>
      <c r="C14" s="419">
        <f t="shared" ref="C14:C24" si="0">((B14-B13)/B13)*100</f>
        <v>-44.05594405594406</v>
      </c>
      <c r="R14" s="614"/>
      <c r="S14" s="615"/>
    </row>
    <row r="15" spans="1:19" ht="15.75" thickBot="1">
      <c r="A15" s="418">
        <v>46082</v>
      </c>
      <c r="B15" s="420">
        <v>154</v>
      </c>
      <c r="C15" s="419">
        <f t="shared" si="0"/>
        <v>92.5</v>
      </c>
    </row>
    <row r="16" spans="1:19" ht="15.75" thickBot="1">
      <c r="A16" s="418">
        <v>46113</v>
      </c>
      <c r="B16" s="420">
        <v>142</v>
      </c>
      <c r="C16" s="419">
        <f t="shared" si="0"/>
        <v>-7.7922077922077921</v>
      </c>
    </row>
    <row r="17" spans="1:13" ht="15.75" thickBot="1">
      <c r="A17" s="418">
        <v>46143</v>
      </c>
      <c r="B17" s="420">
        <v>179</v>
      </c>
      <c r="C17" s="419">
        <f t="shared" si="0"/>
        <v>26.056338028169012</v>
      </c>
    </row>
    <row r="18" spans="1:13" ht="15.75" thickBot="1">
      <c r="A18" s="418">
        <v>46174</v>
      </c>
      <c r="B18" s="893">
        <v>0</v>
      </c>
      <c r="C18" s="894">
        <f t="shared" si="0"/>
        <v>-100</v>
      </c>
    </row>
    <row r="19" spans="1:13" ht="15.75" thickBot="1">
      <c r="A19" s="418">
        <v>46204</v>
      </c>
      <c r="B19" s="893">
        <v>0</v>
      </c>
      <c r="C19" s="894" t="e">
        <f t="shared" si="0"/>
        <v>#DIV/0!</v>
      </c>
    </row>
    <row r="20" spans="1:13" ht="15.75" thickBot="1">
      <c r="A20" s="418">
        <v>46235</v>
      </c>
      <c r="B20" s="893">
        <v>0</v>
      </c>
      <c r="C20" s="894" t="e">
        <f t="shared" si="0"/>
        <v>#DIV/0!</v>
      </c>
    </row>
    <row r="21" spans="1:13" ht="15.75" thickBot="1">
      <c r="A21" s="418">
        <v>46266</v>
      </c>
      <c r="B21" s="893">
        <v>0</v>
      </c>
      <c r="C21" s="894" t="e">
        <f t="shared" si="0"/>
        <v>#DIV/0!</v>
      </c>
    </row>
    <row r="22" spans="1:13" ht="15.75" thickBot="1">
      <c r="A22" s="418">
        <v>46296</v>
      </c>
      <c r="B22" s="893">
        <v>0</v>
      </c>
      <c r="C22" s="894" t="e">
        <f t="shared" si="0"/>
        <v>#DIV/0!</v>
      </c>
    </row>
    <row r="23" spans="1:13" ht="15.75" thickBot="1">
      <c r="A23" s="418">
        <v>46327</v>
      </c>
      <c r="B23" s="893">
        <v>0</v>
      </c>
      <c r="C23" s="894" t="e">
        <f t="shared" si="0"/>
        <v>#DIV/0!</v>
      </c>
    </row>
    <row r="24" spans="1:13" ht="15.75" thickBot="1">
      <c r="A24" s="418">
        <v>46357</v>
      </c>
      <c r="B24" s="893">
        <v>0</v>
      </c>
      <c r="C24" s="894" t="e">
        <f t="shared" si="0"/>
        <v>#DIV/0!</v>
      </c>
    </row>
    <row r="25" spans="1:13" ht="15.75" thickBot="1">
      <c r="A25" s="417" t="s">
        <v>8</v>
      </c>
      <c r="B25" s="417">
        <f>SUM(B13:B24)</f>
        <v>698</v>
      </c>
      <c r="C25" s="417"/>
    </row>
    <row r="27" spans="1:13">
      <c r="A27" s="1153" t="s">
        <v>20</v>
      </c>
      <c r="B27" s="1153"/>
      <c r="C27" s="1153"/>
      <c r="D27" s="1153"/>
      <c r="E27" s="1153"/>
      <c r="F27" s="1153"/>
      <c r="G27" s="1153"/>
      <c r="H27" s="1153"/>
      <c r="I27" s="1153"/>
    </row>
    <row r="28" spans="1:13">
      <c r="A28" s="1153"/>
      <c r="B28" s="1153"/>
      <c r="C28" s="1153"/>
      <c r="D28" s="1153"/>
      <c r="E28" s="1153"/>
      <c r="F28" s="1153"/>
      <c r="G28" s="1153"/>
      <c r="H28" s="1153"/>
      <c r="I28" s="1153"/>
    </row>
    <row r="29" spans="1:13">
      <c r="A29" s="1153"/>
      <c r="B29" s="1153"/>
      <c r="C29" s="1153"/>
      <c r="D29" s="1153"/>
      <c r="E29" s="1153"/>
      <c r="F29" s="1153"/>
      <c r="G29" s="1153"/>
      <c r="H29" s="1153"/>
      <c r="I29" s="1153"/>
    </row>
    <row r="30" spans="1:13">
      <c r="A30" s="1154" t="s">
        <v>572</v>
      </c>
      <c r="B30" s="1154"/>
      <c r="C30" s="1154"/>
      <c r="D30" s="1154"/>
      <c r="E30" s="1154"/>
      <c r="F30" s="1154"/>
      <c r="G30" s="1154"/>
      <c r="H30" s="1154"/>
      <c r="I30" s="1154"/>
      <c r="J30" s="1154"/>
      <c r="K30" s="1154"/>
      <c r="L30" s="1154"/>
      <c r="M30" s="1154"/>
    </row>
    <row r="31" spans="1:13">
      <c r="A31" s="1154"/>
      <c r="B31" s="1154"/>
      <c r="C31" s="1154"/>
      <c r="D31" s="1154"/>
      <c r="E31" s="1154"/>
      <c r="F31" s="1154"/>
      <c r="G31" s="1154"/>
      <c r="H31" s="1154"/>
      <c r="I31" s="1154"/>
      <c r="J31" s="1154"/>
      <c r="K31" s="1154"/>
      <c r="L31" s="1154"/>
      <c r="M31" s="1154"/>
    </row>
    <row r="32" spans="1:13">
      <c r="A32" s="1154"/>
      <c r="B32" s="1154"/>
      <c r="C32" s="1154"/>
      <c r="D32" s="1154"/>
      <c r="E32" s="1154"/>
      <c r="F32" s="1154"/>
      <c r="G32" s="1154"/>
      <c r="H32" s="1154"/>
      <c r="I32" s="1154"/>
      <c r="J32" s="1154"/>
      <c r="K32" s="1154"/>
      <c r="L32" s="1154"/>
      <c r="M32" s="1154"/>
    </row>
    <row r="33" spans="1:2">
      <c r="A33" s="428" t="s">
        <v>34</v>
      </c>
      <c r="B33" s="616">
        <v>16</v>
      </c>
    </row>
    <row r="34" spans="1:2">
      <c r="A34" s="428" t="s">
        <v>35</v>
      </c>
      <c r="B34" s="616">
        <v>12</v>
      </c>
    </row>
    <row r="35" spans="1:2">
      <c r="A35" s="428" t="s">
        <v>36</v>
      </c>
      <c r="B35" s="616">
        <v>151</v>
      </c>
    </row>
    <row r="36" spans="1:2">
      <c r="A36" s="422" t="s">
        <v>19</v>
      </c>
      <c r="B36" s="425">
        <f>SUM(B33:B35)</f>
        <v>179</v>
      </c>
    </row>
    <row r="37" spans="1:2">
      <c r="A37" s="422"/>
      <c r="B37" s="425"/>
    </row>
    <row r="38" spans="1:2">
      <c r="A38" s="427"/>
      <c r="B38" s="427"/>
    </row>
    <row r="39" spans="1:2">
      <c r="A39" s="423" t="s">
        <v>37</v>
      </c>
      <c r="B39" s="426" t="s">
        <v>6</v>
      </c>
    </row>
    <row r="40" spans="1:2">
      <c r="A40" s="423" t="s">
        <v>30</v>
      </c>
      <c r="B40" s="426">
        <v>0</v>
      </c>
    </row>
    <row r="41" spans="1:2">
      <c r="A41" s="423" t="s">
        <v>25</v>
      </c>
      <c r="B41" s="426">
        <v>3</v>
      </c>
    </row>
    <row r="42" spans="1:2">
      <c r="A42" s="423" t="s">
        <v>26</v>
      </c>
      <c r="B42" s="427">
        <v>0</v>
      </c>
    </row>
    <row r="43" spans="1:2">
      <c r="A43" s="423" t="s">
        <v>28</v>
      </c>
      <c r="B43" s="427">
        <v>139</v>
      </c>
    </row>
    <row r="44" spans="1:2">
      <c r="A44" s="423" t="s">
        <v>38</v>
      </c>
      <c r="B44" s="427">
        <v>3</v>
      </c>
    </row>
    <row r="45" spans="1:2">
      <c r="A45" s="423" t="s">
        <v>39</v>
      </c>
      <c r="B45" s="427">
        <v>13</v>
      </c>
    </row>
    <row r="46" spans="1:2">
      <c r="A46" s="423" t="s">
        <v>32</v>
      </c>
      <c r="B46" s="427">
        <v>6</v>
      </c>
    </row>
    <row r="47" spans="1:2">
      <c r="A47" s="423" t="s">
        <v>27</v>
      </c>
      <c r="B47" s="427">
        <v>15</v>
      </c>
    </row>
    <row r="48" spans="1:2">
      <c r="A48" s="422" t="s">
        <v>19</v>
      </c>
      <c r="B48" s="425">
        <f>SUM(B40:B47)</f>
        <v>179</v>
      </c>
    </row>
  </sheetData>
  <sortState ref="A40:B47">
    <sortCondition ref="A39"/>
  </sortState>
  <mergeCells count="3">
    <mergeCell ref="A11:C11"/>
    <mergeCell ref="A27:I29"/>
    <mergeCell ref="A30:M32"/>
  </mergeCells>
  <pageMargins left="0.511811024" right="0.511811024" top="0.78740157499999996" bottom="0.78740157499999996" header="0.31496062000000002" footer="0.31496062000000002"/>
  <pageSetup paperSize="9" orientation="portrait" r:id="rId1"/>
  <ignoredErrors>
    <ignoredError sqref="C15:C24"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dimension ref="A1:B18"/>
  <sheetViews>
    <sheetView zoomScale="90" zoomScaleNormal="90" workbookViewId="0">
      <selection activeCell="H4" sqref="H4"/>
    </sheetView>
  </sheetViews>
  <sheetFormatPr defaultRowHeight="15"/>
  <cols>
    <col min="1" max="1" width="70.140625" customWidth="1"/>
  </cols>
  <sheetData>
    <row r="1" spans="1:2">
      <c r="A1" s="1" t="s">
        <v>3</v>
      </c>
      <c r="B1" s="58"/>
    </row>
    <row r="2" spans="1:2">
      <c r="A2" s="1" t="s">
        <v>4</v>
      </c>
      <c r="B2" s="58"/>
    </row>
    <row r="3" spans="1:2" ht="15.75" thickBot="1">
      <c r="B3" s="59"/>
    </row>
    <row r="4" spans="1:2" ht="15.75" thickBot="1">
      <c r="A4" s="379" t="s">
        <v>40</v>
      </c>
      <c r="B4" s="252">
        <v>46143</v>
      </c>
    </row>
    <row r="5" spans="1:2">
      <c r="A5" s="378" t="s">
        <v>41</v>
      </c>
      <c r="B5" s="366">
        <v>168</v>
      </c>
    </row>
    <row r="6" spans="1:2">
      <c r="A6" s="249" t="s">
        <v>42</v>
      </c>
      <c r="B6" s="367">
        <v>2</v>
      </c>
    </row>
    <row r="7" spans="1:2">
      <c r="A7" s="249" t="s">
        <v>43</v>
      </c>
      <c r="B7" s="367">
        <v>2</v>
      </c>
    </row>
    <row r="8" spans="1:2" ht="15.75" thickBot="1">
      <c r="A8" s="250" t="s">
        <v>44</v>
      </c>
      <c r="B8" s="368">
        <v>18</v>
      </c>
    </row>
    <row r="9" spans="1:2" ht="15.75" thickBot="1">
      <c r="A9" s="251" t="s">
        <v>45</v>
      </c>
      <c r="B9" s="365">
        <f>SUM(B5:B8)</f>
        <v>190</v>
      </c>
    </row>
    <row r="11" spans="1:2" ht="30">
      <c r="A11" s="248" t="s">
        <v>46</v>
      </c>
    </row>
    <row r="14" spans="1:2" ht="45">
      <c r="A14" s="248" t="s">
        <v>47</v>
      </c>
    </row>
    <row r="16" spans="1:2" ht="60">
      <c r="A16" s="248" t="s">
        <v>48</v>
      </c>
    </row>
    <row r="18" spans="1:1" ht="60.75" customHeight="1">
      <c r="A18" s="567" t="s">
        <v>49</v>
      </c>
    </row>
  </sheetData>
  <pageMargins left="0.511811024" right="0.511811024" top="0.78740157499999996" bottom="0.78740157499999996" header="0.31496062000000002" footer="0.31496062000000002"/>
  <pageSetup paperSize="9" orientation="portrait" horizontalDpi="200" verticalDpi="200" r:id="rId1"/>
  <ignoredErrors>
    <ignoredError sqref="B9"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
  <dimension ref="A1:P273"/>
  <sheetViews>
    <sheetView zoomScale="90" zoomScaleNormal="90" workbookViewId="0"/>
  </sheetViews>
  <sheetFormatPr defaultRowHeight="15"/>
  <cols>
    <col min="1" max="1" width="69" customWidth="1"/>
    <col min="2" max="2" width="7.5703125" style="59" bestFit="1" customWidth="1"/>
    <col min="3" max="3" width="7.7109375" style="59" bestFit="1" customWidth="1"/>
    <col min="4" max="4" width="7.140625" style="59" bestFit="1" customWidth="1"/>
    <col min="5" max="5" width="7" style="59" bestFit="1" customWidth="1"/>
    <col min="6" max="6" width="7.7109375" style="59" bestFit="1" customWidth="1"/>
    <col min="7" max="7" width="6.42578125" style="59" bestFit="1" customWidth="1"/>
    <col min="8" max="8" width="7.140625" style="59" bestFit="1" customWidth="1"/>
    <col min="9" max="9" width="7.42578125" style="59" bestFit="1" customWidth="1"/>
    <col min="10" max="10" width="7.28515625" style="59" bestFit="1" customWidth="1"/>
    <col min="11" max="11" width="7.7109375" style="59" bestFit="1" customWidth="1"/>
    <col min="12" max="12" width="7.28515625" style="59" bestFit="1" customWidth="1"/>
    <col min="13" max="14" width="7" style="59" bestFit="1" customWidth="1"/>
    <col min="15" max="15" width="8.85546875" style="59" customWidth="1"/>
    <col min="16" max="16" width="8.7109375" style="60" bestFit="1" customWidth="1"/>
    <col min="17" max="17" width="9.140625" customWidth="1"/>
  </cols>
  <sheetData>
    <row r="1" spans="1:16">
      <c r="A1" s="1" t="s">
        <v>3</v>
      </c>
      <c r="B1" s="58"/>
      <c r="C1" s="58"/>
      <c r="D1" s="58"/>
      <c r="E1" s="58"/>
      <c r="F1" s="58"/>
      <c r="G1" s="58"/>
      <c r="H1" s="58"/>
      <c r="I1" s="58"/>
      <c r="J1" s="58"/>
      <c r="K1" s="58"/>
    </row>
    <row r="2" spans="1:16">
      <c r="A2" s="1" t="s">
        <v>4</v>
      </c>
      <c r="B2" s="58"/>
      <c r="C2" s="58"/>
      <c r="D2" s="58"/>
      <c r="E2" s="58"/>
      <c r="F2" s="58"/>
      <c r="G2" s="58"/>
      <c r="H2" s="58"/>
      <c r="I2" s="58"/>
      <c r="J2" s="58"/>
      <c r="K2" s="58"/>
    </row>
    <row r="3" spans="1:16" ht="15.75" thickBot="1"/>
    <row r="4" spans="1:16" ht="15.75" thickBot="1">
      <c r="A4" s="380" t="s">
        <v>50</v>
      </c>
      <c r="B4" s="381">
        <v>46357</v>
      </c>
      <c r="C4" s="382">
        <v>46327</v>
      </c>
      <c r="D4" s="383">
        <v>46296</v>
      </c>
      <c r="E4" s="382">
        <v>46266</v>
      </c>
      <c r="F4" s="382">
        <v>46235</v>
      </c>
      <c r="G4" s="382">
        <v>46204</v>
      </c>
      <c r="H4" s="382">
        <v>46174</v>
      </c>
      <c r="I4" s="384">
        <v>46143</v>
      </c>
      <c r="J4" s="382">
        <v>46113</v>
      </c>
      <c r="K4" s="381">
        <v>46082</v>
      </c>
      <c r="L4" s="385">
        <v>46054</v>
      </c>
      <c r="M4" s="386">
        <v>46023</v>
      </c>
      <c r="N4" s="255" t="s">
        <v>8</v>
      </c>
      <c r="O4" s="292" t="s">
        <v>9</v>
      </c>
      <c r="P4" s="182" t="s">
        <v>51</v>
      </c>
    </row>
    <row r="5" spans="1:16" s="626" customFormat="1">
      <c r="A5" s="633" t="s">
        <v>52</v>
      </c>
      <c r="B5" s="634"/>
      <c r="C5" s="619"/>
      <c r="D5" s="635"/>
      <c r="E5" s="635"/>
      <c r="F5" s="635"/>
      <c r="G5" s="635"/>
      <c r="H5" s="635"/>
      <c r="I5" s="635">
        <v>0</v>
      </c>
      <c r="J5" s="635">
        <v>0</v>
      </c>
      <c r="K5" s="636">
        <v>0</v>
      </c>
      <c r="L5" s="636">
        <v>0</v>
      </c>
      <c r="M5" s="622">
        <v>0</v>
      </c>
      <c r="N5" s="637">
        <f t="shared" ref="N5:N68" si="0">SUM(B5:M5)</f>
        <v>0</v>
      </c>
      <c r="O5" s="638">
        <f t="shared" ref="O5:O68" si="1">AVERAGE(B5:M5)</f>
        <v>0</v>
      </c>
      <c r="P5" s="639">
        <f t="shared" ref="P5:P36" si="2">(N5/$N$264)*100</f>
        <v>0</v>
      </c>
    </row>
    <row r="6" spans="1:16" s="626" customFormat="1">
      <c r="A6" s="633" t="s">
        <v>53</v>
      </c>
      <c r="B6" s="634"/>
      <c r="C6" s="619"/>
      <c r="D6" s="635"/>
      <c r="E6" s="635"/>
      <c r="F6" s="635"/>
      <c r="G6" s="635"/>
      <c r="H6" s="635"/>
      <c r="I6" s="635">
        <v>0</v>
      </c>
      <c r="J6" s="635">
        <v>0</v>
      </c>
      <c r="K6" s="636">
        <v>0</v>
      </c>
      <c r="L6" s="636">
        <v>1</v>
      </c>
      <c r="M6" s="622">
        <v>0</v>
      </c>
      <c r="N6" s="637">
        <f t="shared" si="0"/>
        <v>1</v>
      </c>
      <c r="O6" s="638">
        <f t="shared" si="1"/>
        <v>0.2</v>
      </c>
      <c r="P6" s="639">
        <f t="shared" si="2"/>
        <v>3.7199613124023509E-3</v>
      </c>
    </row>
    <row r="7" spans="1:16" s="644" customFormat="1">
      <c r="A7" s="640" t="s">
        <v>54</v>
      </c>
      <c r="B7" s="634"/>
      <c r="C7" s="619"/>
      <c r="D7" s="621"/>
      <c r="E7" s="621"/>
      <c r="F7" s="621"/>
      <c r="G7" s="621"/>
      <c r="H7" s="621"/>
      <c r="I7" s="621">
        <v>0</v>
      </c>
      <c r="J7" s="621">
        <v>0</v>
      </c>
      <c r="K7" s="619">
        <v>0</v>
      </c>
      <c r="L7" s="619">
        <v>0</v>
      </c>
      <c r="M7" s="622">
        <v>0</v>
      </c>
      <c r="N7" s="641">
        <f t="shared" si="0"/>
        <v>0</v>
      </c>
      <c r="O7" s="642">
        <f t="shared" si="1"/>
        <v>0</v>
      </c>
      <c r="P7" s="643">
        <f t="shared" si="2"/>
        <v>0</v>
      </c>
    </row>
    <row r="8" spans="1:16" s="644" customFormat="1">
      <c r="A8" s="640" t="s">
        <v>55</v>
      </c>
      <c r="B8" s="634"/>
      <c r="C8" s="619"/>
      <c r="D8" s="621"/>
      <c r="E8" s="621"/>
      <c r="F8" s="621"/>
      <c r="G8" s="621"/>
      <c r="H8" s="621"/>
      <c r="I8" s="621">
        <v>3</v>
      </c>
      <c r="J8" s="621">
        <v>1</v>
      </c>
      <c r="K8" s="619">
        <v>2</v>
      </c>
      <c r="L8" s="619">
        <v>1</v>
      </c>
      <c r="M8" s="622">
        <v>2</v>
      </c>
      <c r="N8" s="645">
        <f t="shared" si="0"/>
        <v>9</v>
      </c>
      <c r="O8" s="646">
        <f t="shared" si="1"/>
        <v>1.8</v>
      </c>
      <c r="P8" s="625">
        <f t="shared" si="2"/>
        <v>3.3479651811621158E-2</v>
      </c>
    </row>
    <row r="9" spans="1:16" s="644" customFormat="1">
      <c r="A9" s="640" t="s">
        <v>56</v>
      </c>
      <c r="B9" s="634"/>
      <c r="C9" s="619"/>
      <c r="D9" s="621"/>
      <c r="E9" s="621"/>
      <c r="F9" s="621"/>
      <c r="G9" s="621"/>
      <c r="H9" s="621"/>
      <c r="I9" s="621">
        <v>3</v>
      </c>
      <c r="J9" s="621">
        <v>8</v>
      </c>
      <c r="K9" s="619">
        <v>5</v>
      </c>
      <c r="L9" s="619">
        <v>3</v>
      </c>
      <c r="M9" s="622">
        <v>2</v>
      </c>
      <c r="N9" s="623">
        <f t="shared" si="0"/>
        <v>21</v>
      </c>
      <c r="O9" s="624">
        <f t="shared" si="1"/>
        <v>4.2</v>
      </c>
      <c r="P9" s="625">
        <f t="shared" si="2"/>
        <v>7.8119187560449374E-2</v>
      </c>
    </row>
    <row r="10" spans="1:16" s="644" customFormat="1">
      <c r="A10" s="640" t="s">
        <v>57</v>
      </c>
      <c r="B10" s="634"/>
      <c r="C10" s="619"/>
      <c r="D10" s="621"/>
      <c r="E10" s="621"/>
      <c r="F10" s="621"/>
      <c r="G10" s="621"/>
      <c r="H10" s="621"/>
      <c r="I10" s="621">
        <v>0</v>
      </c>
      <c r="J10" s="621">
        <v>0</v>
      </c>
      <c r="K10" s="619">
        <v>0</v>
      </c>
      <c r="L10" s="619">
        <v>1</v>
      </c>
      <c r="M10" s="622">
        <v>0</v>
      </c>
      <c r="N10" s="623">
        <f t="shared" si="0"/>
        <v>1</v>
      </c>
      <c r="O10" s="624">
        <f t="shared" si="1"/>
        <v>0.2</v>
      </c>
      <c r="P10" s="625">
        <f t="shared" si="2"/>
        <v>3.7199613124023509E-3</v>
      </c>
    </row>
    <row r="11" spans="1:16" s="644" customFormat="1">
      <c r="A11" s="640" t="s">
        <v>58</v>
      </c>
      <c r="B11" s="634"/>
      <c r="C11" s="619"/>
      <c r="D11" s="621"/>
      <c r="E11" s="621"/>
      <c r="F11" s="621"/>
      <c r="G11" s="621"/>
      <c r="H11" s="621"/>
      <c r="I11" s="621">
        <v>0</v>
      </c>
      <c r="J11" s="621">
        <v>2</v>
      </c>
      <c r="K11" s="619">
        <v>1</v>
      </c>
      <c r="L11" s="619">
        <v>3</v>
      </c>
      <c r="M11" s="622">
        <v>2</v>
      </c>
      <c r="N11" s="623">
        <f t="shared" si="0"/>
        <v>8</v>
      </c>
      <c r="O11" s="624">
        <f t="shared" si="1"/>
        <v>1.6</v>
      </c>
      <c r="P11" s="625">
        <f t="shared" si="2"/>
        <v>2.9759690499218807E-2</v>
      </c>
    </row>
    <row r="12" spans="1:16" s="644" customFormat="1">
      <c r="A12" s="647" t="s">
        <v>59</v>
      </c>
      <c r="B12" s="634"/>
      <c r="C12" s="619"/>
      <c r="D12" s="621"/>
      <c r="E12" s="621"/>
      <c r="F12" s="621"/>
      <c r="G12" s="621"/>
      <c r="H12" s="621"/>
      <c r="I12" s="621">
        <v>0</v>
      </c>
      <c r="J12" s="621">
        <v>0</v>
      </c>
      <c r="K12" s="619">
        <v>0</v>
      </c>
      <c r="L12" s="619">
        <v>0</v>
      </c>
      <c r="M12" s="622">
        <v>0</v>
      </c>
      <c r="N12" s="623">
        <f t="shared" si="0"/>
        <v>0</v>
      </c>
      <c r="O12" s="624">
        <f t="shared" si="1"/>
        <v>0</v>
      </c>
      <c r="P12" s="625">
        <f t="shared" si="2"/>
        <v>0</v>
      </c>
    </row>
    <row r="13" spans="1:16" s="644" customFormat="1">
      <c r="A13" s="640" t="s">
        <v>60</v>
      </c>
      <c r="B13" s="634"/>
      <c r="C13" s="619"/>
      <c r="D13" s="621"/>
      <c r="E13" s="621"/>
      <c r="F13" s="621"/>
      <c r="G13" s="621"/>
      <c r="H13" s="621"/>
      <c r="I13" s="621">
        <v>1</v>
      </c>
      <c r="J13" s="621">
        <v>2</v>
      </c>
      <c r="K13" s="619">
        <v>0</v>
      </c>
      <c r="L13" s="619">
        <v>0</v>
      </c>
      <c r="M13" s="622">
        <v>1</v>
      </c>
      <c r="N13" s="623">
        <f t="shared" si="0"/>
        <v>4</v>
      </c>
      <c r="O13" s="624">
        <f t="shared" si="1"/>
        <v>0.8</v>
      </c>
      <c r="P13" s="625">
        <f t="shared" si="2"/>
        <v>1.4879845249609404E-2</v>
      </c>
    </row>
    <row r="14" spans="1:16" s="644" customFormat="1">
      <c r="A14" s="640" t="s">
        <v>61</v>
      </c>
      <c r="B14" s="634"/>
      <c r="C14" s="619"/>
      <c r="D14" s="621"/>
      <c r="E14" s="621"/>
      <c r="F14" s="621"/>
      <c r="G14" s="621"/>
      <c r="H14" s="621"/>
      <c r="I14" s="621">
        <v>0</v>
      </c>
      <c r="J14" s="621">
        <v>1</v>
      </c>
      <c r="K14" s="619">
        <v>1</v>
      </c>
      <c r="L14" s="619">
        <v>2</v>
      </c>
      <c r="M14" s="622">
        <v>2</v>
      </c>
      <c r="N14" s="623">
        <f t="shared" si="0"/>
        <v>6</v>
      </c>
      <c r="O14" s="624">
        <f t="shared" si="1"/>
        <v>1.2</v>
      </c>
      <c r="P14" s="625">
        <f t="shared" si="2"/>
        <v>2.2319767874414108E-2</v>
      </c>
    </row>
    <row r="15" spans="1:16" s="644" customFormat="1">
      <c r="A15" s="640" t="s">
        <v>62</v>
      </c>
      <c r="B15" s="634"/>
      <c r="C15" s="619"/>
      <c r="D15" s="621"/>
      <c r="E15" s="621"/>
      <c r="F15" s="621"/>
      <c r="G15" s="621"/>
      <c r="H15" s="621"/>
      <c r="I15" s="621">
        <v>0</v>
      </c>
      <c r="J15" s="621">
        <v>0</v>
      </c>
      <c r="K15" s="619">
        <v>0</v>
      </c>
      <c r="L15" s="619">
        <v>0</v>
      </c>
      <c r="M15" s="622">
        <v>0</v>
      </c>
      <c r="N15" s="623">
        <f t="shared" si="0"/>
        <v>0</v>
      </c>
      <c r="O15" s="624">
        <f t="shared" si="1"/>
        <v>0</v>
      </c>
      <c r="P15" s="625">
        <f t="shared" si="2"/>
        <v>0</v>
      </c>
    </row>
    <row r="16" spans="1:16" s="644" customFormat="1">
      <c r="A16" s="640" t="s">
        <v>63</v>
      </c>
      <c r="B16" s="634"/>
      <c r="C16" s="619"/>
      <c r="D16" s="621"/>
      <c r="E16" s="621"/>
      <c r="F16" s="621"/>
      <c r="G16" s="621"/>
      <c r="H16" s="621"/>
      <c r="I16" s="621">
        <v>10</v>
      </c>
      <c r="J16" s="621">
        <v>9</v>
      </c>
      <c r="K16" s="619">
        <v>16</v>
      </c>
      <c r="L16" s="619">
        <v>7</v>
      </c>
      <c r="M16" s="622">
        <v>11</v>
      </c>
      <c r="N16" s="623">
        <f t="shared" si="0"/>
        <v>53</v>
      </c>
      <c r="O16" s="624">
        <f t="shared" si="1"/>
        <v>10.6</v>
      </c>
      <c r="P16" s="625">
        <f t="shared" si="2"/>
        <v>0.19715794955732457</v>
      </c>
    </row>
    <row r="17" spans="1:16" s="626" customFormat="1">
      <c r="A17" s="647" t="s">
        <v>64</v>
      </c>
      <c r="B17" s="618"/>
      <c r="C17" s="619"/>
      <c r="D17" s="620"/>
      <c r="E17" s="620"/>
      <c r="F17" s="620"/>
      <c r="G17" s="621"/>
      <c r="H17" s="621"/>
      <c r="I17" s="621">
        <v>23</v>
      </c>
      <c r="J17" s="620">
        <v>24</v>
      </c>
      <c r="K17" s="619">
        <v>30</v>
      </c>
      <c r="L17" s="619">
        <v>17</v>
      </c>
      <c r="M17" s="622">
        <v>26</v>
      </c>
      <c r="N17" s="623">
        <f t="shared" si="0"/>
        <v>120</v>
      </c>
      <c r="O17" s="624">
        <f t="shared" si="1"/>
        <v>24</v>
      </c>
      <c r="P17" s="625">
        <f t="shared" si="2"/>
        <v>0.44639535748828219</v>
      </c>
    </row>
    <row r="18" spans="1:16" s="626" customFormat="1">
      <c r="A18" s="617" t="s">
        <v>65</v>
      </c>
      <c r="B18" s="618"/>
      <c r="C18" s="619"/>
      <c r="D18" s="620"/>
      <c r="E18" s="620"/>
      <c r="F18" s="620"/>
      <c r="G18" s="621"/>
      <c r="H18" s="621"/>
      <c r="I18" s="621">
        <v>0</v>
      </c>
      <c r="J18" s="620">
        <v>1</v>
      </c>
      <c r="K18" s="619">
        <v>2</v>
      </c>
      <c r="L18" s="619">
        <v>1</v>
      </c>
      <c r="M18" s="622">
        <v>1</v>
      </c>
      <c r="N18" s="623">
        <f t="shared" si="0"/>
        <v>5</v>
      </c>
      <c r="O18" s="624">
        <f t="shared" si="1"/>
        <v>1</v>
      </c>
      <c r="P18" s="625">
        <f t="shared" si="2"/>
        <v>1.8599806562011753E-2</v>
      </c>
    </row>
    <row r="19" spans="1:16" s="626" customFormat="1">
      <c r="A19" s="617" t="s">
        <v>66</v>
      </c>
      <c r="B19" s="618"/>
      <c r="C19" s="619"/>
      <c r="D19" s="620"/>
      <c r="E19" s="620"/>
      <c r="F19" s="620"/>
      <c r="G19" s="621"/>
      <c r="H19" s="621"/>
      <c r="I19" s="621">
        <v>3</v>
      </c>
      <c r="J19" s="620">
        <v>0</v>
      </c>
      <c r="K19" s="619">
        <v>4</v>
      </c>
      <c r="L19" s="619">
        <v>1</v>
      </c>
      <c r="M19" s="622">
        <v>3</v>
      </c>
      <c r="N19" s="623">
        <f t="shared" si="0"/>
        <v>11</v>
      </c>
      <c r="O19" s="624">
        <f t="shared" si="1"/>
        <v>2.2000000000000002</v>
      </c>
      <c r="P19" s="625">
        <f t="shared" si="2"/>
        <v>4.0919574436425861E-2</v>
      </c>
    </row>
    <row r="20" spans="1:16" s="626" customFormat="1">
      <c r="A20" s="617" t="s">
        <v>67</v>
      </c>
      <c r="B20" s="618"/>
      <c r="C20" s="619"/>
      <c r="D20" s="620"/>
      <c r="E20" s="620"/>
      <c r="F20" s="620"/>
      <c r="G20" s="621"/>
      <c r="H20" s="621"/>
      <c r="I20" s="621">
        <v>7</v>
      </c>
      <c r="J20" s="620">
        <v>7</v>
      </c>
      <c r="K20" s="619">
        <v>1</v>
      </c>
      <c r="L20" s="619">
        <v>9</v>
      </c>
      <c r="M20" s="622">
        <v>4</v>
      </c>
      <c r="N20" s="623">
        <f t="shared" si="0"/>
        <v>28</v>
      </c>
      <c r="O20" s="624">
        <f t="shared" si="1"/>
        <v>5.6</v>
      </c>
      <c r="P20" s="625">
        <f t="shared" si="2"/>
        <v>0.10415891674726582</v>
      </c>
    </row>
    <row r="21" spans="1:16" s="626" customFormat="1">
      <c r="A21" s="617" t="s">
        <v>68</v>
      </c>
      <c r="B21" s="618"/>
      <c r="C21" s="619"/>
      <c r="D21" s="620"/>
      <c r="E21" s="620"/>
      <c r="F21" s="620"/>
      <c r="G21" s="621"/>
      <c r="H21" s="621"/>
      <c r="I21" s="621">
        <v>4</v>
      </c>
      <c r="J21" s="620">
        <v>4</v>
      </c>
      <c r="K21" s="619">
        <v>4</v>
      </c>
      <c r="L21" s="619">
        <v>2</v>
      </c>
      <c r="M21" s="622">
        <v>2</v>
      </c>
      <c r="N21" s="623">
        <f t="shared" si="0"/>
        <v>16</v>
      </c>
      <c r="O21" s="624">
        <f t="shared" si="1"/>
        <v>3.2</v>
      </c>
      <c r="P21" s="625">
        <f t="shared" si="2"/>
        <v>5.9519380998437614E-2</v>
      </c>
    </row>
    <row r="22" spans="1:16" s="626" customFormat="1">
      <c r="A22" s="617" t="s">
        <v>69</v>
      </c>
      <c r="B22" s="618"/>
      <c r="C22" s="619"/>
      <c r="D22" s="620"/>
      <c r="E22" s="620"/>
      <c r="F22" s="620"/>
      <c r="G22" s="621"/>
      <c r="H22" s="621"/>
      <c r="I22" s="621">
        <v>1</v>
      </c>
      <c r="J22" s="620">
        <v>1</v>
      </c>
      <c r="K22" s="619">
        <v>0</v>
      </c>
      <c r="L22" s="619">
        <v>0</v>
      </c>
      <c r="M22" s="622">
        <v>0</v>
      </c>
      <c r="N22" s="623">
        <f t="shared" si="0"/>
        <v>2</v>
      </c>
      <c r="O22" s="624">
        <f t="shared" si="1"/>
        <v>0.4</v>
      </c>
      <c r="P22" s="625">
        <f t="shared" si="2"/>
        <v>7.4399226248047018E-3</v>
      </c>
    </row>
    <row r="23" spans="1:16" s="626" customFormat="1">
      <c r="A23" s="617" t="s">
        <v>70</v>
      </c>
      <c r="B23" s="618"/>
      <c r="C23" s="619"/>
      <c r="D23" s="620"/>
      <c r="E23" s="620"/>
      <c r="F23" s="620"/>
      <c r="G23" s="621"/>
      <c r="H23" s="621"/>
      <c r="I23" s="621">
        <v>0</v>
      </c>
      <c r="J23" s="620">
        <v>0</v>
      </c>
      <c r="K23" s="619">
        <v>0</v>
      </c>
      <c r="L23" s="619">
        <v>0</v>
      </c>
      <c r="M23" s="622">
        <v>0</v>
      </c>
      <c r="N23" s="623">
        <f t="shared" si="0"/>
        <v>0</v>
      </c>
      <c r="O23" s="624">
        <f t="shared" si="1"/>
        <v>0</v>
      </c>
      <c r="P23" s="625">
        <f t="shared" si="2"/>
        <v>0</v>
      </c>
    </row>
    <row r="24" spans="1:16" s="626" customFormat="1">
      <c r="A24" s="617" t="s">
        <v>71</v>
      </c>
      <c r="B24" s="618"/>
      <c r="C24" s="619"/>
      <c r="D24" s="620"/>
      <c r="E24" s="620"/>
      <c r="F24" s="620"/>
      <c r="G24" s="621"/>
      <c r="H24" s="621"/>
      <c r="I24" s="621">
        <v>0</v>
      </c>
      <c r="J24" s="620">
        <v>0</v>
      </c>
      <c r="K24" s="619">
        <v>0</v>
      </c>
      <c r="L24" s="619">
        <v>0</v>
      </c>
      <c r="M24" s="622">
        <v>0</v>
      </c>
      <c r="N24" s="623">
        <f t="shared" si="0"/>
        <v>0</v>
      </c>
      <c r="O24" s="624">
        <f t="shared" si="1"/>
        <v>0</v>
      </c>
      <c r="P24" s="625">
        <f t="shared" si="2"/>
        <v>0</v>
      </c>
    </row>
    <row r="25" spans="1:16" s="626" customFormat="1">
      <c r="A25" s="617" t="s">
        <v>72</v>
      </c>
      <c r="B25" s="618"/>
      <c r="C25" s="619"/>
      <c r="D25" s="620"/>
      <c r="E25" s="620"/>
      <c r="F25" s="620"/>
      <c r="G25" s="621"/>
      <c r="H25" s="621"/>
      <c r="I25" s="621">
        <v>22</v>
      </c>
      <c r="J25" s="620">
        <v>9</v>
      </c>
      <c r="K25" s="619">
        <v>8</v>
      </c>
      <c r="L25" s="619">
        <v>12</v>
      </c>
      <c r="M25" s="622">
        <v>24</v>
      </c>
      <c r="N25" s="623">
        <f t="shared" si="0"/>
        <v>75</v>
      </c>
      <c r="O25" s="624">
        <f t="shared" si="1"/>
        <v>15</v>
      </c>
      <c r="P25" s="625">
        <f t="shared" si="2"/>
        <v>0.27899709843017628</v>
      </c>
    </row>
    <row r="26" spans="1:16" s="626" customFormat="1">
      <c r="A26" s="617" t="s">
        <v>73</v>
      </c>
      <c r="B26" s="618"/>
      <c r="C26" s="619"/>
      <c r="D26" s="620"/>
      <c r="E26" s="620"/>
      <c r="F26" s="620"/>
      <c r="G26" s="621"/>
      <c r="H26" s="621"/>
      <c r="I26" s="621">
        <v>1</v>
      </c>
      <c r="J26" s="620">
        <v>0</v>
      </c>
      <c r="K26" s="619">
        <v>0</v>
      </c>
      <c r="L26" s="619">
        <v>0</v>
      </c>
      <c r="M26" s="622">
        <v>0</v>
      </c>
      <c r="N26" s="623">
        <f t="shared" si="0"/>
        <v>1</v>
      </c>
      <c r="O26" s="624">
        <f t="shared" si="1"/>
        <v>0.2</v>
      </c>
      <c r="P26" s="625">
        <f t="shared" si="2"/>
        <v>3.7199613124023509E-3</v>
      </c>
    </row>
    <row r="27" spans="1:16" s="626" customFormat="1">
      <c r="A27" s="617" t="s">
        <v>74</v>
      </c>
      <c r="B27" s="618"/>
      <c r="C27" s="619"/>
      <c r="D27" s="620"/>
      <c r="E27" s="620"/>
      <c r="F27" s="620"/>
      <c r="G27" s="621"/>
      <c r="H27" s="621"/>
      <c r="I27" s="621">
        <v>0</v>
      </c>
      <c r="J27" s="620">
        <v>0</v>
      </c>
      <c r="K27" s="619">
        <v>0</v>
      </c>
      <c r="L27" s="619">
        <v>0</v>
      </c>
      <c r="M27" s="622">
        <v>0</v>
      </c>
      <c r="N27" s="623">
        <f t="shared" si="0"/>
        <v>0</v>
      </c>
      <c r="O27" s="624">
        <f t="shared" si="1"/>
        <v>0</v>
      </c>
      <c r="P27" s="625">
        <f t="shared" si="2"/>
        <v>0</v>
      </c>
    </row>
    <row r="28" spans="1:16" s="626" customFormat="1">
      <c r="A28" s="627" t="s">
        <v>75</v>
      </c>
      <c r="B28" s="618"/>
      <c r="C28" s="619"/>
      <c r="D28" s="620"/>
      <c r="E28" s="620"/>
      <c r="F28" s="620"/>
      <c r="G28" s="621"/>
      <c r="H28" s="621"/>
      <c r="I28" s="621">
        <v>181</v>
      </c>
      <c r="J28" s="620">
        <v>200</v>
      </c>
      <c r="K28" s="619">
        <v>203</v>
      </c>
      <c r="L28" s="619">
        <v>234</v>
      </c>
      <c r="M28" s="622">
        <v>264</v>
      </c>
      <c r="N28" s="623">
        <f t="shared" si="0"/>
        <v>1082</v>
      </c>
      <c r="O28" s="624">
        <f t="shared" si="1"/>
        <v>216.4</v>
      </c>
      <c r="P28" s="625">
        <f t="shared" si="2"/>
        <v>4.0249981400193438</v>
      </c>
    </row>
    <row r="29" spans="1:16" s="626" customFormat="1">
      <c r="A29" s="617" t="s">
        <v>76</v>
      </c>
      <c r="B29" s="618"/>
      <c r="C29" s="619"/>
      <c r="D29" s="620"/>
      <c r="E29" s="620"/>
      <c r="F29" s="620"/>
      <c r="G29" s="621"/>
      <c r="H29" s="621"/>
      <c r="I29" s="621">
        <v>0</v>
      </c>
      <c r="J29" s="620">
        <v>0</v>
      </c>
      <c r="K29" s="619">
        <v>0</v>
      </c>
      <c r="L29" s="619">
        <v>0</v>
      </c>
      <c r="M29" s="622">
        <v>0</v>
      </c>
      <c r="N29" s="623">
        <f t="shared" si="0"/>
        <v>0</v>
      </c>
      <c r="O29" s="624">
        <f t="shared" si="1"/>
        <v>0</v>
      </c>
      <c r="P29" s="625">
        <f t="shared" si="2"/>
        <v>0</v>
      </c>
    </row>
    <row r="30" spans="1:16" s="626" customFormat="1">
      <c r="A30" s="617" t="s">
        <v>77</v>
      </c>
      <c r="B30" s="618"/>
      <c r="C30" s="619"/>
      <c r="D30" s="620"/>
      <c r="E30" s="620"/>
      <c r="F30" s="620"/>
      <c r="G30" s="621"/>
      <c r="H30" s="621"/>
      <c r="I30" s="621">
        <v>0</v>
      </c>
      <c r="J30" s="620">
        <v>0</v>
      </c>
      <c r="K30" s="619">
        <v>0</v>
      </c>
      <c r="L30" s="619">
        <v>0</v>
      </c>
      <c r="M30" s="622">
        <v>1</v>
      </c>
      <c r="N30" s="623">
        <f t="shared" si="0"/>
        <v>1</v>
      </c>
      <c r="O30" s="624">
        <f t="shared" si="1"/>
        <v>0.2</v>
      </c>
      <c r="P30" s="625">
        <f t="shared" si="2"/>
        <v>3.7199613124023509E-3</v>
      </c>
    </row>
    <row r="31" spans="1:16" s="626" customFormat="1">
      <c r="A31" s="617" t="s">
        <v>78</v>
      </c>
      <c r="B31" s="618"/>
      <c r="C31" s="619"/>
      <c r="D31" s="620"/>
      <c r="E31" s="620"/>
      <c r="F31" s="620"/>
      <c r="G31" s="621"/>
      <c r="H31" s="621"/>
      <c r="I31" s="621">
        <v>3</v>
      </c>
      <c r="J31" s="620">
        <v>26</v>
      </c>
      <c r="K31" s="619">
        <v>13</v>
      </c>
      <c r="L31" s="619">
        <v>15</v>
      </c>
      <c r="M31" s="622">
        <v>33</v>
      </c>
      <c r="N31" s="623">
        <f t="shared" si="0"/>
        <v>90</v>
      </c>
      <c r="O31" s="624">
        <f t="shared" si="1"/>
        <v>18</v>
      </c>
      <c r="P31" s="625">
        <f t="shared" si="2"/>
        <v>0.33479651811621158</v>
      </c>
    </row>
    <row r="32" spans="1:16" s="626" customFormat="1">
      <c r="A32" s="617" t="s">
        <v>79</v>
      </c>
      <c r="B32" s="618"/>
      <c r="C32" s="619"/>
      <c r="D32" s="620"/>
      <c r="E32" s="620"/>
      <c r="F32" s="620"/>
      <c r="G32" s="621"/>
      <c r="H32" s="621"/>
      <c r="I32" s="621">
        <v>0</v>
      </c>
      <c r="J32" s="620">
        <v>0</v>
      </c>
      <c r="K32" s="619">
        <v>0</v>
      </c>
      <c r="L32" s="619">
        <v>0</v>
      </c>
      <c r="M32" s="622">
        <v>0</v>
      </c>
      <c r="N32" s="623">
        <f t="shared" si="0"/>
        <v>0</v>
      </c>
      <c r="O32" s="624">
        <f t="shared" si="1"/>
        <v>0</v>
      </c>
      <c r="P32" s="625">
        <f t="shared" si="2"/>
        <v>0</v>
      </c>
    </row>
    <row r="33" spans="1:16" s="626" customFormat="1">
      <c r="A33" s="617" t="s">
        <v>80</v>
      </c>
      <c r="B33" s="618"/>
      <c r="C33" s="619"/>
      <c r="D33" s="620"/>
      <c r="E33" s="620"/>
      <c r="F33" s="620"/>
      <c r="G33" s="621"/>
      <c r="H33" s="621"/>
      <c r="I33" s="621">
        <v>14</v>
      </c>
      <c r="J33" s="620">
        <v>25</v>
      </c>
      <c r="K33" s="619">
        <v>22</v>
      </c>
      <c r="L33" s="619">
        <v>15</v>
      </c>
      <c r="M33" s="622">
        <v>16</v>
      </c>
      <c r="N33" s="623">
        <f t="shared" si="0"/>
        <v>92</v>
      </c>
      <c r="O33" s="624">
        <f t="shared" si="1"/>
        <v>18.399999999999999</v>
      </c>
      <c r="P33" s="625">
        <f t="shared" si="2"/>
        <v>0.34223644074101633</v>
      </c>
    </row>
    <row r="34" spans="1:16" s="626" customFormat="1">
      <c r="A34" s="647" t="s">
        <v>81</v>
      </c>
      <c r="B34" s="618"/>
      <c r="C34" s="619"/>
      <c r="D34" s="620"/>
      <c r="E34" s="620"/>
      <c r="F34" s="620"/>
      <c r="G34" s="621"/>
      <c r="H34" s="621"/>
      <c r="I34" s="621">
        <v>0</v>
      </c>
      <c r="J34" s="620">
        <v>2</v>
      </c>
      <c r="K34" s="619">
        <v>0</v>
      </c>
      <c r="L34" s="619">
        <v>0</v>
      </c>
      <c r="M34" s="622">
        <v>0</v>
      </c>
      <c r="N34" s="623">
        <f t="shared" si="0"/>
        <v>2</v>
      </c>
      <c r="O34" s="624">
        <f t="shared" si="1"/>
        <v>0.4</v>
      </c>
      <c r="P34" s="625">
        <f t="shared" si="2"/>
        <v>7.4399226248047018E-3</v>
      </c>
    </row>
    <row r="35" spans="1:16" s="626" customFormat="1">
      <c r="A35" s="647" t="s">
        <v>82</v>
      </c>
      <c r="B35" s="618"/>
      <c r="C35" s="619"/>
      <c r="D35" s="620"/>
      <c r="E35" s="620"/>
      <c r="F35" s="620"/>
      <c r="G35" s="621"/>
      <c r="H35" s="621"/>
      <c r="I35" s="621">
        <v>5</v>
      </c>
      <c r="J35" s="620">
        <v>1</v>
      </c>
      <c r="K35" s="619">
        <v>7</v>
      </c>
      <c r="L35" s="619">
        <v>1</v>
      </c>
      <c r="M35" s="622">
        <v>8</v>
      </c>
      <c r="N35" s="623">
        <f t="shared" si="0"/>
        <v>22</v>
      </c>
      <c r="O35" s="624">
        <f t="shared" si="1"/>
        <v>4.4000000000000004</v>
      </c>
      <c r="P35" s="625">
        <f t="shared" si="2"/>
        <v>8.1839148872851722E-2</v>
      </c>
    </row>
    <row r="36" spans="1:16" s="626" customFormat="1">
      <c r="A36" s="647" t="s">
        <v>83</v>
      </c>
      <c r="B36" s="618"/>
      <c r="C36" s="619"/>
      <c r="D36" s="620"/>
      <c r="E36" s="620"/>
      <c r="F36" s="620"/>
      <c r="G36" s="621"/>
      <c r="H36" s="621"/>
      <c r="I36" s="621">
        <v>0</v>
      </c>
      <c r="J36" s="620">
        <v>0</v>
      </c>
      <c r="K36" s="619">
        <v>0</v>
      </c>
      <c r="L36" s="619">
        <v>0</v>
      </c>
      <c r="M36" s="622">
        <v>1</v>
      </c>
      <c r="N36" s="623">
        <f t="shared" si="0"/>
        <v>1</v>
      </c>
      <c r="O36" s="624">
        <f t="shared" si="1"/>
        <v>0.2</v>
      </c>
      <c r="P36" s="625">
        <f t="shared" si="2"/>
        <v>3.7199613124023509E-3</v>
      </c>
    </row>
    <row r="37" spans="1:16" s="626" customFormat="1">
      <c r="A37" s="647" t="s">
        <v>84</v>
      </c>
      <c r="B37" s="618"/>
      <c r="C37" s="619"/>
      <c r="D37" s="620"/>
      <c r="E37" s="620"/>
      <c r="F37" s="620"/>
      <c r="G37" s="621"/>
      <c r="H37" s="621"/>
      <c r="I37" s="621">
        <v>2</v>
      </c>
      <c r="J37" s="620">
        <v>2</v>
      </c>
      <c r="K37" s="619">
        <v>3</v>
      </c>
      <c r="L37" s="619">
        <v>4</v>
      </c>
      <c r="M37" s="622">
        <v>5</v>
      </c>
      <c r="N37" s="623">
        <f t="shared" si="0"/>
        <v>16</v>
      </c>
      <c r="O37" s="624">
        <f t="shared" si="1"/>
        <v>3.2</v>
      </c>
      <c r="P37" s="625">
        <f t="shared" ref="P37:P68" si="3">(N37/$N$264)*100</f>
        <v>5.9519380998437614E-2</v>
      </c>
    </row>
    <row r="38" spans="1:16" s="626" customFormat="1">
      <c r="A38" s="617" t="s">
        <v>85</v>
      </c>
      <c r="B38" s="618"/>
      <c r="C38" s="619"/>
      <c r="D38" s="620"/>
      <c r="E38" s="620"/>
      <c r="F38" s="620"/>
      <c r="G38" s="621"/>
      <c r="H38" s="621"/>
      <c r="I38" s="621">
        <v>1</v>
      </c>
      <c r="J38" s="620">
        <v>1</v>
      </c>
      <c r="K38" s="619">
        <v>2</v>
      </c>
      <c r="L38" s="619">
        <v>6</v>
      </c>
      <c r="M38" s="622">
        <v>3</v>
      </c>
      <c r="N38" s="623">
        <f t="shared" si="0"/>
        <v>13</v>
      </c>
      <c r="O38" s="624">
        <f t="shared" si="1"/>
        <v>2.6</v>
      </c>
      <c r="P38" s="625">
        <f t="shared" si="3"/>
        <v>4.8359497061230564E-2</v>
      </c>
    </row>
    <row r="39" spans="1:16" s="626" customFormat="1">
      <c r="A39" s="617" t="s">
        <v>86</v>
      </c>
      <c r="B39" s="618"/>
      <c r="C39" s="619"/>
      <c r="D39" s="620"/>
      <c r="E39" s="620"/>
      <c r="F39" s="620"/>
      <c r="G39" s="621"/>
      <c r="H39" s="621"/>
      <c r="I39" s="621">
        <v>0</v>
      </c>
      <c r="J39" s="620">
        <v>1</v>
      </c>
      <c r="K39" s="619">
        <v>2</v>
      </c>
      <c r="L39" s="619">
        <v>1</v>
      </c>
      <c r="M39" s="622">
        <v>0</v>
      </c>
      <c r="N39" s="623">
        <f t="shared" si="0"/>
        <v>4</v>
      </c>
      <c r="O39" s="624">
        <f t="shared" si="1"/>
        <v>0.8</v>
      </c>
      <c r="P39" s="625">
        <f t="shared" si="3"/>
        <v>1.4879845249609404E-2</v>
      </c>
    </row>
    <row r="40" spans="1:16" s="626" customFormat="1">
      <c r="A40" s="617" t="s">
        <v>87</v>
      </c>
      <c r="B40" s="618"/>
      <c r="C40" s="619"/>
      <c r="D40" s="620"/>
      <c r="E40" s="620"/>
      <c r="F40" s="620"/>
      <c r="G40" s="621"/>
      <c r="H40" s="621"/>
      <c r="I40" s="621">
        <v>0</v>
      </c>
      <c r="J40" s="620">
        <v>0</v>
      </c>
      <c r="K40" s="619">
        <v>0</v>
      </c>
      <c r="L40" s="619">
        <v>0</v>
      </c>
      <c r="M40" s="622">
        <v>1</v>
      </c>
      <c r="N40" s="623">
        <f t="shared" si="0"/>
        <v>1</v>
      </c>
      <c r="O40" s="624">
        <f t="shared" si="1"/>
        <v>0.2</v>
      </c>
      <c r="P40" s="625">
        <f t="shared" si="3"/>
        <v>3.7199613124023509E-3</v>
      </c>
    </row>
    <row r="41" spans="1:16" s="626" customFormat="1">
      <c r="A41" s="617" t="s">
        <v>88</v>
      </c>
      <c r="B41" s="618"/>
      <c r="C41" s="619"/>
      <c r="D41" s="620"/>
      <c r="E41" s="620"/>
      <c r="F41" s="620"/>
      <c r="G41" s="621"/>
      <c r="H41" s="621"/>
      <c r="I41" s="621">
        <v>0</v>
      </c>
      <c r="J41" s="620">
        <v>0</v>
      </c>
      <c r="K41" s="619">
        <v>1</v>
      </c>
      <c r="L41" s="619">
        <v>0</v>
      </c>
      <c r="M41" s="622">
        <v>0</v>
      </c>
      <c r="N41" s="623">
        <f t="shared" si="0"/>
        <v>1</v>
      </c>
      <c r="O41" s="624">
        <f t="shared" si="1"/>
        <v>0.2</v>
      </c>
      <c r="P41" s="625">
        <f t="shared" si="3"/>
        <v>3.7199613124023509E-3</v>
      </c>
    </row>
    <row r="42" spans="1:16" s="626" customFormat="1">
      <c r="A42" s="647" t="s">
        <v>89</v>
      </c>
      <c r="B42" s="618"/>
      <c r="C42" s="619"/>
      <c r="D42" s="620"/>
      <c r="E42" s="620"/>
      <c r="F42" s="620"/>
      <c r="G42" s="621"/>
      <c r="H42" s="621"/>
      <c r="I42" s="621">
        <v>3</v>
      </c>
      <c r="J42" s="620">
        <v>1</v>
      </c>
      <c r="K42" s="619">
        <v>4</v>
      </c>
      <c r="L42" s="619">
        <v>1</v>
      </c>
      <c r="M42" s="622">
        <v>1</v>
      </c>
      <c r="N42" s="623">
        <f t="shared" si="0"/>
        <v>10</v>
      </c>
      <c r="O42" s="624">
        <f t="shared" si="1"/>
        <v>2</v>
      </c>
      <c r="P42" s="625">
        <f t="shared" si="3"/>
        <v>3.7199613124023506E-2</v>
      </c>
    </row>
    <row r="43" spans="1:16" s="626" customFormat="1">
      <c r="A43" s="617" t="s">
        <v>90</v>
      </c>
      <c r="B43" s="618"/>
      <c r="C43" s="619"/>
      <c r="D43" s="620"/>
      <c r="E43" s="620"/>
      <c r="F43" s="620"/>
      <c r="G43" s="621"/>
      <c r="H43" s="621"/>
      <c r="I43" s="621">
        <v>63</v>
      </c>
      <c r="J43" s="620">
        <v>55</v>
      </c>
      <c r="K43" s="619">
        <v>77</v>
      </c>
      <c r="L43" s="619">
        <v>45</v>
      </c>
      <c r="M43" s="622">
        <v>47</v>
      </c>
      <c r="N43" s="623">
        <f t="shared" si="0"/>
        <v>287</v>
      </c>
      <c r="O43" s="624">
        <f t="shared" si="1"/>
        <v>57.4</v>
      </c>
      <c r="P43" s="625">
        <f t="shared" si="3"/>
        <v>1.0676288966594747</v>
      </c>
    </row>
    <row r="44" spans="1:16" s="626" customFormat="1">
      <c r="A44" s="617" t="s">
        <v>91</v>
      </c>
      <c r="B44" s="618"/>
      <c r="C44" s="619"/>
      <c r="D44" s="620"/>
      <c r="E44" s="620"/>
      <c r="F44" s="620"/>
      <c r="G44" s="621"/>
      <c r="H44" s="621"/>
      <c r="I44" s="621">
        <v>9</v>
      </c>
      <c r="J44" s="620">
        <v>6</v>
      </c>
      <c r="K44" s="619">
        <v>8</v>
      </c>
      <c r="L44" s="619">
        <v>13</v>
      </c>
      <c r="M44" s="622">
        <v>8</v>
      </c>
      <c r="N44" s="623">
        <f t="shared" si="0"/>
        <v>44</v>
      </c>
      <c r="O44" s="624">
        <f t="shared" si="1"/>
        <v>8.8000000000000007</v>
      </c>
      <c r="P44" s="625">
        <f t="shared" si="3"/>
        <v>0.16367829774570344</v>
      </c>
    </row>
    <row r="45" spans="1:16" s="626" customFormat="1">
      <c r="A45" s="617" t="s">
        <v>92</v>
      </c>
      <c r="B45" s="618"/>
      <c r="C45" s="619"/>
      <c r="D45" s="620"/>
      <c r="E45" s="620"/>
      <c r="F45" s="620"/>
      <c r="G45" s="621"/>
      <c r="H45" s="621"/>
      <c r="I45" s="621">
        <v>190</v>
      </c>
      <c r="J45" s="620">
        <v>235</v>
      </c>
      <c r="K45" s="619">
        <v>330</v>
      </c>
      <c r="L45" s="619">
        <v>153</v>
      </c>
      <c r="M45" s="622">
        <v>175</v>
      </c>
      <c r="N45" s="623">
        <f t="shared" si="0"/>
        <v>1083</v>
      </c>
      <c r="O45" s="624">
        <f t="shared" si="1"/>
        <v>216.6</v>
      </c>
      <c r="P45" s="625">
        <f t="shared" si="3"/>
        <v>4.0287181013317461</v>
      </c>
    </row>
    <row r="46" spans="1:16" s="626" customFormat="1">
      <c r="A46" s="617" t="s">
        <v>104</v>
      </c>
      <c r="B46" s="618"/>
      <c r="C46" s="619"/>
      <c r="D46" s="620"/>
      <c r="E46" s="620"/>
      <c r="F46" s="620"/>
      <c r="G46" s="621"/>
      <c r="H46" s="621"/>
      <c r="I46" s="621">
        <v>21</v>
      </c>
      <c r="J46" s="620">
        <v>16</v>
      </c>
      <c r="K46" s="619">
        <v>30</v>
      </c>
      <c r="L46" s="619">
        <v>27</v>
      </c>
      <c r="M46" s="622">
        <v>26</v>
      </c>
      <c r="N46" s="623">
        <f t="shared" si="0"/>
        <v>120</v>
      </c>
      <c r="O46" s="624">
        <f t="shared" si="1"/>
        <v>24</v>
      </c>
      <c r="P46" s="625">
        <f t="shared" si="3"/>
        <v>0.44639535748828219</v>
      </c>
    </row>
    <row r="47" spans="1:16" s="626" customFormat="1">
      <c r="A47" s="617" t="s">
        <v>93</v>
      </c>
      <c r="B47" s="618"/>
      <c r="C47" s="619"/>
      <c r="D47" s="620"/>
      <c r="E47" s="620"/>
      <c r="F47" s="620"/>
      <c r="G47" s="621"/>
      <c r="H47" s="621"/>
      <c r="I47" s="621">
        <v>0</v>
      </c>
      <c r="J47" s="620">
        <v>1</v>
      </c>
      <c r="K47" s="619">
        <v>0</v>
      </c>
      <c r="L47" s="619">
        <v>0</v>
      </c>
      <c r="M47" s="622">
        <v>1</v>
      </c>
      <c r="N47" s="623">
        <f t="shared" si="0"/>
        <v>2</v>
      </c>
      <c r="O47" s="624">
        <f t="shared" si="1"/>
        <v>0.4</v>
      </c>
      <c r="P47" s="625">
        <f t="shared" si="3"/>
        <v>7.4399226248047018E-3</v>
      </c>
    </row>
    <row r="48" spans="1:16" s="626" customFormat="1">
      <c r="A48" s="617" t="s">
        <v>94</v>
      </c>
      <c r="B48" s="618"/>
      <c r="C48" s="619"/>
      <c r="D48" s="620"/>
      <c r="E48" s="620"/>
      <c r="F48" s="620"/>
      <c r="G48" s="621"/>
      <c r="H48" s="621"/>
      <c r="I48" s="621">
        <v>0</v>
      </c>
      <c r="J48" s="620">
        <v>0</v>
      </c>
      <c r="K48" s="619">
        <v>0</v>
      </c>
      <c r="L48" s="619">
        <v>0</v>
      </c>
      <c r="M48" s="622">
        <v>0</v>
      </c>
      <c r="N48" s="623">
        <f t="shared" si="0"/>
        <v>0</v>
      </c>
      <c r="O48" s="624">
        <f t="shared" si="1"/>
        <v>0</v>
      </c>
      <c r="P48" s="625">
        <f t="shared" si="3"/>
        <v>0</v>
      </c>
    </row>
    <row r="49" spans="1:16" s="626" customFormat="1">
      <c r="A49" s="617" t="s">
        <v>95</v>
      </c>
      <c r="B49" s="618"/>
      <c r="C49" s="619"/>
      <c r="D49" s="620"/>
      <c r="E49" s="620"/>
      <c r="F49" s="620"/>
      <c r="G49" s="621"/>
      <c r="H49" s="621"/>
      <c r="I49" s="621">
        <v>187</v>
      </c>
      <c r="J49" s="620">
        <v>144</v>
      </c>
      <c r="K49" s="619">
        <v>128</v>
      </c>
      <c r="L49" s="619">
        <v>135</v>
      </c>
      <c r="M49" s="622">
        <v>135</v>
      </c>
      <c r="N49" s="623">
        <f t="shared" si="0"/>
        <v>729</v>
      </c>
      <c r="O49" s="624">
        <f t="shared" si="1"/>
        <v>145.80000000000001</v>
      </c>
      <c r="P49" s="625">
        <f t="shared" si="3"/>
        <v>2.7118517967413136</v>
      </c>
    </row>
    <row r="50" spans="1:16" s="626" customFormat="1">
      <c r="A50" s="617" t="s">
        <v>96</v>
      </c>
      <c r="B50" s="618"/>
      <c r="C50" s="619"/>
      <c r="D50" s="620"/>
      <c r="E50" s="620"/>
      <c r="F50" s="620"/>
      <c r="G50" s="621"/>
      <c r="H50" s="621"/>
      <c r="I50" s="621">
        <v>2</v>
      </c>
      <c r="J50" s="620">
        <v>1</v>
      </c>
      <c r="K50" s="619">
        <v>6</v>
      </c>
      <c r="L50" s="619">
        <v>1</v>
      </c>
      <c r="M50" s="622">
        <v>1</v>
      </c>
      <c r="N50" s="623">
        <f t="shared" si="0"/>
        <v>11</v>
      </c>
      <c r="O50" s="624">
        <f t="shared" si="1"/>
        <v>2.2000000000000002</v>
      </c>
      <c r="P50" s="625">
        <f t="shared" si="3"/>
        <v>4.0919574436425861E-2</v>
      </c>
    </row>
    <row r="51" spans="1:16" s="626" customFormat="1">
      <c r="A51" s="617" t="s">
        <v>97</v>
      </c>
      <c r="B51" s="618"/>
      <c r="C51" s="619"/>
      <c r="D51" s="620"/>
      <c r="E51" s="620"/>
      <c r="F51" s="620"/>
      <c r="G51" s="621"/>
      <c r="H51" s="621"/>
      <c r="I51" s="621">
        <v>175</v>
      </c>
      <c r="J51" s="620">
        <v>144</v>
      </c>
      <c r="K51" s="619">
        <v>167</v>
      </c>
      <c r="L51" s="619">
        <v>145</v>
      </c>
      <c r="M51" s="622">
        <v>147</v>
      </c>
      <c r="N51" s="623">
        <f t="shared" si="0"/>
        <v>778</v>
      </c>
      <c r="O51" s="624">
        <f t="shared" si="1"/>
        <v>155.6</v>
      </c>
      <c r="P51" s="625">
        <f t="shared" si="3"/>
        <v>2.8941299010490291</v>
      </c>
    </row>
    <row r="52" spans="1:16" s="626" customFormat="1">
      <c r="A52" s="617" t="s">
        <v>98</v>
      </c>
      <c r="B52" s="618"/>
      <c r="C52" s="619"/>
      <c r="D52" s="620"/>
      <c r="E52" s="620"/>
      <c r="F52" s="620"/>
      <c r="G52" s="621"/>
      <c r="H52" s="621"/>
      <c r="I52" s="621">
        <v>105</v>
      </c>
      <c r="J52" s="620">
        <v>255</v>
      </c>
      <c r="K52" s="619">
        <v>199</v>
      </c>
      <c r="L52" s="619">
        <v>147</v>
      </c>
      <c r="M52" s="622">
        <v>155</v>
      </c>
      <c r="N52" s="623">
        <f t="shared" si="0"/>
        <v>861</v>
      </c>
      <c r="O52" s="624">
        <f t="shared" si="1"/>
        <v>172.2</v>
      </c>
      <c r="P52" s="625">
        <f t="shared" si="3"/>
        <v>3.2028866899784245</v>
      </c>
    </row>
    <row r="53" spans="1:16" s="626" customFormat="1">
      <c r="A53" s="617" t="s">
        <v>99</v>
      </c>
      <c r="B53" s="618"/>
      <c r="C53" s="619"/>
      <c r="D53" s="620"/>
      <c r="E53" s="620"/>
      <c r="F53" s="620"/>
      <c r="G53" s="621"/>
      <c r="H53" s="621"/>
      <c r="I53" s="621">
        <v>0</v>
      </c>
      <c r="J53" s="620">
        <v>3</v>
      </c>
      <c r="K53" s="619">
        <v>0</v>
      </c>
      <c r="L53" s="619">
        <v>0</v>
      </c>
      <c r="M53" s="622">
        <v>1</v>
      </c>
      <c r="N53" s="623">
        <f t="shared" si="0"/>
        <v>4</v>
      </c>
      <c r="O53" s="624">
        <f t="shared" si="1"/>
        <v>0.8</v>
      </c>
      <c r="P53" s="625">
        <f t="shared" si="3"/>
        <v>1.4879845249609404E-2</v>
      </c>
    </row>
    <row r="54" spans="1:16" s="626" customFormat="1">
      <c r="A54" s="617" t="s">
        <v>100</v>
      </c>
      <c r="B54" s="618"/>
      <c r="C54" s="619"/>
      <c r="D54" s="620"/>
      <c r="E54" s="620"/>
      <c r="F54" s="620"/>
      <c r="G54" s="621"/>
      <c r="H54" s="621"/>
      <c r="I54" s="621">
        <v>19</v>
      </c>
      <c r="J54" s="620">
        <v>9</v>
      </c>
      <c r="K54" s="619">
        <v>14</v>
      </c>
      <c r="L54" s="619">
        <v>14</v>
      </c>
      <c r="M54" s="622">
        <v>42</v>
      </c>
      <c r="N54" s="623">
        <f t="shared" si="0"/>
        <v>98</v>
      </c>
      <c r="O54" s="624">
        <f t="shared" si="1"/>
        <v>19.600000000000001</v>
      </c>
      <c r="P54" s="625">
        <f t="shared" si="3"/>
        <v>0.36455620861543037</v>
      </c>
    </row>
    <row r="55" spans="1:16" s="626" customFormat="1">
      <c r="A55" s="617" t="s">
        <v>101</v>
      </c>
      <c r="B55" s="618"/>
      <c r="C55" s="619"/>
      <c r="D55" s="620"/>
      <c r="E55" s="620"/>
      <c r="F55" s="620"/>
      <c r="G55" s="621"/>
      <c r="H55" s="621"/>
      <c r="I55" s="621">
        <v>0</v>
      </c>
      <c r="J55" s="620">
        <v>2</v>
      </c>
      <c r="K55" s="619">
        <v>0</v>
      </c>
      <c r="L55" s="619">
        <v>0</v>
      </c>
      <c r="M55" s="622">
        <v>0</v>
      </c>
      <c r="N55" s="623">
        <f t="shared" si="0"/>
        <v>2</v>
      </c>
      <c r="O55" s="624">
        <f t="shared" si="1"/>
        <v>0.4</v>
      </c>
      <c r="P55" s="625">
        <f t="shared" si="3"/>
        <v>7.4399226248047018E-3</v>
      </c>
    </row>
    <row r="56" spans="1:16" s="626" customFormat="1">
      <c r="A56" s="617" t="s">
        <v>102</v>
      </c>
      <c r="B56" s="618"/>
      <c r="C56" s="619"/>
      <c r="D56" s="620"/>
      <c r="E56" s="620"/>
      <c r="F56" s="620"/>
      <c r="G56" s="621"/>
      <c r="H56" s="621"/>
      <c r="I56" s="621">
        <v>0</v>
      </c>
      <c r="J56" s="620">
        <v>1</v>
      </c>
      <c r="K56" s="619">
        <v>1</v>
      </c>
      <c r="L56" s="619">
        <v>0</v>
      </c>
      <c r="M56" s="622">
        <v>3</v>
      </c>
      <c r="N56" s="623">
        <f t="shared" si="0"/>
        <v>5</v>
      </c>
      <c r="O56" s="624">
        <f t="shared" si="1"/>
        <v>1</v>
      </c>
      <c r="P56" s="625">
        <f t="shared" si="3"/>
        <v>1.8599806562011753E-2</v>
      </c>
    </row>
    <row r="57" spans="1:16" s="626" customFormat="1">
      <c r="A57" s="617" t="s">
        <v>103</v>
      </c>
      <c r="B57" s="618"/>
      <c r="C57" s="619"/>
      <c r="D57" s="620"/>
      <c r="E57" s="620"/>
      <c r="F57" s="620"/>
      <c r="G57" s="621"/>
      <c r="H57" s="621"/>
      <c r="I57" s="621">
        <v>1</v>
      </c>
      <c r="J57" s="620">
        <v>2</v>
      </c>
      <c r="K57" s="619">
        <v>11</v>
      </c>
      <c r="L57" s="619">
        <v>3</v>
      </c>
      <c r="M57" s="622">
        <v>8</v>
      </c>
      <c r="N57" s="623">
        <f t="shared" si="0"/>
        <v>25</v>
      </c>
      <c r="O57" s="624">
        <f t="shared" si="1"/>
        <v>5</v>
      </c>
      <c r="P57" s="625">
        <f t="shared" si="3"/>
        <v>9.2999032810058765E-2</v>
      </c>
    </row>
    <row r="58" spans="1:16" s="626" customFormat="1">
      <c r="A58" s="647" t="s">
        <v>105</v>
      </c>
      <c r="B58" s="618"/>
      <c r="C58" s="619"/>
      <c r="D58" s="620"/>
      <c r="E58" s="620"/>
      <c r="F58" s="620"/>
      <c r="G58" s="621"/>
      <c r="H58" s="621"/>
      <c r="I58" s="621">
        <v>16</v>
      </c>
      <c r="J58" s="620">
        <v>17</v>
      </c>
      <c r="K58" s="619">
        <v>18</v>
      </c>
      <c r="L58" s="619">
        <v>20</v>
      </c>
      <c r="M58" s="622">
        <v>29</v>
      </c>
      <c r="N58" s="623">
        <f t="shared" si="0"/>
        <v>100</v>
      </c>
      <c r="O58" s="624">
        <f t="shared" si="1"/>
        <v>20</v>
      </c>
      <c r="P58" s="625">
        <f t="shared" si="3"/>
        <v>0.37199613124023506</v>
      </c>
    </row>
    <row r="59" spans="1:16" s="626" customFormat="1">
      <c r="A59" s="617" t="s">
        <v>106</v>
      </c>
      <c r="B59" s="618"/>
      <c r="C59" s="619"/>
      <c r="D59" s="620"/>
      <c r="E59" s="620"/>
      <c r="F59" s="620"/>
      <c r="G59" s="621"/>
      <c r="H59" s="621"/>
      <c r="I59" s="621">
        <v>5</v>
      </c>
      <c r="J59" s="620">
        <v>8</v>
      </c>
      <c r="K59" s="619">
        <v>8</v>
      </c>
      <c r="L59" s="619">
        <v>10</v>
      </c>
      <c r="M59" s="622">
        <v>6</v>
      </c>
      <c r="N59" s="623">
        <f t="shared" si="0"/>
        <v>37</v>
      </c>
      <c r="O59" s="624">
        <f t="shared" si="1"/>
        <v>7.4</v>
      </c>
      <c r="P59" s="625">
        <f t="shared" si="3"/>
        <v>0.13763856855888698</v>
      </c>
    </row>
    <row r="60" spans="1:16" s="626" customFormat="1">
      <c r="A60" s="617" t="s">
        <v>107</v>
      </c>
      <c r="B60" s="618"/>
      <c r="C60" s="619"/>
      <c r="D60" s="620"/>
      <c r="E60" s="620"/>
      <c r="F60" s="620"/>
      <c r="G60" s="621"/>
      <c r="H60" s="621"/>
      <c r="I60" s="621">
        <v>3</v>
      </c>
      <c r="J60" s="620">
        <v>1</v>
      </c>
      <c r="K60" s="619">
        <v>0</v>
      </c>
      <c r="L60" s="619">
        <v>0</v>
      </c>
      <c r="M60" s="622">
        <v>0</v>
      </c>
      <c r="N60" s="623">
        <f t="shared" si="0"/>
        <v>4</v>
      </c>
      <c r="O60" s="624">
        <f t="shared" si="1"/>
        <v>0.8</v>
      </c>
      <c r="P60" s="625">
        <f t="shared" si="3"/>
        <v>1.4879845249609404E-2</v>
      </c>
    </row>
    <row r="61" spans="1:16" s="626" customFormat="1">
      <c r="A61" s="617" t="s">
        <v>108</v>
      </c>
      <c r="B61" s="618"/>
      <c r="C61" s="619"/>
      <c r="D61" s="620"/>
      <c r="E61" s="620"/>
      <c r="F61" s="620"/>
      <c r="G61" s="621"/>
      <c r="H61" s="621"/>
      <c r="I61" s="621">
        <v>3</v>
      </c>
      <c r="J61" s="620">
        <v>9</v>
      </c>
      <c r="K61" s="619">
        <v>10</v>
      </c>
      <c r="L61" s="619">
        <v>6</v>
      </c>
      <c r="M61" s="622">
        <v>3</v>
      </c>
      <c r="N61" s="623">
        <f t="shared" si="0"/>
        <v>31</v>
      </c>
      <c r="O61" s="624">
        <f t="shared" si="1"/>
        <v>6.2</v>
      </c>
      <c r="P61" s="625">
        <f t="shared" si="3"/>
        <v>0.11531880068447288</v>
      </c>
    </row>
    <row r="62" spans="1:16" s="626" customFormat="1">
      <c r="A62" s="617" t="s">
        <v>109</v>
      </c>
      <c r="B62" s="618"/>
      <c r="C62" s="619"/>
      <c r="D62" s="620"/>
      <c r="E62" s="620"/>
      <c r="F62" s="620"/>
      <c r="G62" s="621"/>
      <c r="H62" s="621"/>
      <c r="I62" s="621">
        <v>0</v>
      </c>
      <c r="J62" s="620">
        <v>0</v>
      </c>
      <c r="K62" s="619">
        <v>0</v>
      </c>
      <c r="L62" s="619">
        <v>0</v>
      </c>
      <c r="M62" s="622">
        <v>0</v>
      </c>
      <c r="N62" s="623">
        <f t="shared" si="0"/>
        <v>0</v>
      </c>
      <c r="O62" s="624">
        <f t="shared" si="1"/>
        <v>0</v>
      </c>
      <c r="P62" s="625">
        <f t="shared" si="3"/>
        <v>0</v>
      </c>
    </row>
    <row r="63" spans="1:16" s="626" customFormat="1">
      <c r="A63" s="617" t="s">
        <v>110</v>
      </c>
      <c r="B63" s="618"/>
      <c r="C63" s="619"/>
      <c r="D63" s="620"/>
      <c r="E63" s="620"/>
      <c r="F63" s="620"/>
      <c r="G63" s="621"/>
      <c r="H63" s="621"/>
      <c r="I63" s="621">
        <v>1</v>
      </c>
      <c r="J63" s="620">
        <v>0</v>
      </c>
      <c r="K63" s="619">
        <v>0</v>
      </c>
      <c r="L63" s="619">
        <v>0</v>
      </c>
      <c r="M63" s="622">
        <v>0</v>
      </c>
      <c r="N63" s="623">
        <f t="shared" si="0"/>
        <v>1</v>
      </c>
      <c r="O63" s="624">
        <f t="shared" si="1"/>
        <v>0.2</v>
      </c>
      <c r="P63" s="625">
        <f t="shared" si="3"/>
        <v>3.7199613124023509E-3</v>
      </c>
    </row>
    <row r="64" spans="1:16" s="626" customFormat="1">
      <c r="A64" s="617" t="s">
        <v>111</v>
      </c>
      <c r="B64" s="618"/>
      <c r="C64" s="619"/>
      <c r="D64" s="620"/>
      <c r="E64" s="620"/>
      <c r="F64" s="620"/>
      <c r="G64" s="621"/>
      <c r="H64" s="621"/>
      <c r="I64" s="621">
        <v>58</v>
      </c>
      <c r="J64" s="620">
        <v>65</v>
      </c>
      <c r="K64" s="619">
        <v>92</v>
      </c>
      <c r="L64" s="619">
        <v>51</v>
      </c>
      <c r="M64" s="622">
        <v>83</v>
      </c>
      <c r="N64" s="623">
        <f t="shared" si="0"/>
        <v>349</v>
      </c>
      <c r="O64" s="624">
        <f t="shared" si="1"/>
        <v>69.8</v>
      </c>
      <c r="P64" s="625">
        <f t="shared" si="3"/>
        <v>1.2982664980284206</v>
      </c>
    </row>
    <row r="65" spans="1:16" s="626" customFormat="1">
      <c r="A65" s="617" t="s">
        <v>112</v>
      </c>
      <c r="B65" s="618"/>
      <c r="C65" s="619"/>
      <c r="D65" s="620"/>
      <c r="E65" s="620"/>
      <c r="F65" s="620"/>
      <c r="G65" s="621"/>
      <c r="H65" s="621"/>
      <c r="I65" s="621">
        <v>21</v>
      </c>
      <c r="J65" s="620">
        <v>36</v>
      </c>
      <c r="K65" s="619">
        <v>39</v>
      </c>
      <c r="L65" s="619">
        <v>29</v>
      </c>
      <c r="M65" s="622">
        <v>14</v>
      </c>
      <c r="N65" s="623">
        <f t="shared" si="0"/>
        <v>139</v>
      </c>
      <c r="O65" s="624">
        <f t="shared" si="1"/>
        <v>27.8</v>
      </c>
      <c r="P65" s="625">
        <f t="shared" si="3"/>
        <v>0.51707462242392677</v>
      </c>
    </row>
    <row r="66" spans="1:16" s="626" customFormat="1">
      <c r="A66" s="617" t="s">
        <v>113</v>
      </c>
      <c r="B66" s="618"/>
      <c r="C66" s="619"/>
      <c r="D66" s="620"/>
      <c r="E66" s="620"/>
      <c r="F66" s="620"/>
      <c r="G66" s="621"/>
      <c r="H66" s="621"/>
      <c r="I66" s="621">
        <v>21</v>
      </c>
      <c r="J66" s="620">
        <v>32</v>
      </c>
      <c r="K66" s="619">
        <v>54</v>
      </c>
      <c r="L66" s="619">
        <v>51</v>
      </c>
      <c r="M66" s="622">
        <v>103</v>
      </c>
      <c r="N66" s="623">
        <f t="shared" si="0"/>
        <v>261</v>
      </c>
      <c r="O66" s="624">
        <f t="shared" si="1"/>
        <v>52.2</v>
      </c>
      <c r="P66" s="625">
        <f t="shared" si="3"/>
        <v>0.97090990253701359</v>
      </c>
    </row>
    <row r="67" spans="1:16" s="626" customFormat="1">
      <c r="A67" s="617" t="s">
        <v>114</v>
      </c>
      <c r="B67" s="618"/>
      <c r="C67" s="619"/>
      <c r="D67" s="620"/>
      <c r="E67" s="620"/>
      <c r="F67" s="620"/>
      <c r="G67" s="621"/>
      <c r="H67" s="621"/>
      <c r="I67" s="621">
        <v>3</v>
      </c>
      <c r="J67" s="620">
        <v>0</v>
      </c>
      <c r="K67" s="619">
        <v>0</v>
      </c>
      <c r="L67" s="619">
        <v>0</v>
      </c>
      <c r="M67" s="622">
        <v>0</v>
      </c>
      <c r="N67" s="623">
        <f t="shared" si="0"/>
        <v>3</v>
      </c>
      <c r="O67" s="624">
        <f t="shared" si="1"/>
        <v>0.6</v>
      </c>
      <c r="P67" s="625">
        <f t="shared" si="3"/>
        <v>1.1159883937207054E-2</v>
      </c>
    </row>
    <row r="68" spans="1:16" s="626" customFormat="1">
      <c r="A68" s="617" t="s">
        <v>115</v>
      </c>
      <c r="B68" s="618"/>
      <c r="C68" s="619"/>
      <c r="D68" s="620"/>
      <c r="E68" s="620"/>
      <c r="F68" s="620"/>
      <c r="G68" s="621"/>
      <c r="H68" s="621"/>
      <c r="I68" s="621">
        <v>14</v>
      </c>
      <c r="J68" s="620">
        <v>10</v>
      </c>
      <c r="K68" s="619">
        <v>10</v>
      </c>
      <c r="L68" s="619">
        <v>8</v>
      </c>
      <c r="M68" s="622">
        <v>11</v>
      </c>
      <c r="N68" s="623">
        <f t="shared" si="0"/>
        <v>53</v>
      </c>
      <c r="O68" s="624">
        <f t="shared" si="1"/>
        <v>10.6</v>
      </c>
      <c r="P68" s="625">
        <f t="shared" si="3"/>
        <v>0.19715794955732457</v>
      </c>
    </row>
    <row r="69" spans="1:16" s="626" customFormat="1">
      <c r="A69" s="617" t="s">
        <v>116</v>
      </c>
      <c r="B69" s="618"/>
      <c r="C69" s="619"/>
      <c r="D69" s="620"/>
      <c r="E69" s="620"/>
      <c r="F69" s="620"/>
      <c r="G69" s="621"/>
      <c r="H69" s="621"/>
      <c r="I69" s="621">
        <v>1</v>
      </c>
      <c r="J69" s="620">
        <v>1</v>
      </c>
      <c r="K69" s="619">
        <v>2</v>
      </c>
      <c r="L69" s="619">
        <v>0</v>
      </c>
      <c r="M69" s="622">
        <v>1</v>
      </c>
      <c r="N69" s="623">
        <f t="shared" ref="N69:N132" si="4">SUM(B69:M69)</f>
        <v>5</v>
      </c>
      <c r="O69" s="624">
        <f t="shared" ref="O69:O132" si="5">AVERAGE(B69:M69)</f>
        <v>1</v>
      </c>
      <c r="P69" s="625">
        <f t="shared" ref="P69:P100" si="6">(N69/$N$264)*100</f>
        <v>1.8599806562011753E-2</v>
      </c>
    </row>
    <row r="70" spans="1:16" s="626" customFormat="1">
      <c r="A70" s="617" t="s">
        <v>117</v>
      </c>
      <c r="B70" s="618"/>
      <c r="C70" s="619"/>
      <c r="D70" s="620"/>
      <c r="E70" s="620"/>
      <c r="F70" s="620"/>
      <c r="G70" s="621"/>
      <c r="H70" s="621"/>
      <c r="I70" s="621">
        <v>0</v>
      </c>
      <c r="J70" s="620">
        <v>0</v>
      </c>
      <c r="K70" s="619">
        <v>0</v>
      </c>
      <c r="L70" s="619">
        <v>0</v>
      </c>
      <c r="M70" s="622">
        <v>0</v>
      </c>
      <c r="N70" s="623">
        <f t="shared" si="4"/>
        <v>0</v>
      </c>
      <c r="O70" s="624">
        <f t="shared" si="5"/>
        <v>0</v>
      </c>
      <c r="P70" s="625">
        <f t="shared" si="6"/>
        <v>0</v>
      </c>
    </row>
    <row r="71" spans="1:16" s="626" customFormat="1">
      <c r="A71" s="617" t="s">
        <v>118</v>
      </c>
      <c r="B71" s="618"/>
      <c r="C71" s="619"/>
      <c r="D71" s="620"/>
      <c r="E71" s="620"/>
      <c r="F71" s="620"/>
      <c r="G71" s="621"/>
      <c r="H71" s="621"/>
      <c r="I71" s="621">
        <v>0</v>
      </c>
      <c r="J71" s="620">
        <v>0</v>
      </c>
      <c r="K71" s="619">
        <v>0</v>
      </c>
      <c r="L71" s="619">
        <v>0</v>
      </c>
      <c r="M71" s="622">
        <v>0</v>
      </c>
      <c r="N71" s="623">
        <f t="shared" si="4"/>
        <v>0</v>
      </c>
      <c r="O71" s="624">
        <f t="shared" si="5"/>
        <v>0</v>
      </c>
      <c r="P71" s="625">
        <f t="shared" si="6"/>
        <v>0</v>
      </c>
    </row>
    <row r="72" spans="1:16" s="626" customFormat="1">
      <c r="A72" s="617" t="s">
        <v>119</v>
      </c>
      <c r="B72" s="618"/>
      <c r="C72" s="619"/>
      <c r="D72" s="620"/>
      <c r="E72" s="620"/>
      <c r="F72" s="620"/>
      <c r="G72" s="621"/>
      <c r="H72" s="621"/>
      <c r="I72" s="621">
        <v>10</v>
      </c>
      <c r="J72" s="620">
        <v>15</v>
      </c>
      <c r="K72" s="619">
        <v>23</v>
      </c>
      <c r="L72" s="619">
        <v>12</v>
      </c>
      <c r="M72" s="622">
        <v>8</v>
      </c>
      <c r="N72" s="623">
        <f t="shared" si="4"/>
        <v>68</v>
      </c>
      <c r="O72" s="624">
        <f t="shared" si="5"/>
        <v>13.6</v>
      </c>
      <c r="P72" s="625">
        <f t="shared" si="6"/>
        <v>0.25295736924335988</v>
      </c>
    </row>
    <row r="73" spans="1:16" s="626" customFormat="1">
      <c r="A73" s="617" t="s">
        <v>120</v>
      </c>
      <c r="B73" s="618"/>
      <c r="C73" s="619"/>
      <c r="D73" s="620"/>
      <c r="E73" s="620"/>
      <c r="F73" s="620"/>
      <c r="G73" s="621"/>
      <c r="H73" s="621"/>
      <c r="I73" s="621">
        <v>44</v>
      </c>
      <c r="J73" s="620">
        <v>48</v>
      </c>
      <c r="K73" s="619">
        <v>54</v>
      </c>
      <c r="L73" s="619">
        <v>39</v>
      </c>
      <c r="M73" s="622">
        <v>54</v>
      </c>
      <c r="N73" s="623">
        <f t="shared" si="4"/>
        <v>239</v>
      </c>
      <c r="O73" s="624">
        <f t="shared" si="5"/>
        <v>47.8</v>
      </c>
      <c r="P73" s="625">
        <f t="shared" si="6"/>
        <v>0.88907075366416199</v>
      </c>
    </row>
    <row r="74" spans="1:16" s="626" customFormat="1">
      <c r="A74" s="617" t="s">
        <v>121</v>
      </c>
      <c r="B74" s="618"/>
      <c r="C74" s="619"/>
      <c r="D74" s="620"/>
      <c r="E74" s="620"/>
      <c r="F74" s="620"/>
      <c r="G74" s="621"/>
      <c r="H74" s="621"/>
      <c r="I74" s="621">
        <v>6</v>
      </c>
      <c r="J74" s="620">
        <v>2</v>
      </c>
      <c r="K74" s="619">
        <v>0</v>
      </c>
      <c r="L74" s="619">
        <v>2</v>
      </c>
      <c r="M74" s="622">
        <v>1</v>
      </c>
      <c r="N74" s="623">
        <f t="shared" si="4"/>
        <v>11</v>
      </c>
      <c r="O74" s="624">
        <f t="shared" si="5"/>
        <v>2.2000000000000002</v>
      </c>
      <c r="P74" s="625">
        <f t="shared" si="6"/>
        <v>4.0919574436425861E-2</v>
      </c>
    </row>
    <row r="75" spans="1:16" s="626" customFormat="1">
      <c r="A75" s="617" t="s">
        <v>122</v>
      </c>
      <c r="B75" s="618"/>
      <c r="C75" s="619"/>
      <c r="D75" s="620"/>
      <c r="E75" s="620"/>
      <c r="F75" s="620"/>
      <c r="G75" s="621"/>
      <c r="H75" s="621"/>
      <c r="I75" s="621">
        <v>5</v>
      </c>
      <c r="J75" s="620">
        <v>7</v>
      </c>
      <c r="K75" s="619">
        <v>14</v>
      </c>
      <c r="L75" s="619">
        <v>19</v>
      </c>
      <c r="M75" s="622">
        <v>18</v>
      </c>
      <c r="N75" s="623">
        <f t="shared" si="4"/>
        <v>63</v>
      </c>
      <c r="O75" s="624">
        <f t="shared" si="5"/>
        <v>12.6</v>
      </c>
      <c r="P75" s="625">
        <f t="shared" si="6"/>
        <v>0.23435756268134811</v>
      </c>
    </row>
    <row r="76" spans="1:16" s="626" customFormat="1">
      <c r="A76" s="648" t="s">
        <v>123</v>
      </c>
      <c r="B76" s="618"/>
      <c r="C76" s="619"/>
      <c r="D76" s="620"/>
      <c r="E76" s="620"/>
      <c r="F76" s="620"/>
      <c r="G76" s="621"/>
      <c r="H76" s="621"/>
      <c r="I76" s="621">
        <v>0</v>
      </c>
      <c r="J76" s="620">
        <v>0</v>
      </c>
      <c r="K76" s="619">
        <v>0</v>
      </c>
      <c r="L76" s="619">
        <v>0</v>
      </c>
      <c r="M76" s="622">
        <v>0</v>
      </c>
      <c r="N76" s="623">
        <f t="shared" si="4"/>
        <v>0</v>
      </c>
      <c r="O76" s="624">
        <f t="shared" si="5"/>
        <v>0</v>
      </c>
      <c r="P76" s="625">
        <f t="shared" si="6"/>
        <v>0</v>
      </c>
    </row>
    <row r="77" spans="1:16" s="626" customFormat="1">
      <c r="A77" s="617" t="s">
        <v>124</v>
      </c>
      <c r="B77" s="618"/>
      <c r="C77" s="619"/>
      <c r="D77" s="620"/>
      <c r="E77" s="620"/>
      <c r="F77" s="620"/>
      <c r="G77" s="621"/>
      <c r="H77" s="621"/>
      <c r="I77" s="621">
        <v>2</v>
      </c>
      <c r="J77" s="620">
        <v>8</v>
      </c>
      <c r="K77" s="619">
        <v>14</v>
      </c>
      <c r="L77" s="619">
        <v>8</v>
      </c>
      <c r="M77" s="622">
        <v>14</v>
      </c>
      <c r="N77" s="623">
        <f t="shared" si="4"/>
        <v>46</v>
      </c>
      <c r="O77" s="624">
        <f t="shared" si="5"/>
        <v>9.1999999999999993</v>
      </c>
      <c r="P77" s="625">
        <f t="shared" si="6"/>
        <v>0.17111822037050817</v>
      </c>
    </row>
    <row r="78" spans="1:16" s="626" customFormat="1">
      <c r="A78" s="617" t="s">
        <v>125</v>
      </c>
      <c r="B78" s="618"/>
      <c r="C78" s="619"/>
      <c r="D78" s="620"/>
      <c r="E78" s="620"/>
      <c r="F78" s="620"/>
      <c r="G78" s="621"/>
      <c r="H78" s="621"/>
      <c r="I78" s="621">
        <v>6</v>
      </c>
      <c r="J78" s="620">
        <v>12</v>
      </c>
      <c r="K78" s="619">
        <v>3</v>
      </c>
      <c r="L78" s="619">
        <v>14</v>
      </c>
      <c r="M78" s="622">
        <v>5</v>
      </c>
      <c r="N78" s="623">
        <f t="shared" si="4"/>
        <v>40</v>
      </c>
      <c r="O78" s="624">
        <f t="shared" si="5"/>
        <v>8</v>
      </c>
      <c r="P78" s="625">
        <f t="shared" si="6"/>
        <v>0.14879845249609402</v>
      </c>
    </row>
    <row r="79" spans="1:16" s="626" customFormat="1">
      <c r="A79" s="617" t="s">
        <v>126</v>
      </c>
      <c r="B79" s="618"/>
      <c r="C79" s="619"/>
      <c r="D79" s="620"/>
      <c r="E79" s="620"/>
      <c r="F79" s="620"/>
      <c r="G79" s="621"/>
      <c r="H79" s="621"/>
      <c r="I79" s="621">
        <v>0</v>
      </c>
      <c r="J79" s="620">
        <v>0</v>
      </c>
      <c r="K79" s="619">
        <v>0</v>
      </c>
      <c r="L79" s="619">
        <v>0</v>
      </c>
      <c r="M79" s="622">
        <v>0</v>
      </c>
      <c r="N79" s="623">
        <f t="shared" si="4"/>
        <v>0</v>
      </c>
      <c r="O79" s="624">
        <f t="shared" si="5"/>
        <v>0</v>
      </c>
      <c r="P79" s="625">
        <f t="shared" si="6"/>
        <v>0</v>
      </c>
    </row>
    <row r="80" spans="1:16" s="626" customFormat="1">
      <c r="A80" s="617" t="s">
        <v>127</v>
      </c>
      <c r="B80" s="618"/>
      <c r="C80" s="619"/>
      <c r="D80" s="620"/>
      <c r="E80" s="620"/>
      <c r="F80" s="620"/>
      <c r="G80" s="621"/>
      <c r="H80" s="621"/>
      <c r="I80" s="621">
        <v>16</v>
      </c>
      <c r="J80" s="620">
        <v>15</v>
      </c>
      <c r="K80" s="619">
        <v>13</v>
      </c>
      <c r="L80" s="619">
        <v>8</v>
      </c>
      <c r="M80" s="622">
        <v>9</v>
      </c>
      <c r="N80" s="623">
        <f t="shared" si="4"/>
        <v>61</v>
      </c>
      <c r="O80" s="624">
        <f t="shared" si="5"/>
        <v>12.2</v>
      </c>
      <c r="P80" s="625">
        <f t="shared" si="6"/>
        <v>0.22691764005654341</v>
      </c>
    </row>
    <row r="81" spans="1:16" s="626" customFormat="1">
      <c r="A81" s="617" t="s">
        <v>128</v>
      </c>
      <c r="B81" s="618"/>
      <c r="C81" s="619"/>
      <c r="D81" s="620"/>
      <c r="E81" s="620"/>
      <c r="F81" s="620"/>
      <c r="G81" s="621"/>
      <c r="H81" s="621"/>
      <c r="I81" s="621">
        <v>141</v>
      </c>
      <c r="J81" s="620">
        <v>149</v>
      </c>
      <c r="K81" s="619">
        <v>128</v>
      </c>
      <c r="L81" s="619">
        <v>112</v>
      </c>
      <c r="M81" s="622">
        <v>148</v>
      </c>
      <c r="N81" s="623">
        <f t="shared" si="4"/>
        <v>678</v>
      </c>
      <c r="O81" s="624">
        <f t="shared" si="5"/>
        <v>135.6</v>
      </c>
      <c r="P81" s="625">
        <f t="shared" si="6"/>
        <v>2.5221337698087942</v>
      </c>
    </row>
    <row r="82" spans="1:16" s="626" customFormat="1">
      <c r="A82" s="617" t="s">
        <v>129</v>
      </c>
      <c r="B82" s="618"/>
      <c r="C82" s="619"/>
      <c r="D82" s="620"/>
      <c r="E82" s="620"/>
      <c r="F82" s="620"/>
      <c r="G82" s="621"/>
      <c r="H82" s="621"/>
      <c r="I82" s="621">
        <v>36</v>
      </c>
      <c r="J82" s="620">
        <v>33</v>
      </c>
      <c r="K82" s="619">
        <v>25</v>
      </c>
      <c r="L82" s="619">
        <v>17</v>
      </c>
      <c r="M82" s="622">
        <v>6</v>
      </c>
      <c r="N82" s="623">
        <f t="shared" si="4"/>
        <v>117</v>
      </c>
      <c r="O82" s="624">
        <f t="shared" si="5"/>
        <v>23.4</v>
      </c>
      <c r="P82" s="625">
        <f t="shared" si="6"/>
        <v>0.43523547355107506</v>
      </c>
    </row>
    <row r="83" spans="1:16" s="626" customFormat="1">
      <c r="A83" s="617" t="s">
        <v>130</v>
      </c>
      <c r="B83" s="618"/>
      <c r="C83" s="619"/>
      <c r="D83" s="620"/>
      <c r="E83" s="620"/>
      <c r="F83" s="620"/>
      <c r="G83" s="621"/>
      <c r="H83" s="621"/>
      <c r="I83" s="621">
        <v>4</v>
      </c>
      <c r="J83" s="620">
        <v>5</v>
      </c>
      <c r="K83" s="619">
        <v>12</v>
      </c>
      <c r="L83" s="619">
        <v>14</v>
      </c>
      <c r="M83" s="622">
        <v>8</v>
      </c>
      <c r="N83" s="623">
        <f t="shared" si="4"/>
        <v>43</v>
      </c>
      <c r="O83" s="624">
        <f t="shared" si="5"/>
        <v>8.6</v>
      </c>
      <c r="P83" s="625">
        <f t="shared" si="6"/>
        <v>0.1599583364333011</v>
      </c>
    </row>
    <row r="84" spans="1:16" s="626" customFormat="1">
      <c r="A84" s="617" t="s">
        <v>131</v>
      </c>
      <c r="B84" s="618"/>
      <c r="C84" s="619"/>
      <c r="D84" s="620"/>
      <c r="E84" s="620"/>
      <c r="F84" s="620"/>
      <c r="G84" s="621"/>
      <c r="H84" s="621"/>
      <c r="I84" s="621">
        <v>13</v>
      </c>
      <c r="J84" s="620">
        <v>1</v>
      </c>
      <c r="K84" s="619">
        <v>16</v>
      </c>
      <c r="L84" s="619">
        <v>11</v>
      </c>
      <c r="M84" s="622">
        <v>4</v>
      </c>
      <c r="N84" s="623">
        <f t="shared" si="4"/>
        <v>45</v>
      </c>
      <c r="O84" s="624">
        <f t="shared" si="5"/>
        <v>9</v>
      </c>
      <c r="P84" s="625">
        <f t="shared" si="6"/>
        <v>0.16739825905810579</v>
      </c>
    </row>
    <row r="85" spans="1:16" s="626" customFormat="1">
      <c r="A85" s="617" t="s">
        <v>132</v>
      </c>
      <c r="B85" s="618"/>
      <c r="C85" s="619"/>
      <c r="D85" s="620"/>
      <c r="E85" s="620"/>
      <c r="F85" s="620"/>
      <c r="G85" s="621"/>
      <c r="H85" s="621"/>
      <c r="I85" s="621">
        <v>0</v>
      </c>
      <c r="J85" s="620">
        <v>0</v>
      </c>
      <c r="K85" s="619">
        <v>0</v>
      </c>
      <c r="L85" s="619">
        <v>0</v>
      </c>
      <c r="M85" s="622">
        <v>0</v>
      </c>
      <c r="N85" s="623">
        <f t="shared" si="4"/>
        <v>0</v>
      </c>
      <c r="O85" s="624">
        <f t="shared" si="5"/>
        <v>0</v>
      </c>
      <c r="P85" s="625">
        <f t="shared" si="6"/>
        <v>0</v>
      </c>
    </row>
    <row r="86" spans="1:16" s="626" customFormat="1">
      <c r="A86" s="617" t="s">
        <v>133</v>
      </c>
      <c r="B86" s="618"/>
      <c r="C86" s="619"/>
      <c r="D86" s="620"/>
      <c r="E86" s="620"/>
      <c r="F86" s="620"/>
      <c r="G86" s="621"/>
      <c r="H86" s="621"/>
      <c r="I86" s="621">
        <v>7</v>
      </c>
      <c r="J86" s="620">
        <v>13</v>
      </c>
      <c r="K86" s="619">
        <v>24</v>
      </c>
      <c r="L86" s="619">
        <v>22</v>
      </c>
      <c r="M86" s="622">
        <v>16</v>
      </c>
      <c r="N86" s="623">
        <f t="shared" si="4"/>
        <v>82</v>
      </c>
      <c r="O86" s="624">
        <f t="shared" si="5"/>
        <v>16.399999999999999</v>
      </c>
      <c r="P86" s="625">
        <f t="shared" si="6"/>
        <v>0.3050368276169928</v>
      </c>
    </row>
    <row r="87" spans="1:16" s="626" customFormat="1">
      <c r="A87" s="617" t="s">
        <v>134</v>
      </c>
      <c r="B87" s="618"/>
      <c r="C87" s="619"/>
      <c r="D87" s="620"/>
      <c r="E87" s="620"/>
      <c r="F87" s="620"/>
      <c r="G87" s="621"/>
      <c r="H87" s="621"/>
      <c r="I87" s="621">
        <v>7</v>
      </c>
      <c r="J87" s="620">
        <v>5</v>
      </c>
      <c r="K87" s="619">
        <v>8</v>
      </c>
      <c r="L87" s="619">
        <v>13</v>
      </c>
      <c r="M87" s="622">
        <v>14</v>
      </c>
      <c r="N87" s="623">
        <f t="shared" si="4"/>
        <v>47</v>
      </c>
      <c r="O87" s="624">
        <f t="shared" si="5"/>
        <v>9.4</v>
      </c>
      <c r="P87" s="625">
        <f t="shared" si="6"/>
        <v>0.17483818168291052</v>
      </c>
    </row>
    <row r="88" spans="1:16" s="626" customFormat="1">
      <c r="A88" s="617" t="s">
        <v>135</v>
      </c>
      <c r="B88" s="618"/>
      <c r="C88" s="619"/>
      <c r="D88" s="620"/>
      <c r="E88" s="620"/>
      <c r="F88" s="620"/>
      <c r="G88" s="621"/>
      <c r="H88" s="621"/>
      <c r="I88" s="621">
        <v>3</v>
      </c>
      <c r="J88" s="620">
        <v>0</v>
      </c>
      <c r="K88" s="619">
        <v>1</v>
      </c>
      <c r="L88" s="619">
        <v>2</v>
      </c>
      <c r="M88" s="622">
        <v>4</v>
      </c>
      <c r="N88" s="623">
        <f t="shared" si="4"/>
        <v>10</v>
      </c>
      <c r="O88" s="624">
        <f t="shared" si="5"/>
        <v>2</v>
      </c>
      <c r="P88" s="625">
        <f t="shared" si="6"/>
        <v>3.7199613124023506E-2</v>
      </c>
    </row>
    <row r="89" spans="1:16" s="626" customFormat="1">
      <c r="A89" s="617" t="s">
        <v>136</v>
      </c>
      <c r="B89" s="618"/>
      <c r="C89" s="619"/>
      <c r="D89" s="620"/>
      <c r="E89" s="620"/>
      <c r="F89" s="620"/>
      <c r="G89" s="621"/>
      <c r="H89" s="621"/>
      <c r="I89" s="621">
        <v>1</v>
      </c>
      <c r="J89" s="620">
        <v>1</v>
      </c>
      <c r="K89" s="619">
        <v>1</v>
      </c>
      <c r="L89" s="619">
        <v>0</v>
      </c>
      <c r="M89" s="622">
        <v>0</v>
      </c>
      <c r="N89" s="623">
        <f t="shared" si="4"/>
        <v>3</v>
      </c>
      <c r="O89" s="624">
        <f t="shared" si="5"/>
        <v>0.6</v>
      </c>
      <c r="P89" s="625">
        <f t="shared" si="6"/>
        <v>1.1159883937207054E-2</v>
      </c>
    </row>
    <row r="90" spans="1:16" s="626" customFormat="1">
      <c r="A90" s="617" t="s">
        <v>137</v>
      </c>
      <c r="B90" s="618"/>
      <c r="C90" s="619"/>
      <c r="D90" s="620"/>
      <c r="E90" s="620"/>
      <c r="F90" s="620"/>
      <c r="G90" s="621"/>
      <c r="H90" s="621"/>
      <c r="I90" s="621">
        <v>0</v>
      </c>
      <c r="J90" s="620">
        <v>1</v>
      </c>
      <c r="K90" s="619">
        <v>1</v>
      </c>
      <c r="L90" s="619">
        <v>0</v>
      </c>
      <c r="M90" s="622">
        <v>0</v>
      </c>
      <c r="N90" s="623">
        <f t="shared" si="4"/>
        <v>2</v>
      </c>
      <c r="O90" s="624">
        <f t="shared" si="5"/>
        <v>0.4</v>
      </c>
      <c r="P90" s="625">
        <f t="shared" si="6"/>
        <v>7.4399226248047018E-3</v>
      </c>
    </row>
    <row r="91" spans="1:16" s="626" customFormat="1">
      <c r="A91" s="617" t="s">
        <v>138</v>
      </c>
      <c r="B91" s="618"/>
      <c r="C91" s="619"/>
      <c r="D91" s="620"/>
      <c r="E91" s="620"/>
      <c r="F91" s="620"/>
      <c r="G91" s="621"/>
      <c r="H91" s="621"/>
      <c r="I91" s="621">
        <v>0</v>
      </c>
      <c r="J91" s="620">
        <v>0</v>
      </c>
      <c r="K91" s="619">
        <v>0</v>
      </c>
      <c r="L91" s="619">
        <v>1</v>
      </c>
      <c r="M91" s="622">
        <v>0</v>
      </c>
      <c r="N91" s="623">
        <f t="shared" si="4"/>
        <v>1</v>
      </c>
      <c r="O91" s="624">
        <f t="shared" si="5"/>
        <v>0.2</v>
      </c>
      <c r="P91" s="625">
        <f t="shared" si="6"/>
        <v>3.7199613124023509E-3</v>
      </c>
    </row>
    <row r="92" spans="1:16" s="626" customFormat="1">
      <c r="A92" s="617" t="s">
        <v>139</v>
      </c>
      <c r="B92" s="618"/>
      <c r="C92" s="619"/>
      <c r="D92" s="620"/>
      <c r="E92" s="620"/>
      <c r="F92" s="620"/>
      <c r="G92" s="621"/>
      <c r="H92" s="621"/>
      <c r="I92" s="621">
        <v>2</v>
      </c>
      <c r="J92" s="620">
        <v>1</v>
      </c>
      <c r="K92" s="619">
        <v>1</v>
      </c>
      <c r="L92" s="619">
        <v>0</v>
      </c>
      <c r="M92" s="622">
        <v>0</v>
      </c>
      <c r="N92" s="623">
        <f t="shared" si="4"/>
        <v>4</v>
      </c>
      <c r="O92" s="624">
        <f t="shared" si="5"/>
        <v>0.8</v>
      </c>
      <c r="P92" s="625">
        <f t="shared" si="6"/>
        <v>1.4879845249609404E-2</v>
      </c>
    </row>
    <row r="93" spans="1:16" s="626" customFormat="1">
      <c r="A93" s="617" t="s">
        <v>140</v>
      </c>
      <c r="B93" s="618"/>
      <c r="C93" s="619"/>
      <c r="D93" s="620"/>
      <c r="E93" s="620"/>
      <c r="F93" s="620"/>
      <c r="G93" s="621"/>
      <c r="H93" s="621"/>
      <c r="I93" s="621">
        <v>0</v>
      </c>
      <c r="J93" s="620">
        <v>0</v>
      </c>
      <c r="K93" s="619">
        <v>0</v>
      </c>
      <c r="L93" s="619">
        <v>0</v>
      </c>
      <c r="M93" s="622">
        <v>0</v>
      </c>
      <c r="N93" s="623">
        <f t="shared" si="4"/>
        <v>0</v>
      </c>
      <c r="O93" s="624">
        <f t="shared" si="5"/>
        <v>0</v>
      </c>
      <c r="P93" s="625">
        <f t="shared" si="6"/>
        <v>0</v>
      </c>
    </row>
    <row r="94" spans="1:16" s="626" customFormat="1">
      <c r="A94" s="617" t="s">
        <v>141</v>
      </c>
      <c r="B94" s="618"/>
      <c r="C94" s="619"/>
      <c r="D94" s="620"/>
      <c r="E94" s="620"/>
      <c r="F94" s="620"/>
      <c r="G94" s="621"/>
      <c r="H94" s="621"/>
      <c r="I94" s="621">
        <v>0</v>
      </c>
      <c r="J94" s="620">
        <v>0</v>
      </c>
      <c r="K94" s="619">
        <v>0</v>
      </c>
      <c r="L94" s="619">
        <v>0</v>
      </c>
      <c r="M94" s="622">
        <v>0</v>
      </c>
      <c r="N94" s="623">
        <f t="shared" si="4"/>
        <v>0</v>
      </c>
      <c r="O94" s="624">
        <f t="shared" si="5"/>
        <v>0</v>
      </c>
      <c r="P94" s="625">
        <f t="shared" si="6"/>
        <v>0</v>
      </c>
    </row>
    <row r="95" spans="1:16" s="626" customFormat="1">
      <c r="A95" s="617" t="s">
        <v>142</v>
      </c>
      <c r="B95" s="618"/>
      <c r="C95" s="619"/>
      <c r="D95" s="620"/>
      <c r="E95" s="620"/>
      <c r="F95" s="620"/>
      <c r="G95" s="621"/>
      <c r="H95" s="621"/>
      <c r="I95" s="621">
        <v>1</v>
      </c>
      <c r="J95" s="620">
        <v>1</v>
      </c>
      <c r="K95" s="619">
        <v>3</v>
      </c>
      <c r="L95" s="619">
        <v>0</v>
      </c>
      <c r="M95" s="622">
        <v>0</v>
      </c>
      <c r="N95" s="623">
        <f t="shared" si="4"/>
        <v>5</v>
      </c>
      <c r="O95" s="624">
        <f t="shared" si="5"/>
        <v>1</v>
      </c>
      <c r="P95" s="625">
        <f t="shared" si="6"/>
        <v>1.8599806562011753E-2</v>
      </c>
    </row>
    <row r="96" spans="1:16" s="626" customFormat="1">
      <c r="A96" s="617" t="s">
        <v>143</v>
      </c>
      <c r="B96" s="618"/>
      <c r="C96" s="619"/>
      <c r="D96" s="620"/>
      <c r="E96" s="620"/>
      <c r="F96" s="620"/>
      <c r="G96" s="621"/>
      <c r="H96" s="621"/>
      <c r="I96" s="621">
        <v>0</v>
      </c>
      <c r="J96" s="620">
        <v>0</v>
      </c>
      <c r="K96" s="619">
        <v>0</v>
      </c>
      <c r="L96" s="619">
        <v>0</v>
      </c>
      <c r="M96" s="622">
        <v>0</v>
      </c>
      <c r="N96" s="623">
        <f t="shared" si="4"/>
        <v>0</v>
      </c>
      <c r="O96" s="624">
        <f t="shared" si="5"/>
        <v>0</v>
      </c>
      <c r="P96" s="625">
        <f t="shared" si="6"/>
        <v>0</v>
      </c>
    </row>
    <row r="97" spans="1:16" s="626" customFormat="1">
      <c r="A97" s="627" t="s">
        <v>144</v>
      </c>
      <c r="B97" s="618"/>
      <c r="C97" s="619"/>
      <c r="D97" s="620"/>
      <c r="E97" s="620"/>
      <c r="F97" s="620"/>
      <c r="G97" s="621"/>
      <c r="H97" s="621"/>
      <c r="I97" s="621">
        <v>0</v>
      </c>
      <c r="J97" s="620">
        <v>0</v>
      </c>
      <c r="K97" s="619">
        <v>0</v>
      </c>
      <c r="L97" s="619">
        <v>1</v>
      </c>
      <c r="M97" s="622">
        <v>0</v>
      </c>
      <c r="N97" s="623">
        <f t="shared" si="4"/>
        <v>1</v>
      </c>
      <c r="O97" s="624">
        <f t="shared" si="5"/>
        <v>0.2</v>
      </c>
      <c r="P97" s="625">
        <f t="shared" si="6"/>
        <v>3.7199613124023509E-3</v>
      </c>
    </row>
    <row r="98" spans="1:16" s="626" customFormat="1">
      <c r="A98" s="617" t="s">
        <v>145</v>
      </c>
      <c r="B98" s="618"/>
      <c r="C98" s="619"/>
      <c r="D98" s="620"/>
      <c r="E98" s="620"/>
      <c r="F98" s="620"/>
      <c r="G98" s="621"/>
      <c r="H98" s="621"/>
      <c r="I98" s="621">
        <v>0</v>
      </c>
      <c r="J98" s="620">
        <v>0</v>
      </c>
      <c r="K98" s="619">
        <v>1</v>
      </c>
      <c r="L98" s="619">
        <v>0</v>
      </c>
      <c r="M98" s="622">
        <v>0</v>
      </c>
      <c r="N98" s="623">
        <f t="shared" si="4"/>
        <v>1</v>
      </c>
      <c r="O98" s="624">
        <f t="shared" si="5"/>
        <v>0.2</v>
      </c>
      <c r="P98" s="625">
        <f t="shared" si="6"/>
        <v>3.7199613124023509E-3</v>
      </c>
    </row>
    <row r="99" spans="1:16" s="626" customFormat="1">
      <c r="A99" s="617" t="s">
        <v>146</v>
      </c>
      <c r="B99" s="618"/>
      <c r="C99" s="619"/>
      <c r="D99" s="620"/>
      <c r="E99" s="620"/>
      <c r="F99" s="620"/>
      <c r="G99" s="621"/>
      <c r="H99" s="621"/>
      <c r="I99" s="621">
        <v>0</v>
      </c>
      <c r="J99" s="620">
        <v>0</v>
      </c>
      <c r="K99" s="619">
        <v>0</v>
      </c>
      <c r="L99" s="619">
        <v>0</v>
      </c>
      <c r="M99" s="622">
        <v>0</v>
      </c>
      <c r="N99" s="623">
        <f t="shared" si="4"/>
        <v>0</v>
      </c>
      <c r="O99" s="624">
        <f t="shared" si="5"/>
        <v>0</v>
      </c>
      <c r="P99" s="625">
        <f t="shared" si="6"/>
        <v>0</v>
      </c>
    </row>
    <row r="100" spans="1:16" s="626" customFormat="1">
      <c r="A100" s="617" t="s">
        <v>147</v>
      </c>
      <c r="B100" s="618"/>
      <c r="C100" s="619"/>
      <c r="D100" s="620"/>
      <c r="E100" s="620"/>
      <c r="F100" s="620"/>
      <c r="G100" s="621"/>
      <c r="H100" s="621"/>
      <c r="I100" s="621">
        <v>0</v>
      </c>
      <c r="J100" s="620">
        <v>0</v>
      </c>
      <c r="K100" s="619">
        <v>0</v>
      </c>
      <c r="L100" s="619">
        <v>1</v>
      </c>
      <c r="M100" s="622">
        <v>0</v>
      </c>
      <c r="N100" s="623">
        <f t="shared" si="4"/>
        <v>1</v>
      </c>
      <c r="O100" s="624">
        <f t="shared" si="5"/>
        <v>0.2</v>
      </c>
      <c r="P100" s="625">
        <f t="shared" si="6"/>
        <v>3.7199613124023509E-3</v>
      </c>
    </row>
    <row r="101" spans="1:16" s="626" customFormat="1">
      <c r="A101" s="617" t="s">
        <v>148</v>
      </c>
      <c r="B101" s="618"/>
      <c r="C101" s="619"/>
      <c r="D101" s="620"/>
      <c r="E101" s="620"/>
      <c r="F101" s="620"/>
      <c r="G101" s="621"/>
      <c r="H101" s="621"/>
      <c r="I101" s="621">
        <v>0</v>
      </c>
      <c r="J101" s="620">
        <v>0</v>
      </c>
      <c r="K101" s="619">
        <v>1</v>
      </c>
      <c r="L101" s="619">
        <v>0</v>
      </c>
      <c r="M101" s="622">
        <v>0</v>
      </c>
      <c r="N101" s="623">
        <f t="shared" si="4"/>
        <v>1</v>
      </c>
      <c r="O101" s="624">
        <f t="shared" si="5"/>
        <v>0.2</v>
      </c>
      <c r="P101" s="625">
        <f t="shared" ref="P101:P132" si="7">(N101/$N$264)*100</f>
        <v>3.7199613124023509E-3</v>
      </c>
    </row>
    <row r="102" spans="1:16" s="626" customFormat="1">
      <c r="A102" s="617" t="s">
        <v>149</v>
      </c>
      <c r="B102" s="618"/>
      <c r="C102" s="619"/>
      <c r="D102" s="620"/>
      <c r="E102" s="620"/>
      <c r="F102" s="620"/>
      <c r="G102" s="621"/>
      <c r="H102" s="621"/>
      <c r="I102" s="621">
        <v>0</v>
      </c>
      <c r="J102" s="620">
        <v>0</v>
      </c>
      <c r="K102" s="619">
        <v>0</v>
      </c>
      <c r="L102" s="619">
        <v>0</v>
      </c>
      <c r="M102" s="622">
        <v>0</v>
      </c>
      <c r="N102" s="623">
        <f t="shared" si="4"/>
        <v>0</v>
      </c>
      <c r="O102" s="624">
        <f t="shared" si="5"/>
        <v>0</v>
      </c>
      <c r="P102" s="625">
        <f t="shared" si="7"/>
        <v>0</v>
      </c>
    </row>
    <row r="103" spans="1:16" s="626" customFormat="1">
      <c r="A103" s="617" t="s">
        <v>150</v>
      </c>
      <c r="B103" s="618"/>
      <c r="C103" s="619"/>
      <c r="D103" s="620"/>
      <c r="E103" s="620"/>
      <c r="F103" s="620"/>
      <c r="G103" s="621"/>
      <c r="H103" s="621"/>
      <c r="I103" s="621">
        <v>0</v>
      </c>
      <c r="J103" s="620">
        <v>0</v>
      </c>
      <c r="K103" s="619">
        <v>0</v>
      </c>
      <c r="L103" s="619">
        <v>0</v>
      </c>
      <c r="M103" s="622">
        <v>0</v>
      </c>
      <c r="N103" s="623">
        <f t="shared" si="4"/>
        <v>0</v>
      </c>
      <c r="O103" s="624">
        <f t="shared" si="5"/>
        <v>0</v>
      </c>
      <c r="P103" s="625">
        <f t="shared" si="7"/>
        <v>0</v>
      </c>
    </row>
    <row r="104" spans="1:16" s="626" customFormat="1">
      <c r="A104" s="617" t="s">
        <v>151</v>
      </c>
      <c r="B104" s="618"/>
      <c r="C104" s="619"/>
      <c r="D104" s="620"/>
      <c r="E104" s="621"/>
      <c r="F104" s="621"/>
      <c r="G104" s="621"/>
      <c r="H104" s="621"/>
      <c r="I104" s="621">
        <v>0</v>
      </c>
      <c r="J104" s="621">
        <v>0</v>
      </c>
      <c r="K104" s="619">
        <v>0</v>
      </c>
      <c r="L104" s="619">
        <v>0</v>
      </c>
      <c r="M104" s="622">
        <v>0</v>
      </c>
      <c r="N104" s="623">
        <f t="shared" si="4"/>
        <v>0</v>
      </c>
      <c r="O104" s="624">
        <f t="shared" si="5"/>
        <v>0</v>
      </c>
      <c r="P104" s="625">
        <f t="shared" si="7"/>
        <v>0</v>
      </c>
    </row>
    <row r="105" spans="1:16" s="626" customFormat="1">
      <c r="A105" s="617" t="s">
        <v>152</v>
      </c>
      <c r="B105" s="618"/>
      <c r="C105" s="619"/>
      <c r="D105" s="620"/>
      <c r="E105" s="620"/>
      <c r="F105" s="620"/>
      <c r="G105" s="621"/>
      <c r="H105" s="621"/>
      <c r="I105" s="621">
        <v>0</v>
      </c>
      <c r="J105" s="620">
        <v>0</v>
      </c>
      <c r="K105" s="619">
        <v>1</v>
      </c>
      <c r="L105" s="619">
        <v>0</v>
      </c>
      <c r="M105" s="622">
        <v>0</v>
      </c>
      <c r="N105" s="623">
        <f t="shared" si="4"/>
        <v>1</v>
      </c>
      <c r="O105" s="624">
        <f t="shared" si="5"/>
        <v>0.2</v>
      </c>
      <c r="P105" s="625">
        <f t="shared" si="7"/>
        <v>3.7199613124023509E-3</v>
      </c>
    </row>
    <row r="106" spans="1:16" s="626" customFormat="1">
      <c r="A106" s="649" t="s">
        <v>153</v>
      </c>
      <c r="B106" s="618"/>
      <c r="C106" s="619"/>
      <c r="D106" s="620"/>
      <c r="E106" s="620"/>
      <c r="F106" s="620"/>
      <c r="G106" s="621"/>
      <c r="H106" s="621"/>
      <c r="I106" s="621">
        <v>0</v>
      </c>
      <c r="J106" s="620">
        <v>0</v>
      </c>
      <c r="K106" s="619">
        <v>0</v>
      </c>
      <c r="L106" s="619">
        <v>0</v>
      </c>
      <c r="M106" s="622">
        <v>0</v>
      </c>
      <c r="N106" s="623">
        <f t="shared" si="4"/>
        <v>0</v>
      </c>
      <c r="O106" s="624">
        <f t="shared" si="5"/>
        <v>0</v>
      </c>
      <c r="P106" s="625">
        <f t="shared" si="7"/>
        <v>0</v>
      </c>
    </row>
    <row r="107" spans="1:16" s="626" customFormat="1">
      <c r="A107" s="649" t="s">
        <v>154</v>
      </c>
      <c r="B107" s="618"/>
      <c r="C107" s="619"/>
      <c r="D107" s="620"/>
      <c r="E107" s="620"/>
      <c r="F107" s="620"/>
      <c r="G107" s="621"/>
      <c r="H107" s="621"/>
      <c r="I107" s="621">
        <v>0</v>
      </c>
      <c r="J107" s="620">
        <v>0</v>
      </c>
      <c r="K107" s="619">
        <v>0</v>
      </c>
      <c r="L107" s="619">
        <v>0</v>
      </c>
      <c r="M107" s="622">
        <v>0</v>
      </c>
      <c r="N107" s="623">
        <f t="shared" si="4"/>
        <v>0</v>
      </c>
      <c r="O107" s="624">
        <f t="shared" si="5"/>
        <v>0</v>
      </c>
      <c r="P107" s="625">
        <f t="shared" si="7"/>
        <v>0</v>
      </c>
    </row>
    <row r="108" spans="1:16" s="626" customFormat="1">
      <c r="A108" s="649" t="s">
        <v>155</v>
      </c>
      <c r="B108" s="618"/>
      <c r="C108" s="619"/>
      <c r="D108" s="620"/>
      <c r="E108" s="620"/>
      <c r="F108" s="620"/>
      <c r="G108" s="621"/>
      <c r="H108" s="621"/>
      <c r="I108" s="621">
        <v>0</v>
      </c>
      <c r="J108" s="620">
        <v>0</v>
      </c>
      <c r="K108" s="619">
        <v>0</v>
      </c>
      <c r="L108" s="619">
        <v>0</v>
      </c>
      <c r="M108" s="622">
        <v>0</v>
      </c>
      <c r="N108" s="623">
        <f t="shared" si="4"/>
        <v>0</v>
      </c>
      <c r="O108" s="624">
        <f t="shared" si="5"/>
        <v>0</v>
      </c>
      <c r="P108" s="625">
        <f t="shared" si="7"/>
        <v>0</v>
      </c>
    </row>
    <row r="109" spans="1:16" s="626" customFormat="1">
      <c r="A109" s="649" t="s">
        <v>156</v>
      </c>
      <c r="B109" s="618"/>
      <c r="C109" s="619"/>
      <c r="D109" s="620"/>
      <c r="E109" s="621"/>
      <c r="F109" s="621"/>
      <c r="G109" s="621"/>
      <c r="H109" s="621"/>
      <c r="I109" s="621">
        <v>0</v>
      </c>
      <c r="J109" s="621">
        <v>0</v>
      </c>
      <c r="K109" s="619">
        <v>0</v>
      </c>
      <c r="L109" s="619">
        <v>0</v>
      </c>
      <c r="M109" s="622">
        <v>0</v>
      </c>
      <c r="N109" s="623">
        <f t="shared" si="4"/>
        <v>0</v>
      </c>
      <c r="O109" s="624">
        <f t="shared" si="5"/>
        <v>0</v>
      </c>
      <c r="P109" s="625">
        <f t="shared" si="7"/>
        <v>0</v>
      </c>
    </row>
    <row r="110" spans="1:16" s="626" customFormat="1">
      <c r="A110" s="617" t="s">
        <v>157</v>
      </c>
      <c r="B110" s="618"/>
      <c r="C110" s="619"/>
      <c r="D110" s="620"/>
      <c r="E110" s="620"/>
      <c r="F110" s="620"/>
      <c r="G110" s="621"/>
      <c r="H110" s="621"/>
      <c r="I110" s="621">
        <v>1</v>
      </c>
      <c r="J110" s="620">
        <v>0</v>
      </c>
      <c r="K110" s="619">
        <v>0</v>
      </c>
      <c r="L110" s="619">
        <v>0</v>
      </c>
      <c r="M110" s="622">
        <v>0</v>
      </c>
      <c r="N110" s="623">
        <f t="shared" si="4"/>
        <v>1</v>
      </c>
      <c r="O110" s="624">
        <f t="shared" si="5"/>
        <v>0.2</v>
      </c>
      <c r="P110" s="625">
        <f t="shared" si="7"/>
        <v>3.7199613124023509E-3</v>
      </c>
    </row>
    <row r="111" spans="1:16" s="626" customFormat="1">
      <c r="A111" s="617" t="s">
        <v>158</v>
      </c>
      <c r="B111" s="618"/>
      <c r="C111" s="619"/>
      <c r="D111" s="620"/>
      <c r="E111" s="620"/>
      <c r="F111" s="620"/>
      <c r="G111" s="621"/>
      <c r="H111" s="621"/>
      <c r="I111" s="621">
        <v>1</v>
      </c>
      <c r="J111" s="620">
        <v>1</v>
      </c>
      <c r="K111" s="619">
        <v>0</v>
      </c>
      <c r="L111" s="619">
        <v>0</v>
      </c>
      <c r="M111" s="622">
        <v>0</v>
      </c>
      <c r="N111" s="623">
        <f t="shared" si="4"/>
        <v>2</v>
      </c>
      <c r="O111" s="624">
        <f t="shared" si="5"/>
        <v>0.4</v>
      </c>
      <c r="P111" s="625">
        <f t="shared" si="7"/>
        <v>7.4399226248047018E-3</v>
      </c>
    </row>
    <row r="112" spans="1:16" s="626" customFormat="1">
      <c r="A112" s="617" t="s">
        <v>159</v>
      </c>
      <c r="B112" s="618"/>
      <c r="C112" s="619"/>
      <c r="D112" s="620"/>
      <c r="E112" s="621"/>
      <c r="F112" s="621"/>
      <c r="G112" s="621"/>
      <c r="H112" s="621"/>
      <c r="I112" s="621">
        <v>1</v>
      </c>
      <c r="J112" s="621">
        <v>0</v>
      </c>
      <c r="K112" s="619">
        <v>0</v>
      </c>
      <c r="L112" s="619">
        <v>0</v>
      </c>
      <c r="M112" s="622">
        <v>0</v>
      </c>
      <c r="N112" s="623">
        <f t="shared" si="4"/>
        <v>1</v>
      </c>
      <c r="O112" s="624">
        <f t="shared" si="5"/>
        <v>0.2</v>
      </c>
      <c r="P112" s="625">
        <f t="shared" si="7"/>
        <v>3.7199613124023509E-3</v>
      </c>
    </row>
    <row r="113" spans="1:16" s="626" customFormat="1">
      <c r="A113" s="617" t="s">
        <v>160</v>
      </c>
      <c r="B113" s="618"/>
      <c r="C113" s="619"/>
      <c r="D113" s="620"/>
      <c r="E113" s="620"/>
      <c r="F113" s="620"/>
      <c r="G113" s="621"/>
      <c r="H113" s="621"/>
      <c r="I113" s="621">
        <v>0</v>
      </c>
      <c r="J113" s="620">
        <v>0</v>
      </c>
      <c r="K113" s="619">
        <v>0</v>
      </c>
      <c r="L113" s="619">
        <v>0</v>
      </c>
      <c r="M113" s="622">
        <v>1</v>
      </c>
      <c r="N113" s="623">
        <f t="shared" si="4"/>
        <v>1</v>
      </c>
      <c r="O113" s="624">
        <f t="shared" si="5"/>
        <v>0.2</v>
      </c>
      <c r="P113" s="625">
        <f t="shared" si="7"/>
        <v>3.7199613124023509E-3</v>
      </c>
    </row>
    <row r="114" spans="1:16" s="626" customFormat="1">
      <c r="A114" s="617" t="s">
        <v>161</v>
      </c>
      <c r="B114" s="618"/>
      <c r="C114" s="619"/>
      <c r="D114" s="620"/>
      <c r="E114" s="620"/>
      <c r="F114" s="620"/>
      <c r="G114" s="621"/>
      <c r="H114" s="621"/>
      <c r="I114" s="621">
        <v>0</v>
      </c>
      <c r="J114" s="620">
        <v>0</v>
      </c>
      <c r="K114" s="619">
        <v>0</v>
      </c>
      <c r="L114" s="619">
        <v>0</v>
      </c>
      <c r="M114" s="622">
        <v>0</v>
      </c>
      <c r="N114" s="623">
        <f t="shared" si="4"/>
        <v>0</v>
      </c>
      <c r="O114" s="624">
        <f t="shared" si="5"/>
        <v>0</v>
      </c>
      <c r="P114" s="625">
        <f t="shared" si="7"/>
        <v>0</v>
      </c>
    </row>
    <row r="115" spans="1:16" s="626" customFormat="1">
      <c r="A115" s="617" t="s">
        <v>162</v>
      </c>
      <c r="B115" s="618"/>
      <c r="C115" s="619"/>
      <c r="D115" s="620"/>
      <c r="E115" s="621"/>
      <c r="F115" s="621"/>
      <c r="G115" s="621"/>
      <c r="H115" s="621"/>
      <c r="I115" s="621">
        <v>0</v>
      </c>
      <c r="J115" s="621">
        <v>0</v>
      </c>
      <c r="K115" s="619">
        <v>0</v>
      </c>
      <c r="L115" s="619">
        <v>1</v>
      </c>
      <c r="M115" s="622">
        <v>0</v>
      </c>
      <c r="N115" s="623">
        <f t="shared" si="4"/>
        <v>1</v>
      </c>
      <c r="O115" s="624">
        <f t="shared" si="5"/>
        <v>0.2</v>
      </c>
      <c r="P115" s="625">
        <f t="shared" si="7"/>
        <v>3.7199613124023509E-3</v>
      </c>
    </row>
    <row r="116" spans="1:16" s="626" customFormat="1">
      <c r="A116" s="617" t="s">
        <v>163</v>
      </c>
      <c r="B116" s="618"/>
      <c r="C116" s="619"/>
      <c r="D116" s="620"/>
      <c r="E116" s="621"/>
      <c r="F116" s="621"/>
      <c r="G116" s="621"/>
      <c r="H116" s="621"/>
      <c r="I116" s="621">
        <v>0</v>
      </c>
      <c r="J116" s="621">
        <v>0</v>
      </c>
      <c r="K116" s="619">
        <v>0</v>
      </c>
      <c r="L116" s="619">
        <v>0</v>
      </c>
      <c r="M116" s="622">
        <v>0</v>
      </c>
      <c r="N116" s="623">
        <f t="shared" si="4"/>
        <v>0</v>
      </c>
      <c r="O116" s="624">
        <f t="shared" si="5"/>
        <v>0</v>
      </c>
      <c r="P116" s="625">
        <f t="shared" si="7"/>
        <v>0</v>
      </c>
    </row>
    <row r="117" spans="1:16" s="626" customFormat="1">
      <c r="A117" s="617" t="s">
        <v>164</v>
      </c>
      <c r="B117" s="618"/>
      <c r="C117" s="619"/>
      <c r="D117" s="620"/>
      <c r="E117" s="621"/>
      <c r="F117" s="621"/>
      <c r="G117" s="621"/>
      <c r="H117" s="621"/>
      <c r="I117" s="621">
        <v>0</v>
      </c>
      <c r="J117" s="621">
        <v>1</v>
      </c>
      <c r="K117" s="619">
        <v>0</v>
      </c>
      <c r="L117" s="619">
        <v>0</v>
      </c>
      <c r="M117" s="622">
        <v>0</v>
      </c>
      <c r="N117" s="623">
        <f t="shared" si="4"/>
        <v>1</v>
      </c>
      <c r="O117" s="624">
        <f t="shared" si="5"/>
        <v>0.2</v>
      </c>
      <c r="P117" s="625">
        <f t="shared" si="7"/>
        <v>3.7199613124023509E-3</v>
      </c>
    </row>
    <row r="118" spans="1:16" s="626" customFormat="1">
      <c r="A118" s="617" t="s">
        <v>165</v>
      </c>
      <c r="B118" s="618"/>
      <c r="C118" s="619"/>
      <c r="D118" s="620"/>
      <c r="E118" s="621"/>
      <c r="F118" s="621"/>
      <c r="G118" s="621"/>
      <c r="H118" s="621"/>
      <c r="I118" s="621">
        <v>0</v>
      </c>
      <c r="J118" s="621">
        <v>0</v>
      </c>
      <c r="K118" s="619">
        <v>0</v>
      </c>
      <c r="L118" s="619">
        <v>1</v>
      </c>
      <c r="M118" s="622">
        <v>1</v>
      </c>
      <c r="N118" s="623">
        <f t="shared" si="4"/>
        <v>2</v>
      </c>
      <c r="O118" s="624">
        <f t="shared" si="5"/>
        <v>0.4</v>
      </c>
      <c r="P118" s="625">
        <f t="shared" si="7"/>
        <v>7.4399226248047018E-3</v>
      </c>
    </row>
    <row r="119" spans="1:16" s="626" customFormat="1">
      <c r="A119" s="617" t="s">
        <v>166</v>
      </c>
      <c r="B119" s="618"/>
      <c r="C119" s="619"/>
      <c r="D119" s="620"/>
      <c r="E119" s="620"/>
      <c r="F119" s="620"/>
      <c r="G119" s="621"/>
      <c r="H119" s="621"/>
      <c r="I119" s="621">
        <v>15</v>
      </c>
      <c r="J119" s="620">
        <v>18</v>
      </c>
      <c r="K119" s="619">
        <v>17</v>
      </c>
      <c r="L119" s="619">
        <v>18</v>
      </c>
      <c r="M119" s="622">
        <v>15</v>
      </c>
      <c r="N119" s="623">
        <f t="shared" si="4"/>
        <v>83</v>
      </c>
      <c r="O119" s="624">
        <f t="shared" si="5"/>
        <v>16.600000000000001</v>
      </c>
      <c r="P119" s="625">
        <f t="shared" si="7"/>
        <v>0.30875678892939512</v>
      </c>
    </row>
    <row r="120" spans="1:16" s="626" customFormat="1">
      <c r="A120" s="617" t="s">
        <v>167</v>
      </c>
      <c r="B120" s="618"/>
      <c r="C120" s="619"/>
      <c r="D120" s="620"/>
      <c r="E120" s="620"/>
      <c r="F120" s="620"/>
      <c r="G120" s="621"/>
      <c r="H120" s="621"/>
      <c r="I120" s="621">
        <v>33</v>
      </c>
      <c r="J120" s="620">
        <v>31</v>
      </c>
      <c r="K120" s="619">
        <v>54</v>
      </c>
      <c r="L120" s="619">
        <v>58</v>
      </c>
      <c r="M120" s="622">
        <v>58</v>
      </c>
      <c r="N120" s="623">
        <f t="shared" si="4"/>
        <v>234</v>
      </c>
      <c r="O120" s="624">
        <f t="shared" si="5"/>
        <v>46.8</v>
      </c>
      <c r="P120" s="625">
        <f t="shared" si="7"/>
        <v>0.87047094710215012</v>
      </c>
    </row>
    <row r="121" spans="1:16" s="626" customFormat="1">
      <c r="A121" s="617" t="s">
        <v>168</v>
      </c>
      <c r="B121" s="618"/>
      <c r="C121" s="619"/>
      <c r="D121" s="620"/>
      <c r="E121" s="620"/>
      <c r="F121" s="620"/>
      <c r="G121" s="621"/>
      <c r="H121" s="621"/>
      <c r="I121" s="621">
        <v>0</v>
      </c>
      <c r="J121" s="620">
        <v>4</v>
      </c>
      <c r="K121" s="619">
        <v>5</v>
      </c>
      <c r="L121" s="619">
        <v>5</v>
      </c>
      <c r="M121" s="622">
        <v>3</v>
      </c>
      <c r="N121" s="623">
        <f t="shared" si="4"/>
        <v>17</v>
      </c>
      <c r="O121" s="624">
        <f t="shared" si="5"/>
        <v>3.4</v>
      </c>
      <c r="P121" s="625">
        <f t="shared" si="7"/>
        <v>6.3239342310839969E-2</v>
      </c>
    </row>
    <row r="122" spans="1:16" s="626" customFormat="1">
      <c r="A122" s="647" t="s">
        <v>169</v>
      </c>
      <c r="B122" s="618"/>
      <c r="C122" s="619"/>
      <c r="D122" s="620"/>
      <c r="E122" s="620"/>
      <c r="F122" s="620"/>
      <c r="G122" s="621"/>
      <c r="H122" s="621"/>
      <c r="I122" s="621">
        <v>6</v>
      </c>
      <c r="J122" s="620">
        <v>9</v>
      </c>
      <c r="K122" s="619">
        <v>9</v>
      </c>
      <c r="L122" s="619">
        <v>4</v>
      </c>
      <c r="M122" s="622">
        <v>12</v>
      </c>
      <c r="N122" s="623">
        <f t="shared" si="4"/>
        <v>40</v>
      </c>
      <c r="O122" s="624">
        <f t="shared" si="5"/>
        <v>8</v>
      </c>
      <c r="P122" s="625">
        <f t="shared" si="7"/>
        <v>0.14879845249609402</v>
      </c>
    </row>
    <row r="123" spans="1:16" s="626" customFormat="1">
      <c r="A123" s="617" t="s">
        <v>170</v>
      </c>
      <c r="B123" s="618"/>
      <c r="C123" s="619"/>
      <c r="D123" s="620"/>
      <c r="E123" s="620"/>
      <c r="F123" s="620"/>
      <c r="G123" s="621"/>
      <c r="H123" s="621"/>
      <c r="I123" s="621">
        <v>4</v>
      </c>
      <c r="J123" s="620">
        <v>0</v>
      </c>
      <c r="K123" s="619">
        <v>4</v>
      </c>
      <c r="L123" s="619">
        <v>0</v>
      </c>
      <c r="M123" s="622">
        <v>6</v>
      </c>
      <c r="N123" s="623">
        <f t="shared" si="4"/>
        <v>14</v>
      </c>
      <c r="O123" s="624">
        <f t="shared" si="5"/>
        <v>2.8</v>
      </c>
      <c r="P123" s="625">
        <f t="shared" si="7"/>
        <v>5.2079458373632911E-2</v>
      </c>
    </row>
    <row r="124" spans="1:16" s="626" customFormat="1">
      <c r="A124" s="617" t="s">
        <v>171</v>
      </c>
      <c r="B124" s="618"/>
      <c r="C124" s="619"/>
      <c r="D124" s="620"/>
      <c r="E124" s="620"/>
      <c r="F124" s="620"/>
      <c r="G124" s="621"/>
      <c r="H124" s="621"/>
      <c r="I124" s="621">
        <v>84</v>
      </c>
      <c r="J124" s="620">
        <v>113</v>
      </c>
      <c r="K124" s="619">
        <v>134</v>
      </c>
      <c r="L124" s="619">
        <v>146</v>
      </c>
      <c r="M124" s="622">
        <v>93</v>
      </c>
      <c r="N124" s="623">
        <f t="shared" si="4"/>
        <v>570</v>
      </c>
      <c r="O124" s="624">
        <f t="shared" si="5"/>
        <v>114</v>
      </c>
      <c r="P124" s="625">
        <f t="shared" si="7"/>
        <v>2.1203779480693399</v>
      </c>
    </row>
    <row r="125" spans="1:16" s="626" customFormat="1">
      <c r="A125" s="647" t="s">
        <v>172</v>
      </c>
      <c r="B125" s="618"/>
      <c r="C125" s="619"/>
      <c r="D125" s="620"/>
      <c r="E125" s="620"/>
      <c r="F125" s="620"/>
      <c r="G125" s="621"/>
      <c r="H125" s="621"/>
      <c r="I125" s="621">
        <v>5</v>
      </c>
      <c r="J125" s="620">
        <v>3</v>
      </c>
      <c r="K125" s="619">
        <v>5</v>
      </c>
      <c r="L125" s="619">
        <v>3</v>
      </c>
      <c r="M125" s="622">
        <v>5</v>
      </c>
      <c r="N125" s="623">
        <f t="shared" si="4"/>
        <v>21</v>
      </c>
      <c r="O125" s="624">
        <f t="shared" si="5"/>
        <v>4.2</v>
      </c>
      <c r="P125" s="625">
        <f t="shared" si="7"/>
        <v>7.8119187560449374E-2</v>
      </c>
    </row>
    <row r="126" spans="1:16" s="626" customFormat="1">
      <c r="A126" s="647" t="s">
        <v>173</v>
      </c>
      <c r="B126" s="618"/>
      <c r="C126" s="619"/>
      <c r="D126" s="620"/>
      <c r="E126" s="620"/>
      <c r="F126" s="620"/>
      <c r="G126" s="621"/>
      <c r="H126" s="621"/>
      <c r="I126" s="621">
        <v>0</v>
      </c>
      <c r="J126" s="620">
        <v>0</v>
      </c>
      <c r="K126" s="619">
        <v>0</v>
      </c>
      <c r="L126" s="619">
        <v>0</v>
      </c>
      <c r="M126" s="622">
        <v>0</v>
      </c>
      <c r="N126" s="623">
        <f t="shared" si="4"/>
        <v>0</v>
      </c>
      <c r="O126" s="624">
        <f t="shared" si="5"/>
        <v>0</v>
      </c>
      <c r="P126" s="625">
        <f t="shared" si="7"/>
        <v>0</v>
      </c>
    </row>
    <row r="127" spans="1:16" s="626" customFormat="1">
      <c r="A127" s="617" t="s">
        <v>13</v>
      </c>
      <c r="B127" s="618"/>
      <c r="C127" s="619"/>
      <c r="D127" s="620"/>
      <c r="E127" s="620"/>
      <c r="F127" s="620"/>
      <c r="G127" s="621"/>
      <c r="H127" s="621"/>
      <c r="I127" s="621">
        <v>64</v>
      </c>
      <c r="J127" s="620">
        <v>69</v>
      </c>
      <c r="K127" s="619">
        <v>78</v>
      </c>
      <c r="L127" s="619">
        <v>74</v>
      </c>
      <c r="M127" s="622">
        <v>63</v>
      </c>
      <c r="N127" s="623">
        <f t="shared" si="4"/>
        <v>348</v>
      </c>
      <c r="O127" s="624">
        <f t="shared" si="5"/>
        <v>69.599999999999994</v>
      </c>
      <c r="P127" s="625">
        <f t="shared" si="7"/>
        <v>1.2945465367160183</v>
      </c>
    </row>
    <row r="128" spans="1:16" s="626" customFormat="1">
      <c r="A128" s="617" t="s">
        <v>174</v>
      </c>
      <c r="B128" s="618"/>
      <c r="C128" s="619"/>
      <c r="D128" s="620"/>
      <c r="E128" s="620"/>
      <c r="F128" s="620"/>
      <c r="G128" s="621"/>
      <c r="H128" s="621"/>
      <c r="I128" s="621">
        <v>0</v>
      </c>
      <c r="J128" s="620">
        <v>1</v>
      </c>
      <c r="K128" s="619">
        <v>1</v>
      </c>
      <c r="L128" s="619">
        <v>0</v>
      </c>
      <c r="M128" s="622">
        <v>0</v>
      </c>
      <c r="N128" s="623">
        <f t="shared" si="4"/>
        <v>2</v>
      </c>
      <c r="O128" s="624">
        <f t="shared" si="5"/>
        <v>0.4</v>
      </c>
      <c r="P128" s="625">
        <f t="shared" si="7"/>
        <v>7.4399226248047018E-3</v>
      </c>
    </row>
    <row r="129" spans="1:16" s="626" customFormat="1">
      <c r="A129" s="617" t="s">
        <v>175</v>
      </c>
      <c r="B129" s="618"/>
      <c r="C129" s="619"/>
      <c r="D129" s="620"/>
      <c r="E129" s="620"/>
      <c r="F129" s="620"/>
      <c r="G129" s="621"/>
      <c r="H129" s="621"/>
      <c r="I129" s="621">
        <v>0</v>
      </c>
      <c r="J129" s="620">
        <v>2</v>
      </c>
      <c r="K129" s="619">
        <v>0</v>
      </c>
      <c r="L129" s="619">
        <v>0</v>
      </c>
      <c r="M129" s="622">
        <v>0</v>
      </c>
      <c r="N129" s="623">
        <f t="shared" si="4"/>
        <v>2</v>
      </c>
      <c r="O129" s="624">
        <f t="shared" si="5"/>
        <v>0.4</v>
      </c>
      <c r="P129" s="625">
        <f t="shared" si="7"/>
        <v>7.4399226248047018E-3</v>
      </c>
    </row>
    <row r="130" spans="1:16" s="626" customFormat="1">
      <c r="A130" s="617" t="s">
        <v>176</v>
      </c>
      <c r="B130" s="618"/>
      <c r="C130" s="619"/>
      <c r="D130" s="620"/>
      <c r="E130" s="620"/>
      <c r="F130" s="620"/>
      <c r="G130" s="621"/>
      <c r="H130" s="621"/>
      <c r="I130" s="621">
        <v>0</v>
      </c>
      <c r="J130" s="620">
        <v>0</v>
      </c>
      <c r="K130" s="619">
        <v>0</v>
      </c>
      <c r="L130" s="619">
        <v>0</v>
      </c>
      <c r="M130" s="622">
        <v>0</v>
      </c>
      <c r="N130" s="623">
        <f t="shared" si="4"/>
        <v>0</v>
      </c>
      <c r="O130" s="624">
        <f t="shared" si="5"/>
        <v>0</v>
      </c>
      <c r="P130" s="625">
        <f t="shared" si="7"/>
        <v>0</v>
      </c>
    </row>
    <row r="131" spans="1:16" s="626" customFormat="1">
      <c r="A131" s="617" t="s">
        <v>177</v>
      </c>
      <c r="B131" s="618"/>
      <c r="C131" s="619"/>
      <c r="D131" s="620"/>
      <c r="E131" s="620"/>
      <c r="F131" s="620"/>
      <c r="G131" s="621"/>
      <c r="H131" s="621"/>
      <c r="I131" s="621">
        <v>123</v>
      </c>
      <c r="J131" s="620">
        <v>104</v>
      </c>
      <c r="K131" s="619">
        <v>195</v>
      </c>
      <c r="L131" s="619">
        <v>123</v>
      </c>
      <c r="M131" s="622">
        <v>111</v>
      </c>
      <c r="N131" s="623">
        <f t="shared" si="4"/>
        <v>656</v>
      </c>
      <c r="O131" s="624">
        <f t="shared" si="5"/>
        <v>131.19999999999999</v>
      </c>
      <c r="P131" s="625">
        <f t="shared" si="7"/>
        <v>2.4402946209359424</v>
      </c>
    </row>
    <row r="132" spans="1:16" s="626" customFormat="1">
      <c r="A132" s="617" t="s">
        <v>178</v>
      </c>
      <c r="B132" s="618"/>
      <c r="C132" s="650"/>
      <c r="D132" s="620"/>
      <c r="E132" s="620"/>
      <c r="F132" s="620"/>
      <c r="G132" s="621"/>
      <c r="H132" s="621"/>
      <c r="I132" s="621">
        <v>88</v>
      </c>
      <c r="J132" s="620">
        <v>80</v>
      </c>
      <c r="K132" s="619">
        <v>132</v>
      </c>
      <c r="L132" s="619">
        <v>84</v>
      </c>
      <c r="M132" s="622">
        <v>66</v>
      </c>
      <c r="N132" s="623">
        <f t="shared" si="4"/>
        <v>450</v>
      </c>
      <c r="O132" s="624">
        <f t="shared" si="5"/>
        <v>90</v>
      </c>
      <c r="P132" s="625">
        <f t="shared" si="7"/>
        <v>1.6739825905810579</v>
      </c>
    </row>
    <row r="133" spans="1:16" s="626" customFormat="1">
      <c r="A133" s="617" t="s">
        <v>179</v>
      </c>
      <c r="B133" s="618"/>
      <c r="C133" s="650"/>
      <c r="D133" s="620"/>
      <c r="E133" s="620"/>
      <c r="F133" s="620"/>
      <c r="G133" s="621"/>
      <c r="H133" s="621"/>
      <c r="I133" s="621">
        <v>0</v>
      </c>
      <c r="J133" s="620">
        <v>0</v>
      </c>
      <c r="K133" s="619">
        <v>0</v>
      </c>
      <c r="L133" s="619">
        <v>0</v>
      </c>
      <c r="M133" s="622">
        <v>0</v>
      </c>
      <c r="N133" s="623">
        <f t="shared" ref="N133:N197" si="8">SUM(B133:M133)</f>
        <v>0</v>
      </c>
      <c r="O133" s="624">
        <f t="shared" ref="O133:O197" si="9">AVERAGE(B133:M133)</f>
        <v>0</v>
      </c>
      <c r="P133" s="625">
        <f t="shared" ref="P133:P164" si="10">(N133/$N$264)*100</f>
        <v>0</v>
      </c>
    </row>
    <row r="134" spans="1:16" s="626" customFormat="1">
      <c r="A134" s="617" t="s">
        <v>180</v>
      </c>
      <c r="B134" s="618"/>
      <c r="C134" s="619"/>
      <c r="D134" s="620"/>
      <c r="E134" s="620"/>
      <c r="F134" s="620"/>
      <c r="G134" s="621"/>
      <c r="H134" s="621"/>
      <c r="I134" s="621">
        <v>6</v>
      </c>
      <c r="J134" s="620">
        <v>6</v>
      </c>
      <c r="K134" s="619">
        <v>9</v>
      </c>
      <c r="L134" s="619">
        <v>20</v>
      </c>
      <c r="M134" s="622">
        <v>4</v>
      </c>
      <c r="N134" s="623">
        <f t="shared" si="8"/>
        <v>45</v>
      </c>
      <c r="O134" s="624">
        <f t="shared" si="9"/>
        <v>9</v>
      </c>
      <c r="P134" s="625">
        <f t="shared" si="10"/>
        <v>0.16739825905810579</v>
      </c>
    </row>
    <row r="135" spans="1:16" s="626" customFormat="1">
      <c r="A135" s="617" t="s">
        <v>181</v>
      </c>
      <c r="B135" s="618"/>
      <c r="C135" s="619"/>
      <c r="D135" s="620"/>
      <c r="E135" s="620"/>
      <c r="F135" s="620"/>
      <c r="G135" s="621"/>
      <c r="H135" s="621"/>
      <c r="I135" s="621">
        <v>0</v>
      </c>
      <c r="J135" s="620">
        <v>0</v>
      </c>
      <c r="K135" s="619">
        <v>0</v>
      </c>
      <c r="L135" s="619">
        <v>0</v>
      </c>
      <c r="M135" s="622">
        <v>0</v>
      </c>
      <c r="N135" s="623">
        <f t="shared" si="8"/>
        <v>0</v>
      </c>
      <c r="O135" s="624">
        <f t="shared" si="9"/>
        <v>0</v>
      </c>
      <c r="P135" s="625">
        <f t="shared" si="10"/>
        <v>0</v>
      </c>
    </row>
    <row r="136" spans="1:16" s="626" customFormat="1">
      <c r="A136" s="617" t="s">
        <v>182</v>
      </c>
      <c r="B136" s="618"/>
      <c r="C136" s="619"/>
      <c r="D136" s="620"/>
      <c r="E136" s="620"/>
      <c r="F136" s="620"/>
      <c r="G136" s="621"/>
      <c r="H136" s="621"/>
      <c r="I136" s="621">
        <v>75</v>
      </c>
      <c r="J136" s="620">
        <v>82</v>
      </c>
      <c r="K136" s="619">
        <v>44</v>
      </c>
      <c r="L136" s="619">
        <v>68</v>
      </c>
      <c r="M136" s="622">
        <v>37</v>
      </c>
      <c r="N136" s="623">
        <f t="shared" si="8"/>
        <v>306</v>
      </c>
      <c r="O136" s="624">
        <f t="shared" si="9"/>
        <v>61.2</v>
      </c>
      <c r="P136" s="625">
        <f t="shared" si="10"/>
        <v>1.1383081615951194</v>
      </c>
    </row>
    <row r="137" spans="1:16" s="626" customFormat="1">
      <c r="A137" s="617" t="s">
        <v>183</v>
      </c>
      <c r="B137" s="618"/>
      <c r="C137" s="619"/>
      <c r="D137" s="620"/>
      <c r="E137" s="620"/>
      <c r="F137" s="620"/>
      <c r="G137" s="621"/>
      <c r="H137" s="621"/>
      <c r="I137" s="621">
        <v>2</v>
      </c>
      <c r="J137" s="620">
        <v>0</v>
      </c>
      <c r="K137" s="619">
        <v>1</v>
      </c>
      <c r="L137" s="619">
        <v>2</v>
      </c>
      <c r="M137" s="622">
        <v>3</v>
      </c>
      <c r="N137" s="623">
        <f t="shared" si="8"/>
        <v>8</v>
      </c>
      <c r="O137" s="624">
        <f t="shared" si="9"/>
        <v>1.6</v>
      </c>
      <c r="P137" s="625">
        <f t="shared" si="10"/>
        <v>2.9759690499218807E-2</v>
      </c>
    </row>
    <row r="138" spans="1:16" s="626" customFormat="1">
      <c r="A138" s="617" t="s">
        <v>184</v>
      </c>
      <c r="B138" s="618"/>
      <c r="C138" s="619"/>
      <c r="D138" s="620"/>
      <c r="E138" s="620"/>
      <c r="F138" s="620"/>
      <c r="G138" s="621"/>
      <c r="H138" s="621"/>
      <c r="I138" s="621">
        <v>0</v>
      </c>
      <c r="J138" s="620">
        <v>0</v>
      </c>
      <c r="K138" s="619">
        <v>0</v>
      </c>
      <c r="L138" s="619">
        <v>0</v>
      </c>
      <c r="M138" s="622">
        <v>0</v>
      </c>
      <c r="N138" s="623">
        <f t="shared" si="8"/>
        <v>0</v>
      </c>
      <c r="O138" s="624">
        <f t="shared" si="9"/>
        <v>0</v>
      </c>
      <c r="P138" s="625">
        <f t="shared" si="10"/>
        <v>0</v>
      </c>
    </row>
    <row r="139" spans="1:16" s="626" customFormat="1">
      <c r="A139" s="617" t="s">
        <v>185</v>
      </c>
      <c r="B139" s="618"/>
      <c r="C139" s="619"/>
      <c r="D139" s="620"/>
      <c r="E139" s="620"/>
      <c r="F139" s="620"/>
      <c r="G139" s="621"/>
      <c r="H139" s="621"/>
      <c r="I139" s="621">
        <v>0</v>
      </c>
      <c r="J139" s="620">
        <v>0</v>
      </c>
      <c r="K139" s="619">
        <v>4</v>
      </c>
      <c r="L139" s="619">
        <v>4</v>
      </c>
      <c r="M139" s="622">
        <v>5</v>
      </c>
      <c r="N139" s="623">
        <f t="shared" si="8"/>
        <v>13</v>
      </c>
      <c r="O139" s="624">
        <f t="shared" si="9"/>
        <v>2.6</v>
      </c>
      <c r="P139" s="625">
        <f t="shared" si="10"/>
        <v>4.8359497061230564E-2</v>
      </c>
    </row>
    <row r="140" spans="1:16" s="626" customFormat="1">
      <c r="A140" s="617" t="s">
        <v>186</v>
      </c>
      <c r="B140" s="618"/>
      <c r="C140" s="619"/>
      <c r="D140" s="620"/>
      <c r="E140" s="620"/>
      <c r="F140" s="620"/>
      <c r="G140" s="621"/>
      <c r="H140" s="621"/>
      <c r="I140" s="621">
        <v>17</v>
      </c>
      <c r="J140" s="620">
        <v>4</v>
      </c>
      <c r="K140" s="619">
        <v>8</v>
      </c>
      <c r="L140" s="619">
        <v>12</v>
      </c>
      <c r="M140" s="622">
        <v>13</v>
      </c>
      <c r="N140" s="623">
        <f t="shared" si="8"/>
        <v>54</v>
      </c>
      <c r="O140" s="624">
        <f t="shared" si="9"/>
        <v>10.8</v>
      </c>
      <c r="P140" s="625">
        <f t="shared" si="10"/>
        <v>0.20087791086972695</v>
      </c>
    </row>
    <row r="141" spans="1:16" s="626" customFormat="1">
      <c r="A141" s="1088" t="s">
        <v>580</v>
      </c>
      <c r="B141" s="618"/>
      <c r="C141" s="619"/>
      <c r="D141" s="620"/>
      <c r="E141" s="620"/>
      <c r="F141" s="620"/>
      <c r="G141" s="621"/>
      <c r="H141" s="621"/>
      <c r="I141" s="621">
        <v>3</v>
      </c>
      <c r="J141" s="620">
        <v>0</v>
      </c>
      <c r="K141" s="619">
        <v>0</v>
      </c>
      <c r="L141" s="619">
        <v>0</v>
      </c>
      <c r="M141" s="622">
        <v>0</v>
      </c>
      <c r="N141" s="623">
        <f t="shared" si="8"/>
        <v>3</v>
      </c>
      <c r="O141" s="624">
        <f t="shared" si="9"/>
        <v>0.6</v>
      </c>
      <c r="P141" s="625">
        <f t="shared" si="10"/>
        <v>1.1159883937207054E-2</v>
      </c>
    </row>
    <row r="142" spans="1:16" s="626" customFormat="1">
      <c r="A142" s="617" t="s">
        <v>187</v>
      </c>
      <c r="B142" s="618"/>
      <c r="C142" s="619"/>
      <c r="D142" s="620"/>
      <c r="E142" s="620"/>
      <c r="F142" s="620"/>
      <c r="G142" s="621"/>
      <c r="H142" s="621"/>
      <c r="I142" s="621">
        <v>0</v>
      </c>
      <c r="J142" s="620">
        <v>0</v>
      </c>
      <c r="K142" s="619">
        <v>0</v>
      </c>
      <c r="L142" s="619">
        <v>0</v>
      </c>
      <c r="M142" s="622">
        <v>0</v>
      </c>
      <c r="N142" s="623">
        <f t="shared" si="8"/>
        <v>0</v>
      </c>
      <c r="O142" s="624">
        <f t="shared" si="9"/>
        <v>0</v>
      </c>
      <c r="P142" s="625">
        <f t="shared" si="10"/>
        <v>0</v>
      </c>
    </row>
    <row r="143" spans="1:16" s="626" customFormat="1">
      <c r="A143" s="617" t="s">
        <v>188</v>
      </c>
      <c r="B143" s="618"/>
      <c r="C143" s="619"/>
      <c r="D143" s="620"/>
      <c r="E143" s="620"/>
      <c r="F143" s="620"/>
      <c r="G143" s="621"/>
      <c r="H143" s="621"/>
      <c r="I143" s="621">
        <v>111</v>
      </c>
      <c r="J143" s="620">
        <v>96</v>
      </c>
      <c r="K143" s="619">
        <v>109</v>
      </c>
      <c r="L143" s="619">
        <v>74</v>
      </c>
      <c r="M143" s="622">
        <v>82</v>
      </c>
      <c r="N143" s="623">
        <f t="shared" si="8"/>
        <v>472</v>
      </c>
      <c r="O143" s="624">
        <f t="shared" si="9"/>
        <v>94.4</v>
      </c>
      <c r="P143" s="625">
        <f t="shared" si="10"/>
        <v>1.7558217394539097</v>
      </c>
    </row>
    <row r="144" spans="1:16" s="626" customFormat="1">
      <c r="A144" s="617" t="s">
        <v>189</v>
      </c>
      <c r="B144" s="618"/>
      <c r="C144" s="619"/>
      <c r="D144" s="620"/>
      <c r="E144" s="620"/>
      <c r="F144" s="620"/>
      <c r="G144" s="621"/>
      <c r="H144" s="621"/>
      <c r="I144" s="621">
        <v>0</v>
      </c>
      <c r="J144" s="620">
        <v>0</v>
      </c>
      <c r="K144" s="619">
        <v>0</v>
      </c>
      <c r="L144" s="619">
        <v>0</v>
      </c>
      <c r="M144" s="622">
        <v>0</v>
      </c>
      <c r="N144" s="623">
        <f t="shared" si="8"/>
        <v>0</v>
      </c>
      <c r="O144" s="624">
        <f t="shared" si="9"/>
        <v>0</v>
      </c>
      <c r="P144" s="625">
        <f t="shared" si="10"/>
        <v>0</v>
      </c>
    </row>
    <row r="145" spans="1:16" s="626" customFormat="1">
      <c r="A145" s="647" t="s">
        <v>563</v>
      </c>
      <c r="B145" s="618"/>
      <c r="C145" s="619"/>
      <c r="D145" s="620"/>
      <c r="E145" s="620"/>
      <c r="F145" s="620"/>
      <c r="G145" s="621"/>
      <c r="H145" s="621"/>
      <c r="I145" s="621">
        <v>178</v>
      </c>
      <c r="J145" s="620">
        <v>141</v>
      </c>
      <c r="K145" s="619">
        <v>154</v>
      </c>
      <c r="L145" s="619">
        <v>80</v>
      </c>
      <c r="M145" s="622">
        <v>143</v>
      </c>
      <c r="N145" s="623">
        <f t="shared" si="8"/>
        <v>696</v>
      </c>
      <c r="O145" s="624">
        <f t="shared" si="9"/>
        <v>139.19999999999999</v>
      </c>
      <c r="P145" s="625">
        <f t="shared" si="10"/>
        <v>2.5890930734320365</v>
      </c>
    </row>
    <row r="146" spans="1:16" s="626" customFormat="1">
      <c r="A146" s="617" t="s">
        <v>190</v>
      </c>
      <c r="B146" s="618"/>
      <c r="C146" s="619"/>
      <c r="D146" s="620"/>
      <c r="E146" s="620"/>
      <c r="F146" s="620"/>
      <c r="G146" s="621"/>
      <c r="H146" s="621"/>
      <c r="I146" s="621">
        <v>0</v>
      </c>
      <c r="J146" s="620">
        <v>0</v>
      </c>
      <c r="K146" s="619">
        <v>0</v>
      </c>
      <c r="L146" s="619">
        <v>0</v>
      </c>
      <c r="M146" s="622">
        <v>0</v>
      </c>
      <c r="N146" s="623">
        <f t="shared" si="8"/>
        <v>0</v>
      </c>
      <c r="O146" s="624">
        <f t="shared" si="9"/>
        <v>0</v>
      </c>
      <c r="P146" s="625">
        <f t="shared" si="10"/>
        <v>0</v>
      </c>
    </row>
    <row r="147" spans="1:16" s="626" customFormat="1">
      <c r="A147" s="617" t="s">
        <v>191</v>
      </c>
      <c r="B147" s="618"/>
      <c r="C147" s="619"/>
      <c r="D147" s="620"/>
      <c r="E147" s="620"/>
      <c r="F147" s="620"/>
      <c r="G147" s="621"/>
      <c r="H147" s="621"/>
      <c r="I147" s="621">
        <v>1</v>
      </c>
      <c r="J147" s="620">
        <v>0</v>
      </c>
      <c r="K147" s="619">
        <v>0</v>
      </c>
      <c r="L147" s="619">
        <v>0</v>
      </c>
      <c r="M147" s="622">
        <v>0</v>
      </c>
      <c r="N147" s="623">
        <f t="shared" si="8"/>
        <v>1</v>
      </c>
      <c r="O147" s="624">
        <f t="shared" si="9"/>
        <v>0.2</v>
      </c>
      <c r="P147" s="625">
        <f t="shared" si="10"/>
        <v>3.7199613124023509E-3</v>
      </c>
    </row>
    <row r="148" spans="1:16" s="626" customFormat="1">
      <c r="A148" s="617" t="s">
        <v>192</v>
      </c>
      <c r="B148" s="618"/>
      <c r="C148" s="619"/>
      <c r="D148" s="620"/>
      <c r="E148" s="620"/>
      <c r="F148" s="620"/>
      <c r="G148" s="621"/>
      <c r="H148" s="621"/>
      <c r="I148" s="621">
        <v>6</v>
      </c>
      <c r="J148" s="620">
        <v>2</v>
      </c>
      <c r="K148" s="619">
        <v>1</v>
      </c>
      <c r="L148" s="619">
        <v>4</v>
      </c>
      <c r="M148" s="622">
        <v>1</v>
      </c>
      <c r="N148" s="623">
        <f t="shared" si="8"/>
        <v>14</v>
      </c>
      <c r="O148" s="624">
        <f t="shared" si="9"/>
        <v>2.8</v>
      </c>
      <c r="P148" s="625">
        <f t="shared" si="10"/>
        <v>5.2079458373632911E-2</v>
      </c>
    </row>
    <row r="149" spans="1:16" s="626" customFormat="1">
      <c r="A149" s="617" t="s">
        <v>193</v>
      </c>
      <c r="B149" s="618"/>
      <c r="C149" s="619"/>
      <c r="D149" s="620"/>
      <c r="E149" s="620"/>
      <c r="F149" s="620"/>
      <c r="G149" s="621"/>
      <c r="H149" s="621"/>
      <c r="I149" s="621">
        <v>0</v>
      </c>
      <c r="J149" s="620">
        <v>0</v>
      </c>
      <c r="K149" s="619">
        <v>1</v>
      </c>
      <c r="L149" s="619">
        <v>1</v>
      </c>
      <c r="M149" s="622">
        <v>1</v>
      </c>
      <c r="N149" s="623">
        <f t="shared" si="8"/>
        <v>3</v>
      </c>
      <c r="O149" s="624">
        <f t="shared" si="9"/>
        <v>0.6</v>
      </c>
      <c r="P149" s="625">
        <f t="shared" si="10"/>
        <v>1.1159883937207054E-2</v>
      </c>
    </row>
    <row r="150" spans="1:16" s="626" customFormat="1">
      <c r="A150" s="617" t="s">
        <v>194</v>
      </c>
      <c r="B150" s="618"/>
      <c r="C150" s="619"/>
      <c r="D150" s="620"/>
      <c r="E150" s="620"/>
      <c r="F150" s="620"/>
      <c r="G150" s="621"/>
      <c r="H150" s="621"/>
      <c r="I150" s="621">
        <v>23</v>
      </c>
      <c r="J150" s="620">
        <v>23</v>
      </c>
      <c r="K150" s="619">
        <v>29</v>
      </c>
      <c r="L150" s="619">
        <v>25</v>
      </c>
      <c r="M150" s="622">
        <v>29</v>
      </c>
      <c r="N150" s="623">
        <f t="shared" si="8"/>
        <v>129</v>
      </c>
      <c r="O150" s="624">
        <f t="shared" si="9"/>
        <v>25.8</v>
      </c>
      <c r="P150" s="625">
        <f t="shared" si="10"/>
        <v>0.47987500929990329</v>
      </c>
    </row>
    <row r="151" spans="1:16" s="626" customFormat="1">
      <c r="A151" s="617" t="s">
        <v>195</v>
      </c>
      <c r="B151" s="618"/>
      <c r="C151" s="619"/>
      <c r="D151" s="620"/>
      <c r="E151" s="620"/>
      <c r="F151" s="620"/>
      <c r="G151" s="621"/>
      <c r="H151" s="621"/>
      <c r="I151" s="621">
        <v>36</v>
      </c>
      <c r="J151" s="620">
        <v>5</v>
      </c>
      <c r="K151" s="619">
        <v>12</v>
      </c>
      <c r="L151" s="619">
        <v>19</v>
      </c>
      <c r="M151" s="622">
        <v>15</v>
      </c>
      <c r="N151" s="623">
        <f t="shared" si="8"/>
        <v>87</v>
      </c>
      <c r="O151" s="624">
        <f t="shared" si="9"/>
        <v>17.399999999999999</v>
      </c>
      <c r="P151" s="625">
        <f t="shared" si="10"/>
        <v>0.32363663417900457</v>
      </c>
    </row>
    <row r="152" spans="1:16" s="626" customFormat="1">
      <c r="A152" s="617" t="s">
        <v>196</v>
      </c>
      <c r="B152" s="618"/>
      <c r="C152" s="619"/>
      <c r="D152" s="620"/>
      <c r="E152" s="620"/>
      <c r="F152" s="620"/>
      <c r="G152" s="621"/>
      <c r="H152" s="621"/>
      <c r="I152" s="621">
        <v>0</v>
      </c>
      <c r="J152" s="620">
        <v>0</v>
      </c>
      <c r="K152" s="619">
        <v>0</v>
      </c>
      <c r="L152" s="619">
        <v>0</v>
      </c>
      <c r="M152" s="622">
        <v>0</v>
      </c>
      <c r="N152" s="623">
        <f t="shared" si="8"/>
        <v>0</v>
      </c>
      <c r="O152" s="624">
        <f t="shared" si="9"/>
        <v>0</v>
      </c>
      <c r="P152" s="625">
        <f t="shared" si="10"/>
        <v>0</v>
      </c>
    </row>
    <row r="153" spans="1:16" s="626" customFormat="1">
      <c r="A153" s="617" t="s">
        <v>197</v>
      </c>
      <c r="B153" s="618"/>
      <c r="C153" s="619"/>
      <c r="D153" s="620"/>
      <c r="E153" s="620"/>
      <c r="F153" s="620"/>
      <c r="G153" s="621"/>
      <c r="H153" s="621"/>
      <c r="I153" s="621">
        <v>1</v>
      </c>
      <c r="J153" s="620">
        <v>1</v>
      </c>
      <c r="K153" s="619">
        <v>0</v>
      </c>
      <c r="L153" s="619">
        <v>0</v>
      </c>
      <c r="M153" s="622">
        <v>1</v>
      </c>
      <c r="N153" s="623">
        <f t="shared" si="8"/>
        <v>3</v>
      </c>
      <c r="O153" s="624">
        <f t="shared" si="9"/>
        <v>0.6</v>
      </c>
      <c r="P153" s="625">
        <f t="shared" si="10"/>
        <v>1.1159883937207054E-2</v>
      </c>
    </row>
    <row r="154" spans="1:16" s="626" customFormat="1">
      <c r="A154" s="617" t="s">
        <v>198</v>
      </c>
      <c r="B154" s="618"/>
      <c r="C154" s="619"/>
      <c r="D154" s="620"/>
      <c r="E154" s="620"/>
      <c r="F154" s="620"/>
      <c r="G154" s="621"/>
      <c r="H154" s="621"/>
      <c r="I154" s="621">
        <v>3</v>
      </c>
      <c r="J154" s="620">
        <v>2</v>
      </c>
      <c r="K154" s="619">
        <v>3</v>
      </c>
      <c r="L154" s="619">
        <v>1</v>
      </c>
      <c r="M154" s="622">
        <v>2</v>
      </c>
      <c r="N154" s="623">
        <f t="shared" si="8"/>
        <v>11</v>
      </c>
      <c r="O154" s="624">
        <f t="shared" si="9"/>
        <v>2.2000000000000002</v>
      </c>
      <c r="P154" s="625">
        <f t="shared" si="10"/>
        <v>4.0919574436425861E-2</v>
      </c>
    </row>
    <row r="155" spans="1:16" s="626" customFormat="1">
      <c r="A155" s="647" t="s">
        <v>199</v>
      </c>
      <c r="B155" s="618"/>
      <c r="C155" s="619"/>
      <c r="D155" s="620"/>
      <c r="E155" s="620"/>
      <c r="F155" s="620"/>
      <c r="G155" s="621"/>
      <c r="H155" s="621"/>
      <c r="I155" s="621">
        <v>46</v>
      </c>
      <c r="J155" s="620">
        <v>54</v>
      </c>
      <c r="K155" s="619">
        <v>104</v>
      </c>
      <c r="L155" s="619">
        <v>72</v>
      </c>
      <c r="M155" s="622">
        <v>84</v>
      </c>
      <c r="N155" s="623">
        <f t="shared" si="8"/>
        <v>360</v>
      </c>
      <c r="O155" s="624">
        <f t="shared" si="9"/>
        <v>72</v>
      </c>
      <c r="P155" s="625">
        <f t="shared" si="10"/>
        <v>1.3391860724648463</v>
      </c>
    </row>
    <row r="156" spans="1:16" s="626" customFormat="1">
      <c r="A156" s="617" t="s">
        <v>200</v>
      </c>
      <c r="B156" s="618"/>
      <c r="C156" s="619"/>
      <c r="D156" s="620"/>
      <c r="E156" s="620"/>
      <c r="F156" s="620"/>
      <c r="G156" s="621"/>
      <c r="H156" s="621"/>
      <c r="I156" s="621">
        <v>0</v>
      </c>
      <c r="J156" s="620">
        <v>0</v>
      </c>
      <c r="K156" s="619">
        <v>0</v>
      </c>
      <c r="L156" s="619">
        <v>1</v>
      </c>
      <c r="M156" s="622">
        <v>0</v>
      </c>
      <c r="N156" s="623">
        <f t="shared" si="8"/>
        <v>1</v>
      </c>
      <c r="O156" s="624">
        <f t="shared" si="9"/>
        <v>0.2</v>
      </c>
      <c r="P156" s="625">
        <f t="shared" si="10"/>
        <v>3.7199613124023509E-3</v>
      </c>
    </row>
    <row r="157" spans="1:16" s="626" customFormat="1">
      <c r="A157" s="647" t="s">
        <v>209</v>
      </c>
      <c r="B157" s="618"/>
      <c r="C157" s="619"/>
      <c r="D157" s="620"/>
      <c r="E157" s="620"/>
      <c r="F157" s="620"/>
      <c r="G157" s="621"/>
      <c r="H157" s="621"/>
      <c r="I157" s="621">
        <v>13</v>
      </c>
      <c r="J157" s="620">
        <v>20</v>
      </c>
      <c r="K157" s="619">
        <v>11</v>
      </c>
      <c r="L157" s="619">
        <v>12</v>
      </c>
      <c r="M157" s="622">
        <v>9</v>
      </c>
      <c r="N157" s="623">
        <f t="shared" si="8"/>
        <v>65</v>
      </c>
      <c r="O157" s="624">
        <f t="shared" si="9"/>
        <v>13</v>
      </c>
      <c r="P157" s="625">
        <f t="shared" si="10"/>
        <v>0.24179748530615283</v>
      </c>
    </row>
    <row r="158" spans="1:16" s="626" customFormat="1">
      <c r="A158" s="617" t="s">
        <v>201</v>
      </c>
      <c r="B158" s="618"/>
      <c r="C158" s="619"/>
      <c r="D158" s="620"/>
      <c r="E158" s="620"/>
      <c r="F158" s="620"/>
      <c r="G158" s="621"/>
      <c r="H158" s="621"/>
      <c r="I158" s="621">
        <v>0</v>
      </c>
      <c r="J158" s="620">
        <v>2</v>
      </c>
      <c r="K158" s="619">
        <v>0</v>
      </c>
      <c r="L158" s="619">
        <v>0</v>
      </c>
      <c r="M158" s="622">
        <v>4</v>
      </c>
      <c r="N158" s="623">
        <f t="shared" si="8"/>
        <v>6</v>
      </c>
      <c r="O158" s="624">
        <f t="shared" si="9"/>
        <v>1.2</v>
      </c>
      <c r="P158" s="625">
        <f t="shared" si="10"/>
        <v>2.2319767874414108E-2</v>
      </c>
    </row>
    <row r="159" spans="1:16" s="626" customFormat="1">
      <c r="A159" s="617" t="s">
        <v>202</v>
      </c>
      <c r="B159" s="618"/>
      <c r="C159" s="619"/>
      <c r="D159" s="620"/>
      <c r="E159" s="620"/>
      <c r="F159" s="620"/>
      <c r="G159" s="621"/>
      <c r="H159" s="621"/>
      <c r="I159" s="621">
        <v>1</v>
      </c>
      <c r="J159" s="620">
        <v>0</v>
      </c>
      <c r="K159" s="619">
        <v>4</v>
      </c>
      <c r="L159" s="619">
        <v>5</v>
      </c>
      <c r="M159" s="622">
        <v>0</v>
      </c>
      <c r="N159" s="623">
        <f t="shared" si="8"/>
        <v>10</v>
      </c>
      <c r="O159" s="624">
        <f t="shared" si="9"/>
        <v>2</v>
      </c>
      <c r="P159" s="625">
        <f t="shared" si="10"/>
        <v>3.7199613124023506E-2</v>
      </c>
    </row>
    <row r="160" spans="1:16" s="626" customFormat="1">
      <c r="A160" s="617" t="s">
        <v>203</v>
      </c>
      <c r="B160" s="618"/>
      <c r="C160" s="619"/>
      <c r="D160" s="620"/>
      <c r="E160" s="620"/>
      <c r="F160" s="620"/>
      <c r="G160" s="621"/>
      <c r="H160" s="621"/>
      <c r="I160" s="621">
        <v>0</v>
      </c>
      <c r="J160" s="620">
        <v>0</v>
      </c>
      <c r="K160" s="619">
        <v>0</v>
      </c>
      <c r="L160" s="619">
        <v>0</v>
      </c>
      <c r="M160" s="622">
        <v>0</v>
      </c>
      <c r="N160" s="623">
        <f t="shared" si="8"/>
        <v>0</v>
      </c>
      <c r="O160" s="624">
        <f t="shared" si="9"/>
        <v>0</v>
      </c>
      <c r="P160" s="625">
        <f t="shared" si="10"/>
        <v>0</v>
      </c>
    </row>
    <row r="161" spans="1:16" s="626" customFormat="1">
      <c r="A161" s="617" t="s">
        <v>204</v>
      </c>
      <c r="B161" s="618"/>
      <c r="C161" s="619"/>
      <c r="D161" s="620"/>
      <c r="E161" s="620"/>
      <c r="F161" s="620"/>
      <c r="G161" s="621"/>
      <c r="H161" s="621"/>
      <c r="I161" s="621">
        <v>0</v>
      </c>
      <c r="J161" s="620">
        <v>0</v>
      </c>
      <c r="K161" s="619">
        <v>0</v>
      </c>
      <c r="L161" s="619">
        <v>0</v>
      </c>
      <c r="M161" s="622">
        <v>0</v>
      </c>
      <c r="N161" s="623">
        <f t="shared" si="8"/>
        <v>0</v>
      </c>
      <c r="O161" s="624">
        <f t="shared" si="9"/>
        <v>0</v>
      </c>
      <c r="P161" s="625">
        <f t="shared" si="10"/>
        <v>0</v>
      </c>
    </row>
    <row r="162" spans="1:16" s="626" customFormat="1">
      <c r="A162" s="617" t="s">
        <v>205</v>
      </c>
      <c r="B162" s="618"/>
      <c r="C162" s="619"/>
      <c r="D162" s="620"/>
      <c r="E162" s="620"/>
      <c r="F162" s="620"/>
      <c r="G162" s="621"/>
      <c r="H162" s="621"/>
      <c r="I162" s="621">
        <v>5</v>
      </c>
      <c r="J162" s="620">
        <v>0</v>
      </c>
      <c r="K162" s="619">
        <v>4</v>
      </c>
      <c r="L162" s="619">
        <v>1</v>
      </c>
      <c r="M162" s="622">
        <v>1</v>
      </c>
      <c r="N162" s="623">
        <f t="shared" si="8"/>
        <v>11</v>
      </c>
      <c r="O162" s="624">
        <f t="shared" si="9"/>
        <v>2.2000000000000002</v>
      </c>
      <c r="P162" s="625">
        <f t="shared" si="10"/>
        <v>4.0919574436425861E-2</v>
      </c>
    </row>
    <row r="163" spans="1:16" s="626" customFormat="1">
      <c r="A163" s="647" t="s">
        <v>206</v>
      </c>
      <c r="B163" s="618"/>
      <c r="C163" s="619"/>
      <c r="D163" s="620"/>
      <c r="E163" s="620"/>
      <c r="F163" s="620"/>
      <c r="G163" s="621"/>
      <c r="H163" s="621"/>
      <c r="I163" s="621">
        <v>62</v>
      </c>
      <c r="J163" s="620">
        <v>89</v>
      </c>
      <c r="K163" s="619">
        <v>120</v>
      </c>
      <c r="L163" s="619">
        <v>131</v>
      </c>
      <c r="M163" s="622">
        <v>105</v>
      </c>
      <c r="N163" s="623">
        <f t="shared" si="8"/>
        <v>507</v>
      </c>
      <c r="O163" s="624">
        <f t="shared" si="9"/>
        <v>101.4</v>
      </c>
      <c r="P163" s="625">
        <f t="shared" si="10"/>
        <v>1.886020385387992</v>
      </c>
    </row>
    <row r="164" spans="1:16" s="626" customFormat="1">
      <c r="A164" s="647" t="s">
        <v>207</v>
      </c>
      <c r="B164" s="618"/>
      <c r="C164" s="619"/>
      <c r="D164" s="620"/>
      <c r="E164" s="620"/>
      <c r="F164" s="620"/>
      <c r="G164" s="621"/>
      <c r="H164" s="621"/>
      <c r="I164" s="621">
        <v>4</v>
      </c>
      <c r="J164" s="620">
        <v>1</v>
      </c>
      <c r="K164" s="619">
        <v>1</v>
      </c>
      <c r="L164" s="619">
        <v>1</v>
      </c>
      <c r="M164" s="622">
        <v>1</v>
      </c>
      <c r="N164" s="623">
        <f t="shared" si="8"/>
        <v>8</v>
      </c>
      <c r="O164" s="624">
        <f t="shared" si="9"/>
        <v>1.6</v>
      </c>
      <c r="P164" s="625">
        <f t="shared" si="10"/>
        <v>2.9759690499218807E-2</v>
      </c>
    </row>
    <row r="165" spans="1:16" s="626" customFormat="1">
      <c r="A165" s="647" t="s">
        <v>208</v>
      </c>
      <c r="B165" s="618"/>
      <c r="C165" s="619"/>
      <c r="D165" s="620"/>
      <c r="E165" s="620"/>
      <c r="F165" s="620"/>
      <c r="G165" s="621"/>
      <c r="H165" s="621"/>
      <c r="I165" s="621">
        <v>15</v>
      </c>
      <c r="J165" s="620">
        <v>11</v>
      </c>
      <c r="K165" s="619">
        <v>16</v>
      </c>
      <c r="L165" s="619">
        <v>15</v>
      </c>
      <c r="M165" s="622">
        <v>19</v>
      </c>
      <c r="N165" s="623">
        <f t="shared" si="8"/>
        <v>76</v>
      </c>
      <c r="O165" s="624">
        <f t="shared" si="9"/>
        <v>15.2</v>
      </c>
      <c r="P165" s="625">
        <f t="shared" ref="P165:P197" si="11">(N165/$N$264)*100</f>
        <v>0.28271705974257866</v>
      </c>
    </row>
    <row r="166" spans="1:16" s="626" customFormat="1">
      <c r="A166" s="647" t="s">
        <v>210</v>
      </c>
      <c r="B166" s="618"/>
      <c r="C166" s="619"/>
      <c r="D166" s="620"/>
      <c r="E166" s="620"/>
      <c r="F166" s="620"/>
      <c r="G166" s="621"/>
      <c r="H166" s="621"/>
      <c r="I166" s="621">
        <v>0</v>
      </c>
      <c r="J166" s="620">
        <v>0</v>
      </c>
      <c r="K166" s="619">
        <v>0</v>
      </c>
      <c r="L166" s="619">
        <v>0</v>
      </c>
      <c r="M166" s="622">
        <v>0</v>
      </c>
      <c r="N166" s="623">
        <f t="shared" si="8"/>
        <v>0</v>
      </c>
      <c r="O166" s="624">
        <f t="shared" si="9"/>
        <v>0</v>
      </c>
      <c r="P166" s="625">
        <f t="shared" si="11"/>
        <v>0</v>
      </c>
    </row>
    <row r="167" spans="1:16" s="626" customFormat="1">
      <c r="A167" s="647" t="s">
        <v>211</v>
      </c>
      <c r="B167" s="618"/>
      <c r="C167" s="619"/>
      <c r="D167" s="620"/>
      <c r="E167" s="620"/>
      <c r="F167" s="620"/>
      <c r="G167" s="621"/>
      <c r="H167" s="621"/>
      <c r="I167" s="621">
        <v>54</v>
      </c>
      <c r="J167" s="620">
        <v>37</v>
      </c>
      <c r="K167" s="619">
        <v>55</v>
      </c>
      <c r="L167" s="619">
        <v>44</v>
      </c>
      <c r="M167" s="622">
        <v>39</v>
      </c>
      <c r="N167" s="623">
        <f t="shared" si="8"/>
        <v>229</v>
      </c>
      <c r="O167" s="624">
        <f t="shared" si="9"/>
        <v>45.8</v>
      </c>
      <c r="P167" s="625">
        <f t="shared" si="11"/>
        <v>0.85187114054013846</v>
      </c>
    </row>
    <row r="168" spans="1:16" s="626" customFormat="1">
      <c r="A168" s="617" t="s">
        <v>212</v>
      </c>
      <c r="B168" s="618"/>
      <c r="C168" s="619"/>
      <c r="D168" s="620"/>
      <c r="E168" s="620"/>
      <c r="F168" s="620"/>
      <c r="G168" s="621"/>
      <c r="H168" s="621"/>
      <c r="I168" s="621">
        <v>0</v>
      </c>
      <c r="J168" s="620">
        <v>0</v>
      </c>
      <c r="K168" s="619">
        <v>0</v>
      </c>
      <c r="L168" s="619">
        <v>0</v>
      </c>
      <c r="M168" s="622">
        <v>0</v>
      </c>
      <c r="N168" s="623">
        <f t="shared" si="8"/>
        <v>0</v>
      </c>
      <c r="O168" s="624">
        <f t="shared" si="9"/>
        <v>0</v>
      </c>
      <c r="P168" s="625">
        <f t="shared" si="11"/>
        <v>0</v>
      </c>
    </row>
    <row r="169" spans="1:16" s="253" customFormat="1">
      <c r="A169" s="617" t="s">
        <v>213</v>
      </c>
      <c r="B169" s="618"/>
      <c r="C169" s="619"/>
      <c r="D169" s="620"/>
      <c r="E169" s="620"/>
      <c r="F169" s="620"/>
      <c r="G169" s="621"/>
      <c r="H169" s="621"/>
      <c r="I169" s="621">
        <v>0</v>
      </c>
      <c r="J169" s="620">
        <v>0</v>
      </c>
      <c r="K169" s="619">
        <v>0</v>
      </c>
      <c r="L169" s="619">
        <v>0</v>
      </c>
      <c r="M169" s="622">
        <v>0</v>
      </c>
      <c r="N169" s="623">
        <f t="shared" si="8"/>
        <v>0</v>
      </c>
      <c r="O169" s="624">
        <f t="shared" si="9"/>
        <v>0</v>
      </c>
      <c r="P169" s="625">
        <f t="shared" si="11"/>
        <v>0</v>
      </c>
    </row>
    <row r="170" spans="1:16" s="626" customFormat="1">
      <c r="A170" s="617" t="s">
        <v>214</v>
      </c>
      <c r="B170" s="618"/>
      <c r="C170" s="619"/>
      <c r="D170" s="620"/>
      <c r="E170" s="620"/>
      <c r="F170" s="620"/>
      <c r="G170" s="621"/>
      <c r="H170" s="621"/>
      <c r="I170" s="621">
        <v>0</v>
      </c>
      <c r="J170" s="620">
        <v>0</v>
      </c>
      <c r="K170" s="619">
        <v>0</v>
      </c>
      <c r="L170" s="619">
        <v>0</v>
      </c>
      <c r="M170" s="622">
        <v>0</v>
      </c>
      <c r="N170" s="623">
        <f t="shared" si="8"/>
        <v>0</v>
      </c>
      <c r="O170" s="624">
        <f t="shared" si="9"/>
        <v>0</v>
      </c>
      <c r="P170" s="625">
        <f t="shared" si="11"/>
        <v>0</v>
      </c>
    </row>
    <row r="171" spans="1:16" s="626" customFormat="1">
      <c r="A171" s="394" t="s">
        <v>215</v>
      </c>
      <c r="B171" s="392"/>
      <c r="C171" s="388"/>
      <c r="D171" s="387"/>
      <c r="E171" s="387"/>
      <c r="F171" s="387"/>
      <c r="G171" s="387"/>
      <c r="H171" s="387"/>
      <c r="I171" s="387">
        <v>14</v>
      </c>
      <c r="J171" s="387">
        <v>40</v>
      </c>
      <c r="K171" s="388">
        <v>30</v>
      </c>
      <c r="L171" s="388">
        <v>31</v>
      </c>
      <c r="M171" s="622">
        <v>30</v>
      </c>
      <c r="N171" s="354">
        <f t="shared" si="8"/>
        <v>145</v>
      </c>
      <c r="O171" s="355">
        <f t="shared" si="9"/>
        <v>29</v>
      </c>
      <c r="P171" s="254">
        <f t="shared" si="11"/>
        <v>0.53939439029834091</v>
      </c>
    </row>
    <row r="172" spans="1:16" s="626" customFormat="1">
      <c r="A172" s="647" t="s">
        <v>216</v>
      </c>
      <c r="B172" s="618"/>
      <c r="C172" s="619"/>
      <c r="D172" s="620"/>
      <c r="E172" s="620"/>
      <c r="F172" s="620"/>
      <c r="G172" s="621"/>
      <c r="H172" s="621"/>
      <c r="I172" s="621">
        <v>0</v>
      </c>
      <c r="J172" s="620">
        <v>0</v>
      </c>
      <c r="K172" s="619">
        <v>0</v>
      </c>
      <c r="L172" s="619">
        <v>0</v>
      </c>
      <c r="M172" s="622">
        <v>0</v>
      </c>
      <c r="N172" s="623">
        <f t="shared" si="8"/>
        <v>0</v>
      </c>
      <c r="O172" s="624">
        <f t="shared" si="9"/>
        <v>0</v>
      </c>
      <c r="P172" s="625">
        <f t="shared" si="11"/>
        <v>0</v>
      </c>
    </row>
    <row r="173" spans="1:16" s="626" customFormat="1">
      <c r="A173" s="617" t="s">
        <v>217</v>
      </c>
      <c r="B173" s="618"/>
      <c r="C173" s="619"/>
      <c r="D173" s="620"/>
      <c r="E173" s="620"/>
      <c r="F173" s="620"/>
      <c r="G173" s="621"/>
      <c r="H173" s="621"/>
      <c r="I173" s="621">
        <v>2</v>
      </c>
      <c r="J173" s="620">
        <v>6</v>
      </c>
      <c r="K173" s="619">
        <v>10</v>
      </c>
      <c r="L173" s="619">
        <v>45</v>
      </c>
      <c r="M173" s="622">
        <v>85</v>
      </c>
      <c r="N173" s="623">
        <f t="shared" si="8"/>
        <v>148</v>
      </c>
      <c r="O173" s="624">
        <f t="shared" si="9"/>
        <v>29.6</v>
      </c>
      <c r="P173" s="625">
        <f t="shared" si="11"/>
        <v>0.55055427423554792</v>
      </c>
    </row>
    <row r="174" spans="1:16" s="626" customFormat="1">
      <c r="A174" s="617" t="s">
        <v>218</v>
      </c>
      <c r="B174" s="618"/>
      <c r="C174" s="619"/>
      <c r="D174" s="620"/>
      <c r="E174" s="620"/>
      <c r="F174" s="620"/>
      <c r="G174" s="621"/>
      <c r="H174" s="621"/>
      <c r="I174" s="621">
        <v>70</v>
      </c>
      <c r="J174" s="620">
        <v>102</v>
      </c>
      <c r="K174" s="619">
        <v>210</v>
      </c>
      <c r="L174" s="619">
        <v>298</v>
      </c>
      <c r="M174" s="622">
        <v>232</v>
      </c>
      <c r="N174" s="623">
        <f t="shared" si="8"/>
        <v>912</v>
      </c>
      <c r="O174" s="624">
        <f t="shared" si="9"/>
        <v>182.4</v>
      </c>
      <c r="P174" s="625">
        <f t="shared" si="11"/>
        <v>3.3926047169109443</v>
      </c>
    </row>
    <row r="175" spans="1:16" s="626" customFormat="1">
      <c r="A175" s="649" t="s">
        <v>219</v>
      </c>
      <c r="B175" s="618"/>
      <c r="C175" s="619"/>
      <c r="D175" s="620"/>
      <c r="E175" s="620"/>
      <c r="F175" s="620"/>
      <c r="G175" s="621"/>
      <c r="H175" s="621"/>
      <c r="I175" s="621">
        <v>3</v>
      </c>
      <c r="J175" s="620">
        <v>0</v>
      </c>
      <c r="K175" s="619">
        <v>4</v>
      </c>
      <c r="L175" s="619">
        <v>0</v>
      </c>
      <c r="M175" s="622">
        <v>4</v>
      </c>
      <c r="N175" s="623">
        <f t="shared" si="8"/>
        <v>11</v>
      </c>
      <c r="O175" s="624">
        <f t="shared" si="9"/>
        <v>2.2000000000000002</v>
      </c>
      <c r="P175" s="625">
        <f t="shared" si="11"/>
        <v>4.0919574436425861E-2</v>
      </c>
    </row>
    <row r="176" spans="1:16" s="626" customFormat="1">
      <c r="A176" s="648" t="s">
        <v>220</v>
      </c>
      <c r="B176" s="618"/>
      <c r="C176" s="619"/>
      <c r="D176" s="620"/>
      <c r="E176" s="620"/>
      <c r="F176" s="620"/>
      <c r="G176" s="621"/>
      <c r="H176" s="621"/>
      <c r="I176" s="621">
        <v>8</v>
      </c>
      <c r="J176" s="620">
        <v>0</v>
      </c>
      <c r="K176" s="619">
        <v>3</v>
      </c>
      <c r="L176" s="619">
        <v>0</v>
      </c>
      <c r="M176" s="622">
        <v>0</v>
      </c>
      <c r="N176" s="623">
        <f t="shared" si="8"/>
        <v>11</v>
      </c>
      <c r="O176" s="624">
        <f t="shared" si="9"/>
        <v>2.2000000000000002</v>
      </c>
      <c r="P176" s="625">
        <f t="shared" si="11"/>
        <v>4.0919574436425861E-2</v>
      </c>
    </row>
    <row r="177" spans="1:16" s="626" customFormat="1">
      <c r="A177" s="627" t="s">
        <v>221</v>
      </c>
      <c r="B177" s="618"/>
      <c r="C177" s="619"/>
      <c r="D177" s="620"/>
      <c r="E177" s="620"/>
      <c r="F177" s="620"/>
      <c r="G177" s="621"/>
      <c r="H177" s="621"/>
      <c r="I177" s="621">
        <v>0</v>
      </c>
      <c r="J177" s="620">
        <v>0</v>
      </c>
      <c r="K177" s="619">
        <v>0</v>
      </c>
      <c r="L177" s="619">
        <v>0</v>
      </c>
      <c r="M177" s="622">
        <v>0</v>
      </c>
      <c r="N177" s="623">
        <f t="shared" si="8"/>
        <v>0</v>
      </c>
      <c r="O177" s="624">
        <f t="shared" si="9"/>
        <v>0</v>
      </c>
      <c r="P177" s="625">
        <f t="shared" si="11"/>
        <v>0</v>
      </c>
    </row>
    <row r="178" spans="1:16" s="626" customFormat="1">
      <c r="A178" s="617" t="s">
        <v>222</v>
      </c>
      <c r="B178" s="618"/>
      <c r="C178" s="619"/>
      <c r="D178" s="620"/>
      <c r="E178" s="620"/>
      <c r="F178" s="620"/>
      <c r="G178" s="621"/>
      <c r="H178" s="621"/>
      <c r="I178" s="621">
        <v>0</v>
      </c>
      <c r="J178" s="620">
        <v>0</v>
      </c>
      <c r="K178" s="619">
        <v>0</v>
      </c>
      <c r="L178" s="619">
        <v>0</v>
      </c>
      <c r="M178" s="622">
        <v>0</v>
      </c>
      <c r="N178" s="623">
        <f t="shared" si="8"/>
        <v>0</v>
      </c>
      <c r="O178" s="624">
        <f t="shared" si="9"/>
        <v>0</v>
      </c>
      <c r="P178" s="625">
        <f t="shared" si="11"/>
        <v>0</v>
      </c>
    </row>
    <row r="179" spans="1:16" s="626" customFormat="1">
      <c r="A179" s="617" t="s">
        <v>223</v>
      </c>
      <c r="B179" s="618"/>
      <c r="C179" s="619"/>
      <c r="D179" s="620"/>
      <c r="E179" s="620"/>
      <c r="F179" s="620"/>
      <c r="G179" s="621"/>
      <c r="H179" s="621"/>
      <c r="I179" s="621">
        <v>0</v>
      </c>
      <c r="J179" s="620">
        <v>0</v>
      </c>
      <c r="K179" s="619">
        <v>0</v>
      </c>
      <c r="L179" s="619">
        <v>1</v>
      </c>
      <c r="M179" s="622">
        <v>4</v>
      </c>
      <c r="N179" s="623">
        <f t="shared" si="8"/>
        <v>5</v>
      </c>
      <c r="O179" s="624">
        <f t="shared" si="9"/>
        <v>1</v>
      </c>
      <c r="P179" s="625">
        <f t="shared" si="11"/>
        <v>1.8599806562011753E-2</v>
      </c>
    </row>
    <row r="180" spans="1:16" s="626" customFormat="1">
      <c r="A180" s="617" t="s">
        <v>224</v>
      </c>
      <c r="B180" s="618"/>
      <c r="C180" s="619"/>
      <c r="D180" s="620"/>
      <c r="E180" s="620"/>
      <c r="F180" s="620"/>
      <c r="G180" s="621"/>
      <c r="H180" s="621"/>
      <c r="I180" s="621">
        <v>2</v>
      </c>
      <c r="J180" s="620">
        <v>0</v>
      </c>
      <c r="K180" s="619">
        <v>0</v>
      </c>
      <c r="L180" s="619">
        <v>0</v>
      </c>
      <c r="M180" s="622">
        <v>0</v>
      </c>
      <c r="N180" s="623">
        <f t="shared" si="8"/>
        <v>2</v>
      </c>
      <c r="O180" s="624">
        <f t="shared" si="9"/>
        <v>0.4</v>
      </c>
      <c r="P180" s="625">
        <f t="shared" si="11"/>
        <v>7.4399226248047018E-3</v>
      </c>
    </row>
    <row r="181" spans="1:16" s="626" customFormat="1">
      <c r="A181" s="617" t="s">
        <v>225</v>
      </c>
      <c r="B181" s="618"/>
      <c r="C181" s="619"/>
      <c r="D181" s="620"/>
      <c r="E181" s="620"/>
      <c r="F181" s="620"/>
      <c r="G181" s="621"/>
      <c r="H181" s="621"/>
      <c r="I181" s="621">
        <v>3</v>
      </c>
      <c r="J181" s="620">
        <v>0</v>
      </c>
      <c r="K181" s="619">
        <v>2</v>
      </c>
      <c r="L181" s="619">
        <v>1</v>
      </c>
      <c r="M181" s="622">
        <v>1</v>
      </c>
      <c r="N181" s="623">
        <f t="shared" si="8"/>
        <v>7</v>
      </c>
      <c r="O181" s="624">
        <f t="shared" si="9"/>
        <v>1.4</v>
      </c>
      <c r="P181" s="625">
        <f t="shared" si="11"/>
        <v>2.6039729186816456E-2</v>
      </c>
    </row>
    <row r="182" spans="1:16" s="626" customFormat="1">
      <c r="A182" s="617" t="s">
        <v>226</v>
      </c>
      <c r="B182" s="618"/>
      <c r="C182" s="619"/>
      <c r="D182" s="620"/>
      <c r="E182" s="620"/>
      <c r="F182" s="620"/>
      <c r="G182" s="621"/>
      <c r="H182" s="621"/>
      <c r="I182" s="621">
        <v>0</v>
      </c>
      <c r="J182" s="620">
        <v>1</v>
      </c>
      <c r="K182" s="619">
        <v>0</v>
      </c>
      <c r="L182" s="619">
        <v>1</v>
      </c>
      <c r="M182" s="622">
        <v>0</v>
      </c>
      <c r="N182" s="623">
        <f t="shared" si="8"/>
        <v>2</v>
      </c>
      <c r="O182" s="624">
        <f t="shared" si="9"/>
        <v>0.4</v>
      </c>
      <c r="P182" s="625">
        <f t="shared" si="11"/>
        <v>7.4399226248047018E-3</v>
      </c>
    </row>
    <row r="183" spans="1:16" s="626" customFormat="1">
      <c r="A183" s="617" t="s">
        <v>227</v>
      </c>
      <c r="B183" s="618"/>
      <c r="C183" s="619"/>
      <c r="D183" s="620"/>
      <c r="E183" s="620"/>
      <c r="F183" s="620"/>
      <c r="G183" s="621"/>
      <c r="H183" s="621"/>
      <c r="I183" s="621">
        <v>149</v>
      </c>
      <c r="J183" s="620">
        <v>160</v>
      </c>
      <c r="K183" s="619">
        <v>160</v>
      </c>
      <c r="L183" s="619">
        <v>142</v>
      </c>
      <c r="M183" s="622">
        <v>165</v>
      </c>
      <c r="N183" s="623">
        <f t="shared" si="8"/>
        <v>776</v>
      </c>
      <c r="O183" s="624">
        <f t="shared" si="9"/>
        <v>155.19999999999999</v>
      </c>
      <c r="P183" s="625">
        <f t="shared" si="11"/>
        <v>2.8866899784242244</v>
      </c>
    </row>
    <row r="184" spans="1:16" s="626" customFormat="1">
      <c r="A184" s="617" t="s">
        <v>228</v>
      </c>
      <c r="B184" s="618"/>
      <c r="C184" s="619"/>
      <c r="D184" s="620"/>
      <c r="E184" s="620"/>
      <c r="F184" s="620"/>
      <c r="G184" s="621"/>
      <c r="H184" s="621"/>
      <c r="I184" s="621">
        <v>0</v>
      </c>
      <c r="J184" s="620">
        <v>0</v>
      </c>
      <c r="K184" s="619">
        <v>0</v>
      </c>
      <c r="L184" s="619">
        <v>0</v>
      </c>
      <c r="M184" s="622">
        <v>0</v>
      </c>
      <c r="N184" s="623">
        <f t="shared" si="8"/>
        <v>0</v>
      </c>
      <c r="O184" s="624">
        <f t="shared" si="9"/>
        <v>0</v>
      </c>
      <c r="P184" s="625">
        <f t="shared" si="11"/>
        <v>0</v>
      </c>
    </row>
    <row r="185" spans="1:16" s="626" customFormat="1">
      <c r="A185" s="617" t="s">
        <v>229</v>
      </c>
      <c r="B185" s="618"/>
      <c r="C185" s="619"/>
      <c r="D185" s="620"/>
      <c r="E185" s="620"/>
      <c r="F185" s="620"/>
      <c r="G185" s="621"/>
      <c r="H185" s="621"/>
      <c r="I185" s="621">
        <v>44</v>
      </c>
      <c r="J185" s="620">
        <v>54</v>
      </c>
      <c r="K185" s="619">
        <v>110</v>
      </c>
      <c r="L185" s="619">
        <v>65</v>
      </c>
      <c r="M185" s="622">
        <v>52</v>
      </c>
      <c r="N185" s="623">
        <f t="shared" si="8"/>
        <v>325</v>
      </c>
      <c r="O185" s="624">
        <f t="shared" si="9"/>
        <v>65</v>
      </c>
      <c r="P185" s="625">
        <f t="shared" si="11"/>
        <v>1.2089874265307641</v>
      </c>
    </row>
    <row r="186" spans="1:16" s="626" customFormat="1">
      <c r="A186" s="617" t="s">
        <v>230</v>
      </c>
      <c r="B186" s="618"/>
      <c r="C186" s="619"/>
      <c r="D186" s="620"/>
      <c r="E186" s="620"/>
      <c r="F186" s="620"/>
      <c r="G186" s="621"/>
      <c r="H186" s="621"/>
      <c r="I186" s="621">
        <v>27</v>
      </c>
      <c r="J186" s="620">
        <v>45</v>
      </c>
      <c r="K186" s="619">
        <v>34</v>
      </c>
      <c r="L186" s="619">
        <v>34</v>
      </c>
      <c r="M186" s="622">
        <v>34</v>
      </c>
      <c r="N186" s="623">
        <f t="shared" si="8"/>
        <v>174</v>
      </c>
      <c r="O186" s="624">
        <f t="shared" si="9"/>
        <v>34.799999999999997</v>
      </c>
      <c r="P186" s="625">
        <f t="shared" si="11"/>
        <v>0.64727326835800914</v>
      </c>
    </row>
    <row r="187" spans="1:16" s="626" customFormat="1">
      <c r="A187" s="617" t="s">
        <v>231</v>
      </c>
      <c r="B187" s="618"/>
      <c r="C187" s="619"/>
      <c r="D187" s="620"/>
      <c r="E187" s="620"/>
      <c r="F187" s="620"/>
      <c r="G187" s="621"/>
      <c r="H187" s="621"/>
      <c r="I187" s="621">
        <v>0</v>
      </c>
      <c r="J187" s="620">
        <v>0</v>
      </c>
      <c r="K187" s="619">
        <v>0</v>
      </c>
      <c r="L187" s="619">
        <v>0</v>
      </c>
      <c r="M187" s="622">
        <v>0</v>
      </c>
      <c r="N187" s="623">
        <f t="shared" si="8"/>
        <v>0</v>
      </c>
      <c r="O187" s="624">
        <f t="shared" si="9"/>
        <v>0</v>
      </c>
      <c r="P187" s="625">
        <f t="shared" si="11"/>
        <v>0</v>
      </c>
    </row>
    <row r="188" spans="1:16" s="626" customFormat="1">
      <c r="A188" s="647" t="s">
        <v>232</v>
      </c>
      <c r="B188" s="618"/>
      <c r="C188" s="619"/>
      <c r="D188" s="620"/>
      <c r="E188" s="620"/>
      <c r="F188" s="620"/>
      <c r="G188" s="621"/>
      <c r="H188" s="621"/>
      <c r="I188" s="621">
        <v>0</v>
      </c>
      <c r="J188" s="620">
        <v>2</v>
      </c>
      <c r="K188" s="619">
        <v>1</v>
      </c>
      <c r="L188" s="619">
        <v>1</v>
      </c>
      <c r="M188" s="622">
        <v>0</v>
      </c>
      <c r="N188" s="623">
        <f t="shared" si="8"/>
        <v>4</v>
      </c>
      <c r="O188" s="624">
        <f t="shared" si="9"/>
        <v>0.8</v>
      </c>
      <c r="P188" s="625">
        <f t="shared" si="11"/>
        <v>1.4879845249609404E-2</v>
      </c>
    </row>
    <row r="189" spans="1:16" s="626" customFormat="1">
      <c r="A189" s="617" t="s">
        <v>233</v>
      </c>
      <c r="B189" s="618"/>
      <c r="C189" s="619"/>
      <c r="D189" s="620"/>
      <c r="E189" s="620"/>
      <c r="F189" s="620"/>
      <c r="G189" s="621"/>
      <c r="H189" s="621"/>
      <c r="I189" s="621">
        <v>0</v>
      </c>
      <c r="J189" s="620">
        <v>1</v>
      </c>
      <c r="K189" s="619">
        <v>3</v>
      </c>
      <c r="L189" s="619">
        <v>1</v>
      </c>
      <c r="M189" s="622">
        <v>4</v>
      </c>
      <c r="N189" s="623">
        <f t="shared" si="8"/>
        <v>9</v>
      </c>
      <c r="O189" s="624">
        <f t="shared" si="9"/>
        <v>1.8</v>
      </c>
      <c r="P189" s="625">
        <f t="shared" si="11"/>
        <v>3.3479651811621158E-2</v>
      </c>
    </row>
    <row r="190" spans="1:16" s="626" customFormat="1">
      <c r="A190" s="617" t="s">
        <v>234</v>
      </c>
      <c r="B190" s="618"/>
      <c r="C190" s="619"/>
      <c r="D190" s="620"/>
      <c r="E190" s="620"/>
      <c r="F190" s="620"/>
      <c r="G190" s="621"/>
      <c r="H190" s="621"/>
      <c r="I190" s="621">
        <v>222</v>
      </c>
      <c r="J190" s="620">
        <v>251</v>
      </c>
      <c r="K190" s="619">
        <v>257</v>
      </c>
      <c r="L190" s="619">
        <v>251</v>
      </c>
      <c r="M190" s="622">
        <v>169</v>
      </c>
      <c r="N190" s="623">
        <f t="shared" si="8"/>
        <v>1150</v>
      </c>
      <c r="O190" s="624">
        <f t="shared" si="9"/>
        <v>230</v>
      </c>
      <c r="P190" s="625">
        <f t="shared" si="11"/>
        <v>4.2779555092627035</v>
      </c>
    </row>
    <row r="191" spans="1:16" s="626" customFormat="1">
      <c r="A191" s="617" t="s">
        <v>235</v>
      </c>
      <c r="B191" s="618"/>
      <c r="C191" s="619"/>
      <c r="D191" s="620"/>
      <c r="E191" s="620"/>
      <c r="F191" s="620"/>
      <c r="G191" s="621"/>
      <c r="H191" s="621"/>
      <c r="I191" s="621">
        <v>24</v>
      </c>
      <c r="J191" s="620">
        <v>41</v>
      </c>
      <c r="K191" s="619">
        <v>30</v>
      </c>
      <c r="L191" s="619">
        <v>21</v>
      </c>
      <c r="M191" s="622">
        <v>32</v>
      </c>
      <c r="N191" s="623">
        <f t="shared" si="8"/>
        <v>148</v>
      </c>
      <c r="O191" s="624">
        <f t="shared" si="9"/>
        <v>29.6</v>
      </c>
      <c r="P191" s="625">
        <f t="shared" si="11"/>
        <v>0.55055427423554792</v>
      </c>
    </row>
    <row r="192" spans="1:16" s="626" customFormat="1">
      <c r="A192" s="617" t="s">
        <v>236</v>
      </c>
      <c r="B192" s="618"/>
      <c r="C192" s="619"/>
      <c r="D192" s="620"/>
      <c r="E192" s="620"/>
      <c r="F192" s="620"/>
      <c r="G192" s="621"/>
      <c r="H192" s="621"/>
      <c r="I192" s="621">
        <v>0</v>
      </c>
      <c r="J192" s="620">
        <v>0</v>
      </c>
      <c r="K192" s="619">
        <v>0</v>
      </c>
      <c r="L192" s="619">
        <v>0</v>
      </c>
      <c r="M192" s="622">
        <v>0</v>
      </c>
      <c r="N192" s="623">
        <f t="shared" si="8"/>
        <v>0</v>
      </c>
      <c r="O192" s="624">
        <f t="shared" si="9"/>
        <v>0</v>
      </c>
      <c r="P192" s="625">
        <f t="shared" si="11"/>
        <v>0</v>
      </c>
    </row>
    <row r="193" spans="1:16" s="626" customFormat="1">
      <c r="A193" s="617" t="s">
        <v>237</v>
      </c>
      <c r="B193" s="618"/>
      <c r="C193" s="619"/>
      <c r="D193" s="620"/>
      <c r="E193" s="620"/>
      <c r="F193" s="620"/>
      <c r="G193" s="621"/>
      <c r="H193" s="621"/>
      <c r="I193" s="621">
        <v>2</v>
      </c>
      <c r="J193" s="620">
        <v>0</v>
      </c>
      <c r="K193" s="619">
        <v>0</v>
      </c>
      <c r="L193" s="619">
        <v>1</v>
      </c>
      <c r="M193" s="622">
        <v>0</v>
      </c>
      <c r="N193" s="623">
        <f t="shared" si="8"/>
        <v>3</v>
      </c>
      <c r="O193" s="624">
        <f t="shared" si="9"/>
        <v>0.6</v>
      </c>
      <c r="P193" s="625">
        <f t="shared" si="11"/>
        <v>1.1159883937207054E-2</v>
      </c>
    </row>
    <row r="194" spans="1:16" s="626" customFormat="1">
      <c r="A194" s="617" t="s">
        <v>238</v>
      </c>
      <c r="B194" s="618"/>
      <c r="C194" s="619"/>
      <c r="D194" s="620"/>
      <c r="E194" s="620"/>
      <c r="F194" s="620"/>
      <c r="G194" s="621"/>
      <c r="H194" s="621"/>
      <c r="I194" s="621">
        <v>78</v>
      </c>
      <c r="J194" s="620">
        <v>96</v>
      </c>
      <c r="K194" s="619">
        <v>120</v>
      </c>
      <c r="L194" s="619">
        <v>90</v>
      </c>
      <c r="M194" s="622">
        <v>108</v>
      </c>
      <c r="N194" s="623">
        <f t="shared" si="8"/>
        <v>492</v>
      </c>
      <c r="O194" s="624">
        <f t="shared" si="9"/>
        <v>98.4</v>
      </c>
      <c r="P194" s="625">
        <f t="shared" si="11"/>
        <v>1.8302209657019568</v>
      </c>
    </row>
    <row r="195" spans="1:16" s="626" customFormat="1">
      <c r="A195" s="617" t="s">
        <v>239</v>
      </c>
      <c r="B195" s="618"/>
      <c r="C195" s="619"/>
      <c r="D195" s="620"/>
      <c r="E195" s="620"/>
      <c r="F195" s="620"/>
      <c r="G195" s="621"/>
      <c r="H195" s="621"/>
      <c r="I195" s="621">
        <v>2</v>
      </c>
      <c r="J195" s="620">
        <v>2</v>
      </c>
      <c r="K195" s="619">
        <v>8</v>
      </c>
      <c r="L195" s="619">
        <v>3</v>
      </c>
      <c r="M195" s="622">
        <v>8</v>
      </c>
      <c r="N195" s="623">
        <f t="shared" si="8"/>
        <v>23</v>
      </c>
      <c r="O195" s="624">
        <f t="shared" si="9"/>
        <v>4.5999999999999996</v>
      </c>
      <c r="P195" s="625">
        <f t="shared" si="11"/>
        <v>8.5559110185254084E-2</v>
      </c>
    </row>
    <row r="196" spans="1:16" s="626" customFormat="1">
      <c r="A196" s="617" t="s">
        <v>240</v>
      </c>
      <c r="B196" s="618"/>
      <c r="C196" s="619"/>
      <c r="D196" s="620"/>
      <c r="E196" s="620"/>
      <c r="F196" s="620"/>
      <c r="G196" s="621"/>
      <c r="H196" s="621"/>
      <c r="I196" s="621">
        <v>9</v>
      </c>
      <c r="J196" s="620">
        <v>14</v>
      </c>
      <c r="K196" s="619">
        <v>10</v>
      </c>
      <c r="L196" s="619">
        <v>15</v>
      </c>
      <c r="M196" s="622">
        <v>15</v>
      </c>
      <c r="N196" s="623">
        <f t="shared" si="8"/>
        <v>63</v>
      </c>
      <c r="O196" s="624">
        <f t="shared" si="9"/>
        <v>12.6</v>
      </c>
      <c r="P196" s="625">
        <f t="shared" si="11"/>
        <v>0.23435756268134811</v>
      </c>
    </row>
    <row r="197" spans="1:16" s="626" customFormat="1">
      <c r="A197" s="617" t="s">
        <v>241</v>
      </c>
      <c r="B197" s="618"/>
      <c r="C197" s="619"/>
      <c r="D197" s="620"/>
      <c r="E197" s="620"/>
      <c r="F197" s="620"/>
      <c r="G197" s="621"/>
      <c r="H197" s="621"/>
      <c r="I197" s="621">
        <v>2</v>
      </c>
      <c r="J197" s="620">
        <v>0</v>
      </c>
      <c r="K197" s="619">
        <v>2</v>
      </c>
      <c r="L197" s="619">
        <v>0</v>
      </c>
      <c r="M197" s="622">
        <v>3</v>
      </c>
      <c r="N197" s="623">
        <f t="shared" si="8"/>
        <v>7</v>
      </c>
      <c r="O197" s="624">
        <f t="shared" si="9"/>
        <v>1.4</v>
      </c>
      <c r="P197" s="625">
        <f t="shared" si="11"/>
        <v>2.6039729186816456E-2</v>
      </c>
    </row>
    <row r="198" spans="1:16" s="626" customFormat="1">
      <c r="A198" s="617" t="s">
        <v>242</v>
      </c>
      <c r="B198" s="618"/>
      <c r="C198" s="619"/>
      <c r="D198" s="620"/>
      <c r="E198" s="620"/>
      <c r="F198" s="620"/>
      <c r="G198" s="621"/>
      <c r="H198" s="621"/>
      <c r="I198" s="621">
        <v>0</v>
      </c>
      <c r="J198" s="620">
        <v>0</v>
      </c>
      <c r="K198" s="619">
        <v>0</v>
      </c>
      <c r="L198" s="619">
        <v>0</v>
      </c>
      <c r="M198" s="622">
        <v>0</v>
      </c>
      <c r="N198" s="623">
        <f t="shared" ref="N198:N261" si="12">SUM(B198:M198)</f>
        <v>0</v>
      </c>
      <c r="O198" s="624">
        <f t="shared" ref="O198:O263" si="13">AVERAGE(B198:M198)</f>
        <v>0</v>
      </c>
      <c r="P198" s="625">
        <f t="shared" ref="P198:P263" si="14">(N198/$N$264)*100</f>
        <v>0</v>
      </c>
    </row>
    <row r="199" spans="1:16" s="626" customFormat="1">
      <c r="A199" s="617" t="s">
        <v>243</v>
      </c>
      <c r="B199" s="618"/>
      <c r="C199" s="619"/>
      <c r="D199" s="620"/>
      <c r="E199" s="620"/>
      <c r="F199" s="620"/>
      <c r="G199" s="621"/>
      <c r="H199" s="621"/>
      <c r="I199" s="621">
        <v>2</v>
      </c>
      <c r="J199" s="620">
        <v>2</v>
      </c>
      <c r="K199" s="619">
        <v>1</v>
      </c>
      <c r="L199" s="619">
        <v>0</v>
      </c>
      <c r="M199" s="622">
        <v>0</v>
      </c>
      <c r="N199" s="623">
        <f t="shared" si="12"/>
        <v>5</v>
      </c>
      <c r="O199" s="624">
        <f t="shared" si="13"/>
        <v>1</v>
      </c>
      <c r="P199" s="625">
        <f t="shared" si="14"/>
        <v>1.8599806562011753E-2</v>
      </c>
    </row>
    <row r="200" spans="1:16" s="626" customFormat="1">
      <c r="A200" s="617" t="s">
        <v>244</v>
      </c>
      <c r="B200" s="618"/>
      <c r="C200" s="619"/>
      <c r="D200" s="620"/>
      <c r="E200" s="620"/>
      <c r="F200" s="620"/>
      <c r="G200" s="621"/>
      <c r="H200" s="621"/>
      <c r="I200" s="621">
        <v>1</v>
      </c>
      <c r="J200" s="620">
        <v>2</v>
      </c>
      <c r="K200" s="619">
        <v>1</v>
      </c>
      <c r="L200" s="619">
        <v>0</v>
      </c>
      <c r="M200" s="622">
        <v>0</v>
      </c>
      <c r="N200" s="623">
        <f t="shared" si="12"/>
        <v>4</v>
      </c>
      <c r="O200" s="624">
        <f t="shared" si="13"/>
        <v>0.8</v>
      </c>
      <c r="P200" s="625">
        <f t="shared" si="14"/>
        <v>1.4879845249609404E-2</v>
      </c>
    </row>
    <row r="201" spans="1:16" s="626" customFormat="1">
      <c r="A201" s="647" t="s">
        <v>245</v>
      </c>
      <c r="B201" s="618"/>
      <c r="C201" s="619"/>
      <c r="D201" s="620"/>
      <c r="E201" s="620"/>
      <c r="F201" s="620"/>
      <c r="G201" s="621"/>
      <c r="H201" s="621"/>
      <c r="I201" s="621">
        <v>4</v>
      </c>
      <c r="J201" s="620">
        <v>10</v>
      </c>
      <c r="K201" s="619">
        <v>32</v>
      </c>
      <c r="L201" s="619">
        <v>12</v>
      </c>
      <c r="M201" s="622">
        <v>7</v>
      </c>
      <c r="N201" s="623">
        <f t="shared" si="12"/>
        <v>65</v>
      </c>
      <c r="O201" s="624">
        <f t="shared" si="13"/>
        <v>13</v>
      </c>
      <c r="P201" s="625">
        <f t="shared" si="14"/>
        <v>0.24179748530615283</v>
      </c>
    </row>
    <row r="202" spans="1:16" s="626" customFormat="1">
      <c r="A202" s="647" t="s">
        <v>246</v>
      </c>
      <c r="B202" s="618"/>
      <c r="C202" s="619"/>
      <c r="D202" s="620"/>
      <c r="E202" s="620"/>
      <c r="F202" s="620"/>
      <c r="G202" s="621"/>
      <c r="H202" s="621"/>
      <c r="I202" s="621">
        <v>0</v>
      </c>
      <c r="J202" s="620">
        <v>0</v>
      </c>
      <c r="K202" s="619">
        <v>0</v>
      </c>
      <c r="L202" s="619">
        <v>0</v>
      </c>
      <c r="M202" s="622">
        <v>0</v>
      </c>
      <c r="N202" s="623">
        <f t="shared" si="12"/>
        <v>0</v>
      </c>
      <c r="O202" s="624">
        <f t="shared" si="13"/>
        <v>0</v>
      </c>
      <c r="P202" s="625">
        <f t="shared" si="14"/>
        <v>0</v>
      </c>
    </row>
    <row r="203" spans="1:16" s="626" customFormat="1">
      <c r="A203" s="647" t="s">
        <v>247</v>
      </c>
      <c r="B203" s="618"/>
      <c r="C203" s="619"/>
      <c r="D203" s="620"/>
      <c r="E203" s="620"/>
      <c r="F203" s="620"/>
      <c r="G203" s="621"/>
      <c r="H203" s="621"/>
      <c r="I203" s="621">
        <v>4</v>
      </c>
      <c r="J203" s="620">
        <v>12</v>
      </c>
      <c r="K203" s="619">
        <v>11</v>
      </c>
      <c r="L203" s="619">
        <v>8</v>
      </c>
      <c r="M203" s="622">
        <v>5</v>
      </c>
      <c r="N203" s="623">
        <f t="shared" si="12"/>
        <v>40</v>
      </c>
      <c r="O203" s="624">
        <f t="shared" si="13"/>
        <v>8</v>
      </c>
      <c r="P203" s="625">
        <f t="shared" si="14"/>
        <v>0.14879845249609402</v>
      </c>
    </row>
    <row r="204" spans="1:16" s="626" customFormat="1">
      <c r="A204" s="617" t="s">
        <v>248</v>
      </c>
      <c r="B204" s="618"/>
      <c r="C204" s="619"/>
      <c r="D204" s="620"/>
      <c r="E204" s="620"/>
      <c r="F204" s="620"/>
      <c r="G204" s="621"/>
      <c r="H204" s="621"/>
      <c r="I204" s="621">
        <v>162</v>
      </c>
      <c r="J204" s="620">
        <v>187</v>
      </c>
      <c r="K204" s="619">
        <v>214</v>
      </c>
      <c r="L204" s="619">
        <v>110</v>
      </c>
      <c r="M204" s="622">
        <v>137</v>
      </c>
      <c r="N204" s="623">
        <f t="shared" si="12"/>
        <v>810</v>
      </c>
      <c r="O204" s="624">
        <f t="shared" si="13"/>
        <v>162</v>
      </c>
      <c r="P204" s="625">
        <f t="shared" si="14"/>
        <v>3.0131686630459042</v>
      </c>
    </row>
    <row r="205" spans="1:16" s="626" customFormat="1">
      <c r="A205" s="617" t="s">
        <v>249</v>
      </c>
      <c r="B205" s="618"/>
      <c r="C205" s="619"/>
      <c r="D205" s="620"/>
      <c r="E205" s="620"/>
      <c r="F205" s="620"/>
      <c r="G205" s="621"/>
      <c r="H205" s="621"/>
      <c r="I205" s="621">
        <v>140</v>
      </c>
      <c r="J205" s="620">
        <v>172</v>
      </c>
      <c r="K205" s="619">
        <v>224</v>
      </c>
      <c r="L205" s="619">
        <v>212</v>
      </c>
      <c r="M205" s="622">
        <v>198</v>
      </c>
      <c r="N205" s="623">
        <f t="shared" si="12"/>
        <v>946</v>
      </c>
      <c r="O205" s="624">
        <f t="shared" si="13"/>
        <v>189.2</v>
      </c>
      <c r="P205" s="625">
        <f t="shared" si="14"/>
        <v>3.5190834015326238</v>
      </c>
    </row>
    <row r="206" spans="1:16" s="626" customFormat="1">
      <c r="A206" s="617" t="s">
        <v>250</v>
      </c>
      <c r="B206" s="618"/>
      <c r="C206" s="619"/>
      <c r="D206" s="620"/>
      <c r="E206" s="620"/>
      <c r="F206" s="620"/>
      <c r="G206" s="621"/>
      <c r="H206" s="621"/>
      <c r="I206" s="621">
        <v>24</v>
      </c>
      <c r="J206" s="620">
        <v>22</v>
      </c>
      <c r="K206" s="619">
        <v>28</v>
      </c>
      <c r="L206" s="619">
        <v>16</v>
      </c>
      <c r="M206" s="622">
        <v>18</v>
      </c>
      <c r="N206" s="623">
        <f t="shared" si="12"/>
        <v>108</v>
      </c>
      <c r="O206" s="624">
        <f t="shared" si="13"/>
        <v>21.6</v>
      </c>
      <c r="P206" s="625">
        <f t="shared" si="14"/>
        <v>0.4017558217394539</v>
      </c>
    </row>
    <row r="207" spans="1:16" s="644" customFormat="1">
      <c r="A207" s="647" t="s">
        <v>251</v>
      </c>
      <c r="B207" s="634"/>
      <c r="C207" s="619"/>
      <c r="D207" s="621"/>
      <c r="E207" s="621"/>
      <c r="F207" s="621"/>
      <c r="G207" s="621"/>
      <c r="H207" s="621"/>
      <c r="I207" s="621">
        <v>10</v>
      </c>
      <c r="J207" s="621">
        <v>16</v>
      </c>
      <c r="K207" s="619">
        <v>20</v>
      </c>
      <c r="L207" s="619">
        <v>5</v>
      </c>
      <c r="M207" s="622">
        <v>14</v>
      </c>
      <c r="N207" s="623">
        <f t="shared" si="12"/>
        <v>65</v>
      </c>
      <c r="O207" s="624">
        <f t="shared" si="13"/>
        <v>13</v>
      </c>
      <c r="P207" s="625">
        <f t="shared" si="14"/>
        <v>0.24179748530615283</v>
      </c>
    </row>
    <row r="208" spans="1:16" s="644" customFormat="1">
      <c r="A208" s="647" t="s">
        <v>252</v>
      </c>
      <c r="B208" s="634"/>
      <c r="C208" s="619"/>
      <c r="D208" s="621"/>
      <c r="E208" s="621"/>
      <c r="F208" s="621"/>
      <c r="G208" s="621"/>
      <c r="H208" s="621"/>
      <c r="I208" s="621">
        <v>15</v>
      </c>
      <c r="J208" s="621">
        <v>20</v>
      </c>
      <c r="K208" s="619">
        <v>35</v>
      </c>
      <c r="L208" s="619">
        <v>16</v>
      </c>
      <c r="M208" s="622">
        <v>23</v>
      </c>
      <c r="N208" s="623">
        <f t="shared" si="12"/>
        <v>109</v>
      </c>
      <c r="O208" s="624">
        <f t="shared" si="13"/>
        <v>21.8</v>
      </c>
      <c r="P208" s="625">
        <f t="shared" si="14"/>
        <v>0.40547578305185628</v>
      </c>
    </row>
    <row r="209" spans="1:16" s="626" customFormat="1">
      <c r="A209" s="647" t="s">
        <v>253</v>
      </c>
      <c r="B209" s="634"/>
      <c r="C209" s="619"/>
      <c r="D209" s="621"/>
      <c r="E209" s="621"/>
      <c r="F209" s="621"/>
      <c r="G209" s="621"/>
      <c r="H209" s="621"/>
      <c r="I209" s="621">
        <v>1</v>
      </c>
      <c r="J209" s="621">
        <v>2</v>
      </c>
      <c r="K209" s="619">
        <v>1</v>
      </c>
      <c r="L209" s="619">
        <v>1</v>
      </c>
      <c r="M209" s="622">
        <v>1</v>
      </c>
      <c r="N209" s="623">
        <f t="shared" si="12"/>
        <v>6</v>
      </c>
      <c r="O209" s="624">
        <f t="shared" si="13"/>
        <v>1.2</v>
      </c>
      <c r="P209" s="625">
        <f t="shared" si="14"/>
        <v>2.2319767874414108E-2</v>
      </c>
    </row>
    <row r="210" spans="1:16" s="626" customFormat="1">
      <c r="A210" s="617" t="s">
        <v>254</v>
      </c>
      <c r="B210" s="618"/>
      <c r="C210" s="619"/>
      <c r="D210" s="620"/>
      <c r="E210" s="620"/>
      <c r="F210" s="620"/>
      <c r="G210" s="621"/>
      <c r="H210" s="621"/>
      <c r="I210" s="621">
        <v>199</v>
      </c>
      <c r="J210" s="620">
        <v>139</v>
      </c>
      <c r="K210" s="619">
        <v>200</v>
      </c>
      <c r="L210" s="619">
        <v>161</v>
      </c>
      <c r="M210" s="622">
        <v>217</v>
      </c>
      <c r="N210" s="623">
        <f t="shared" si="12"/>
        <v>916</v>
      </c>
      <c r="O210" s="624">
        <f t="shared" si="13"/>
        <v>183.2</v>
      </c>
      <c r="P210" s="625">
        <f t="shared" si="14"/>
        <v>3.4074845621605538</v>
      </c>
    </row>
    <row r="211" spans="1:16" s="626" customFormat="1">
      <c r="A211" s="617" t="s">
        <v>255</v>
      </c>
      <c r="B211" s="618"/>
      <c r="C211" s="619"/>
      <c r="D211" s="620"/>
      <c r="E211" s="620"/>
      <c r="F211" s="620"/>
      <c r="G211" s="621"/>
      <c r="H211" s="621"/>
      <c r="I211" s="621">
        <v>0</v>
      </c>
      <c r="J211" s="620">
        <v>0</v>
      </c>
      <c r="K211" s="619">
        <v>1</v>
      </c>
      <c r="L211" s="619">
        <v>1</v>
      </c>
      <c r="M211" s="622">
        <v>2</v>
      </c>
      <c r="N211" s="623">
        <f t="shared" si="12"/>
        <v>4</v>
      </c>
      <c r="O211" s="624">
        <f t="shared" si="13"/>
        <v>0.8</v>
      </c>
      <c r="P211" s="625">
        <f t="shared" si="14"/>
        <v>1.4879845249609404E-2</v>
      </c>
    </row>
    <row r="212" spans="1:16" s="626" customFormat="1">
      <c r="A212" s="617" t="s">
        <v>256</v>
      </c>
      <c r="B212" s="618"/>
      <c r="C212" s="619"/>
      <c r="D212" s="620"/>
      <c r="E212" s="620"/>
      <c r="F212" s="620"/>
      <c r="G212" s="621"/>
      <c r="H212" s="621"/>
      <c r="I212" s="621">
        <v>20</v>
      </c>
      <c r="J212" s="620">
        <v>8</v>
      </c>
      <c r="K212" s="619">
        <v>7</v>
      </c>
      <c r="L212" s="619">
        <v>5</v>
      </c>
      <c r="M212" s="622">
        <v>10</v>
      </c>
      <c r="N212" s="623">
        <f t="shared" si="12"/>
        <v>50</v>
      </c>
      <c r="O212" s="624">
        <f t="shared" si="13"/>
        <v>10</v>
      </c>
      <c r="P212" s="625">
        <f t="shared" si="14"/>
        <v>0.18599806562011753</v>
      </c>
    </row>
    <row r="213" spans="1:16" s="626" customFormat="1">
      <c r="A213" s="617" t="s">
        <v>257</v>
      </c>
      <c r="B213" s="618"/>
      <c r="C213" s="619"/>
      <c r="D213" s="620"/>
      <c r="E213" s="620"/>
      <c r="F213" s="620"/>
      <c r="G213" s="621"/>
      <c r="H213" s="621"/>
      <c r="I213" s="621">
        <v>0</v>
      </c>
      <c r="J213" s="620">
        <v>0</v>
      </c>
      <c r="K213" s="619">
        <v>0</v>
      </c>
      <c r="L213" s="619">
        <v>0</v>
      </c>
      <c r="M213" s="622">
        <v>0</v>
      </c>
      <c r="N213" s="623">
        <f t="shared" si="12"/>
        <v>0</v>
      </c>
      <c r="O213" s="624">
        <f t="shared" si="13"/>
        <v>0</v>
      </c>
      <c r="P213" s="625">
        <f t="shared" si="14"/>
        <v>0</v>
      </c>
    </row>
    <row r="214" spans="1:16" s="626" customFormat="1">
      <c r="A214" s="617" t="s">
        <v>258</v>
      </c>
      <c r="B214" s="618"/>
      <c r="C214" s="619"/>
      <c r="D214" s="620"/>
      <c r="E214" s="620"/>
      <c r="F214" s="620"/>
      <c r="G214" s="621"/>
      <c r="H214" s="621"/>
      <c r="I214" s="621">
        <v>0</v>
      </c>
      <c r="J214" s="620">
        <v>0</v>
      </c>
      <c r="K214" s="619">
        <v>0</v>
      </c>
      <c r="L214" s="619">
        <v>0</v>
      </c>
      <c r="M214" s="622">
        <v>0</v>
      </c>
      <c r="N214" s="623">
        <f t="shared" si="12"/>
        <v>0</v>
      </c>
      <c r="O214" s="624">
        <f t="shared" si="13"/>
        <v>0</v>
      </c>
      <c r="P214" s="625">
        <f t="shared" si="14"/>
        <v>0</v>
      </c>
    </row>
    <row r="215" spans="1:16" s="626" customFormat="1">
      <c r="A215" s="617" t="s">
        <v>259</v>
      </c>
      <c r="B215" s="618"/>
      <c r="C215" s="619"/>
      <c r="D215" s="620"/>
      <c r="E215" s="620"/>
      <c r="F215" s="620"/>
      <c r="G215" s="621"/>
      <c r="H215" s="621"/>
      <c r="I215" s="621">
        <v>8</v>
      </c>
      <c r="J215" s="620">
        <v>16</v>
      </c>
      <c r="K215" s="619">
        <v>8</v>
      </c>
      <c r="L215" s="619">
        <v>12</v>
      </c>
      <c r="M215" s="622">
        <v>11</v>
      </c>
      <c r="N215" s="623">
        <f t="shared" si="12"/>
        <v>55</v>
      </c>
      <c r="O215" s="624">
        <f t="shared" si="13"/>
        <v>11</v>
      </c>
      <c r="P215" s="625">
        <f t="shared" si="14"/>
        <v>0.20459787218212933</v>
      </c>
    </row>
    <row r="216" spans="1:16" s="626" customFormat="1">
      <c r="A216" s="647" t="s">
        <v>260</v>
      </c>
      <c r="B216" s="618"/>
      <c r="C216" s="619"/>
      <c r="D216" s="620"/>
      <c r="E216" s="620"/>
      <c r="F216" s="620"/>
      <c r="G216" s="621"/>
      <c r="H216" s="621"/>
      <c r="I216" s="621">
        <v>307</v>
      </c>
      <c r="J216" s="620">
        <v>272</v>
      </c>
      <c r="K216" s="619">
        <v>323</v>
      </c>
      <c r="L216" s="619">
        <v>282</v>
      </c>
      <c r="M216" s="622">
        <v>343</v>
      </c>
      <c r="N216" s="623">
        <f t="shared" si="12"/>
        <v>1527</v>
      </c>
      <c r="O216" s="624">
        <f t="shared" si="13"/>
        <v>305.39999999999998</v>
      </c>
      <c r="P216" s="625">
        <f t="shared" si="14"/>
        <v>5.6803809240383893</v>
      </c>
    </row>
    <row r="217" spans="1:16" s="626" customFormat="1">
      <c r="A217" s="617" t="s">
        <v>261</v>
      </c>
      <c r="B217" s="618"/>
      <c r="C217" s="619"/>
      <c r="D217" s="620"/>
      <c r="E217" s="620"/>
      <c r="F217" s="620"/>
      <c r="G217" s="621"/>
      <c r="H217" s="621"/>
      <c r="I217" s="621">
        <v>0</v>
      </c>
      <c r="J217" s="620">
        <v>0</v>
      </c>
      <c r="K217" s="619">
        <v>0</v>
      </c>
      <c r="L217" s="619">
        <v>0</v>
      </c>
      <c r="M217" s="622">
        <v>0</v>
      </c>
      <c r="N217" s="623">
        <f t="shared" si="12"/>
        <v>0</v>
      </c>
      <c r="O217" s="624">
        <f t="shared" si="13"/>
        <v>0</v>
      </c>
      <c r="P217" s="625">
        <f t="shared" si="14"/>
        <v>0</v>
      </c>
    </row>
    <row r="218" spans="1:16" s="626" customFormat="1">
      <c r="A218" s="617" t="s">
        <v>262</v>
      </c>
      <c r="B218" s="618"/>
      <c r="C218" s="619"/>
      <c r="D218" s="620"/>
      <c r="E218" s="620"/>
      <c r="F218" s="620"/>
      <c r="G218" s="621"/>
      <c r="H218" s="621"/>
      <c r="I218" s="621">
        <v>1</v>
      </c>
      <c r="J218" s="620">
        <v>0</v>
      </c>
      <c r="K218" s="619">
        <v>0</v>
      </c>
      <c r="L218" s="619">
        <v>0</v>
      </c>
      <c r="M218" s="622">
        <v>0</v>
      </c>
      <c r="N218" s="623">
        <f t="shared" si="12"/>
        <v>1</v>
      </c>
      <c r="O218" s="624">
        <f t="shared" si="13"/>
        <v>0.2</v>
      </c>
      <c r="P218" s="625">
        <f t="shared" si="14"/>
        <v>3.7199613124023509E-3</v>
      </c>
    </row>
    <row r="219" spans="1:16" s="626" customFormat="1">
      <c r="A219" s="617" t="s">
        <v>263</v>
      </c>
      <c r="B219" s="618"/>
      <c r="C219" s="619"/>
      <c r="D219" s="620"/>
      <c r="E219" s="620"/>
      <c r="F219" s="620"/>
      <c r="G219" s="621"/>
      <c r="H219" s="621"/>
      <c r="I219" s="621">
        <v>1</v>
      </c>
      <c r="J219" s="620">
        <v>6</v>
      </c>
      <c r="K219" s="619">
        <v>5</v>
      </c>
      <c r="L219" s="619">
        <v>11</v>
      </c>
      <c r="M219" s="622">
        <v>6</v>
      </c>
      <c r="N219" s="623">
        <f t="shared" si="12"/>
        <v>29</v>
      </c>
      <c r="O219" s="624">
        <f t="shared" si="13"/>
        <v>5.8</v>
      </c>
      <c r="P219" s="625">
        <f t="shared" si="14"/>
        <v>0.10787887805966817</v>
      </c>
    </row>
    <row r="220" spans="1:16" s="626" customFormat="1">
      <c r="A220" s="647" t="s">
        <v>264</v>
      </c>
      <c r="B220" s="618"/>
      <c r="C220" s="619"/>
      <c r="D220" s="620"/>
      <c r="E220" s="620"/>
      <c r="F220" s="620"/>
      <c r="G220" s="621"/>
      <c r="H220" s="621"/>
      <c r="I220" s="621">
        <v>1</v>
      </c>
      <c r="J220" s="620">
        <v>0</v>
      </c>
      <c r="K220" s="619">
        <v>1</v>
      </c>
      <c r="L220" s="619">
        <v>4</v>
      </c>
      <c r="M220" s="622">
        <v>1</v>
      </c>
      <c r="N220" s="623">
        <f t="shared" si="12"/>
        <v>7</v>
      </c>
      <c r="O220" s="624">
        <f t="shared" si="13"/>
        <v>1.4</v>
      </c>
      <c r="P220" s="625">
        <f t="shared" si="14"/>
        <v>2.6039729186816456E-2</v>
      </c>
    </row>
    <row r="221" spans="1:16" s="626" customFormat="1">
      <c r="A221" s="617" t="s">
        <v>265</v>
      </c>
      <c r="B221" s="618"/>
      <c r="C221" s="619"/>
      <c r="D221" s="620"/>
      <c r="E221" s="620"/>
      <c r="F221" s="620"/>
      <c r="G221" s="621"/>
      <c r="H221" s="621"/>
      <c r="I221" s="621">
        <v>38</v>
      </c>
      <c r="J221" s="620">
        <v>45</v>
      </c>
      <c r="K221" s="619">
        <v>73</v>
      </c>
      <c r="L221" s="619">
        <v>59</v>
      </c>
      <c r="M221" s="622">
        <v>41</v>
      </c>
      <c r="N221" s="623">
        <f t="shared" si="12"/>
        <v>256</v>
      </c>
      <c r="O221" s="624">
        <f t="shared" si="13"/>
        <v>51.2</v>
      </c>
      <c r="P221" s="625">
        <f t="shared" si="14"/>
        <v>0.95231009597500182</v>
      </c>
    </row>
    <row r="222" spans="1:16" s="626" customFormat="1">
      <c r="A222" s="617" t="s">
        <v>266</v>
      </c>
      <c r="B222" s="618"/>
      <c r="C222" s="619"/>
      <c r="D222" s="620"/>
      <c r="E222" s="620"/>
      <c r="F222" s="620"/>
      <c r="G222" s="621"/>
      <c r="H222" s="621"/>
      <c r="I222" s="621">
        <v>0</v>
      </c>
      <c r="J222" s="620">
        <v>0</v>
      </c>
      <c r="K222" s="619">
        <v>0</v>
      </c>
      <c r="L222" s="619">
        <v>0</v>
      </c>
      <c r="M222" s="622">
        <v>0</v>
      </c>
      <c r="N222" s="623">
        <f t="shared" si="12"/>
        <v>0</v>
      </c>
      <c r="O222" s="624">
        <f t="shared" si="13"/>
        <v>0</v>
      </c>
      <c r="P222" s="625">
        <f t="shared" si="14"/>
        <v>0</v>
      </c>
    </row>
    <row r="223" spans="1:16" s="626" customFormat="1">
      <c r="A223" s="647" t="s">
        <v>267</v>
      </c>
      <c r="B223" s="618"/>
      <c r="C223" s="619"/>
      <c r="D223" s="620"/>
      <c r="E223" s="620"/>
      <c r="F223" s="620"/>
      <c r="G223" s="621"/>
      <c r="H223" s="621"/>
      <c r="I223" s="621">
        <v>0</v>
      </c>
      <c r="J223" s="620">
        <v>0</v>
      </c>
      <c r="K223" s="619">
        <v>0</v>
      </c>
      <c r="L223" s="619">
        <v>0</v>
      </c>
      <c r="M223" s="622">
        <v>0</v>
      </c>
      <c r="N223" s="623">
        <f t="shared" si="12"/>
        <v>0</v>
      </c>
      <c r="O223" s="624">
        <f t="shared" si="13"/>
        <v>0</v>
      </c>
      <c r="P223" s="625">
        <f t="shared" si="14"/>
        <v>0</v>
      </c>
    </row>
    <row r="224" spans="1:16" s="626" customFormat="1">
      <c r="A224" s="647" t="s">
        <v>268</v>
      </c>
      <c r="B224" s="618"/>
      <c r="C224" s="619"/>
      <c r="D224" s="620"/>
      <c r="E224" s="620"/>
      <c r="F224" s="620"/>
      <c r="G224" s="621"/>
      <c r="H224" s="621"/>
      <c r="I224" s="621">
        <v>13</v>
      </c>
      <c r="J224" s="620">
        <v>17</v>
      </c>
      <c r="K224" s="619">
        <v>36</v>
      </c>
      <c r="L224" s="619">
        <v>19</v>
      </c>
      <c r="M224" s="622">
        <v>23</v>
      </c>
      <c r="N224" s="623">
        <f t="shared" si="12"/>
        <v>108</v>
      </c>
      <c r="O224" s="624">
        <f t="shared" si="13"/>
        <v>21.6</v>
      </c>
      <c r="P224" s="625">
        <f t="shared" si="14"/>
        <v>0.4017558217394539</v>
      </c>
    </row>
    <row r="225" spans="1:16" s="626" customFormat="1">
      <c r="A225" s="647" t="s">
        <v>269</v>
      </c>
      <c r="B225" s="618"/>
      <c r="C225" s="619"/>
      <c r="D225" s="620"/>
      <c r="E225" s="620"/>
      <c r="F225" s="620"/>
      <c r="G225" s="621"/>
      <c r="H225" s="621"/>
      <c r="I225" s="621">
        <v>2</v>
      </c>
      <c r="J225" s="620">
        <v>0</v>
      </c>
      <c r="K225" s="619">
        <v>1</v>
      </c>
      <c r="L225" s="619">
        <v>0</v>
      </c>
      <c r="M225" s="622">
        <v>0</v>
      </c>
      <c r="N225" s="623">
        <f t="shared" si="12"/>
        <v>3</v>
      </c>
      <c r="O225" s="624">
        <f t="shared" si="13"/>
        <v>0.6</v>
      </c>
      <c r="P225" s="625">
        <f t="shared" si="14"/>
        <v>1.1159883937207054E-2</v>
      </c>
    </row>
    <row r="226" spans="1:16" s="626" customFormat="1" ht="14.25" customHeight="1">
      <c r="A226" s="617" t="s">
        <v>270</v>
      </c>
      <c r="B226" s="618"/>
      <c r="C226" s="619"/>
      <c r="D226" s="620"/>
      <c r="E226" s="620"/>
      <c r="F226" s="620"/>
      <c r="G226" s="621"/>
      <c r="H226" s="621"/>
      <c r="I226" s="621">
        <v>15</v>
      </c>
      <c r="J226" s="620">
        <v>13</v>
      </c>
      <c r="K226" s="619">
        <v>18</v>
      </c>
      <c r="L226" s="619">
        <v>18</v>
      </c>
      <c r="M226" s="622">
        <v>12</v>
      </c>
      <c r="N226" s="623">
        <f t="shared" si="12"/>
        <v>76</v>
      </c>
      <c r="O226" s="624">
        <f t="shared" si="13"/>
        <v>15.2</v>
      </c>
      <c r="P226" s="625">
        <f t="shared" si="14"/>
        <v>0.28271705974257866</v>
      </c>
    </row>
    <row r="227" spans="1:16" s="626" customFormat="1">
      <c r="A227" s="617" t="s">
        <v>271</v>
      </c>
      <c r="B227" s="618"/>
      <c r="C227" s="619"/>
      <c r="D227" s="620"/>
      <c r="E227" s="620"/>
      <c r="F227" s="620"/>
      <c r="G227" s="621"/>
      <c r="H227" s="621"/>
      <c r="I227" s="621">
        <v>1</v>
      </c>
      <c r="J227" s="620">
        <v>4</v>
      </c>
      <c r="K227" s="619">
        <v>7</v>
      </c>
      <c r="L227" s="619">
        <v>0</v>
      </c>
      <c r="M227" s="622">
        <v>1</v>
      </c>
      <c r="N227" s="623">
        <f t="shared" si="12"/>
        <v>13</v>
      </c>
      <c r="O227" s="624">
        <f t="shared" si="13"/>
        <v>2.6</v>
      </c>
      <c r="P227" s="625">
        <f t="shared" si="14"/>
        <v>4.8359497061230564E-2</v>
      </c>
    </row>
    <row r="228" spans="1:16" s="626" customFormat="1">
      <c r="A228" s="617" t="s">
        <v>272</v>
      </c>
      <c r="B228" s="618"/>
      <c r="C228" s="619"/>
      <c r="D228" s="620"/>
      <c r="E228" s="620"/>
      <c r="F228" s="620"/>
      <c r="G228" s="621"/>
      <c r="H228" s="621"/>
      <c r="I228" s="621">
        <v>0</v>
      </c>
      <c r="J228" s="620">
        <v>0</v>
      </c>
      <c r="K228" s="619">
        <v>0</v>
      </c>
      <c r="L228" s="619">
        <v>0</v>
      </c>
      <c r="M228" s="622">
        <v>0</v>
      </c>
      <c r="N228" s="623">
        <f t="shared" si="12"/>
        <v>0</v>
      </c>
      <c r="O228" s="624">
        <f t="shared" si="13"/>
        <v>0</v>
      </c>
      <c r="P228" s="625">
        <f t="shared" si="14"/>
        <v>0</v>
      </c>
    </row>
    <row r="229" spans="1:16" s="626" customFormat="1">
      <c r="A229" s="617" t="s">
        <v>273</v>
      </c>
      <c r="B229" s="618"/>
      <c r="C229" s="619"/>
      <c r="D229" s="620"/>
      <c r="E229" s="620"/>
      <c r="F229" s="620"/>
      <c r="G229" s="621"/>
      <c r="H229" s="621"/>
      <c r="I229" s="621">
        <v>0</v>
      </c>
      <c r="J229" s="620">
        <v>0</v>
      </c>
      <c r="K229" s="619">
        <v>0</v>
      </c>
      <c r="L229" s="619">
        <v>6</v>
      </c>
      <c r="M229" s="622">
        <v>2</v>
      </c>
      <c r="N229" s="623">
        <f t="shared" si="12"/>
        <v>8</v>
      </c>
      <c r="O229" s="624">
        <f t="shared" si="13"/>
        <v>1.6</v>
      </c>
      <c r="P229" s="625">
        <f t="shared" si="14"/>
        <v>2.9759690499218807E-2</v>
      </c>
    </row>
    <row r="230" spans="1:16" s="626" customFormat="1">
      <c r="A230" s="647" t="s">
        <v>274</v>
      </c>
      <c r="B230" s="618"/>
      <c r="C230" s="619"/>
      <c r="D230" s="620"/>
      <c r="E230" s="620"/>
      <c r="F230" s="620"/>
      <c r="G230" s="621"/>
      <c r="H230" s="621"/>
      <c r="I230" s="621">
        <v>0</v>
      </c>
      <c r="J230" s="620">
        <v>0</v>
      </c>
      <c r="K230" s="619">
        <v>0</v>
      </c>
      <c r="L230" s="619">
        <v>0</v>
      </c>
      <c r="M230" s="622">
        <v>0</v>
      </c>
      <c r="N230" s="623">
        <f t="shared" si="12"/>
        <v>0</v>
      </c>
      <c r="O230" s="624">
        <f t="shared" si="13"/>
        <v>0</v>
      </c>
      <c r="P230" s="625">
        <f t="shared" si="14"/>
        <v>0</v>
      </c>
    </row>
    <row r="231" spans="1:16" s="626" customFormat="1">
      <c r="A231" s="648" t="s">
        <v>275</v>
      </c>
      <c r="B231" s="618"/>
      <c r="C231" s="619"/>
      <c r="D231" s="620"/>
      <c r="E231" s="620"/>
      <c r="F231" s="620"/>
      <c r="G231" s="621"/>
      <c r="H231" s="621"/>
      <c r="I231" s="621">
        <v>0</v>
      </c>
      <c r="J231" s="620">
        <v>0</v>
      </c>
      <c r="K231" s="619">
        <v>0</v>
      </c>
      <c r="L231" s="619">
        <v>0</v>
      </c>
      <c r="M231" s="622">
        <v>0</v>
      </c>
      <c r="N231" s="623">
        <f t="shared" si="12"/>
        <v>0</v>
      </c>
      <c r="O231" s="624">
        <f t="shared" si="13"/>
        <v>0</v>
      </c>
      <c r="P231" s="625">
        <f t="shared" si="14"/>
        <v>0</v>
      </c>
    </row>
    <row r="232" spans="1:16" s="626" customFormat="1">
      <c r="A232" s="647" t="s">
        <v>276</v>
      </c>
      <c r="B232" s="618"/>
      <c r="C232" s="619"/>
      <c r="D232" s="620"/>
      <c r="E232" s="620"/>
      <c r="F232" s="620"/>
      <c r="G232" s="621"/>
      <c r="H232" s="621"/>
      <c r="I232" s="621">
        <v>0</v>
      </c>
      <c r="J232" s="620">
        <v>0</v>
      </c>
      <c r="K232" s="619">
        <v>0</v>
      </c>
      <c r="L232" s="619">
        <v>0</v>
      </c>
      <c r="M232" s="622">
        <v>0</v>
      </c>
      <c r="N232" s="623">
        <f t="shared" si="12"/>
        <v>0</v>
      </c>
      <c r="O232" s="624">
        <f t="shared" si="13"/>
        <v>0</v>
      </c>
      <c r="P232" s="625">
        <f t="shared" si="14"/>
        <v>0</v>
      </c>
    </row>
    <row r="233" spans="1:16" s="626" customFormat="1">
      <c r="A233" s="647" t="s">
        <v>277</v>
      </c>
      <c r="B233" s="618"/>
      <c r="C233" s="619"/>
      <c r="D233" s="620"/>
      <c r="E233" s="620"/>
      <c r="F233" s="620"/>
      <c r="G233" s="621"/>
      <c r="H233" s="621"/>
      <c r="I233" s="621">
        <v>0</v>
      </c>
      <c r="J233" s="620">
        <v>3</v>
      </c>
      <c r="K233" s="619">
        <v>10</v>
      </c>
      <c r="L233" s="619">
        <v>4</v>
      </c>
      <c r="M233" s="622">
        <v>0</v>
      </c>
      <c r="N233" s="623">
        <f t="shared" si="12"/>
        <v>17</v>
      </c>
      <c r="O233" s="624">
        <f t="shared" si="13"/>
        <v>3.4</v>
      </c>
      <c r="P233" s="625">
        <f t="shared" si="14"/>
        <v>6.3239342310839969E-2</v>
      </c>
    </row>
    <row r="234" spans="1:16" s="626" customFormat="1">
      <c r="A234" s="617" t="s">
        <v>278</v>
      </c>
      <c r="B234" s="618"/>
      <c r="C234" s="619"/>
      <c r="D234" s="620"/>
      <c r="E234" s="620"/>
      <c r="F234" s="620"/>
      <c r="G234" s="621"/>
      <c r="H234" s="621"/>
      <c r="I234" s="621">
        <v>0</v>
      </c>
      <c r="J234" s="620">
        <v>0</v>
      </c>
      <c r="K234" s="619">
        <v>0</v>
      </c>
      <c r="L234" s="619">
        <v>0</v>
      </c>
      <c r="M234" s="622">
        <v>0</v>
      </c>
      <c r="N234" s="623">
        <f t="shared" si="12"/>
        <v>0</v>
      </c>
      <c r="O234" s="624">
        <f t="shared" si="13"/>
        <v>0</v>
      </c>
      <c r="P234" s="625">
        <f t="shared" si="14"/>
        <v>0</v>
      </c>
    </row>
    <row r="235" spans="1:16" s="626" customFormat="1">
      <c r="A235" s="617" t="s">
        <v>279</v>
      </c>
      <c r="B235" s="618"/>
      <c r="C235" s="619"/>
      <c r="D235" s="620"/>
      <c r="E235" s="620"/>
      <c r="F235" s="620"/>
      <c r="G235" s="621"/>
      <c r="H235" s="621"/>
      <c r="I235" s="621">
        <v>0</v>
      </c>
      <c r="J235" s="620">
        <v>0</v>
      </c>
      <c r="K235" s="619">
        <v>0</v>
      </c>
      <c r="L235" s="619">
        <v>0</v>
      </c>
      <c r="M235" s="622">
        <v>0</v>
      </c>
      <c r="N235" s="623">
        <f t="shared" si="12"/>
        <v>0</v>
      </c>
      <c r="O235" s="624">
        <f t="shared" si="13"/>
        <v>0</v>
      </c>
      <c r="P235" s="625">
        <f t="shared" si="14"/>
        <v>0</v>
      </c>
    </row>
    <row r="236" spans="1:16" s="626" customFormat="1">
      <c r="A236" s="617" t="s">
        <v>280</v>
      </c>
      <c r="B236" s="618"/>
      <c r="C236" s="619"/>
      <c r="D236" s="620"/>
      <c r="E236" s="620"/>
      <c r="F236" s="620"/>
      <c r="G236" s="621"/>
      <c r="H236" s="621"/>
      <c r="I236" s="621">
        <v>1</v>
      </c>
      <c r="J236" s="620">
        <v>6</v>
      </c>
      <c r="K236" s="619">
        <v>3</v>
      </c>
      <c r="L236" s="619">
        <v>3</v>
      </c>
      <c r="M236" s="622">
        <v>1</v>
      </c>
      <c r="N236" s="623">
        <f t="shared" si="12"/>
        <v>14</v>
      </c>
      <c r="O236" s="624">
        <f t="shared" si="13"/>
        <v>2.8</v>
      </c>
      <c r="P236" s="625">
        <f t="shared" si="14"/>
        <v>5.2079458373632911E-2</v>
      </c>
    </row>
    <row r="237" spans="1:16" s="626" customFormat="1">
      <c r="A237" s="647" t="s">
        <v>281</v>
      </c>
      <c r="B237" s="618"/>
      <c r="C237" s="619"/>
      <c r="D237" s="620"/>
      <c r="E237" s="620"/>
      <c r="F237" s="620"/>
      <c r="G237" s="621"/>
      <c r="H237" s="621"/>
      <c r="I237" s="621">
        <v>9</v>
      </c>
      <c r="J237" s="620">
        <v>4</v>
      </c>
      <c r="K237" s="619">
        <v>3</v>
      </c>
      <c r="L237" s="619">
        <v>6</v>
      </c>
      <c r="M237" s="622">
        <v>4</v>
      </c>
      <c r="N237" s="623">
        <f t="shared" si="12"/>
        <v>26</v>
      </c>
      <c r="O237" s="624">
        <f t="shared" si="13"/>
        <v>5.2</v>
      </c>
      <c r="P237" s="625">
        <f t="shared" si="14"/>
        <v>9.6718994122461127E-2</v>
      </c>
    </row>
    <row r="238" spans="1:16" s="626" customFormat="1">
      <c r="A238" s="617" t="s">
        <v>282</v>
      </c>
      <c r="B238" s="618"/>
      <c r="C238" s="619"/>
      <c r="D238" s="620"/>
      <c r="E238" s="620"/>
      <c r="F238" s="620"/>
      <c r="G238" s="621"/>
      <c r="H238" s="621"/>
      <c r="I238" s="621">
        <v>0</v>
      </c>
      <c r="J238" s="620">
        <v>0</v>
      </c>
      <c r="K238" s="619">
        <v>0</v>
      </c>
      <c r="L238" s="619">
        <v>0</v>
      </c>
      <c r="M238" s="622">
        <v>0</v>
      </c>
      <c r="N238" s="623">
        <f t="shared" si="12"/>
        <v>0</v>
      </c>
      <c r="O238" s="624">
        <f t="shared" si="13"/>
        <v>0</v>
      </c>
      <c r="P238" s="625">
        <f t="shared" si="14"/>
        <v>0</v>
      </c>
    </row>
    <row r="239" spans="1:16" s="626" customFormat="1">
      <c r="A239" s="647" t="s">
        <v>283</v>
      </c>
      <c r="B239" s="618"/>
      <c r="C239" s="619"/>
      <c r="D239" s="620"/>
      <c r="E239" s="620"/>
      <c r="F239" s="620"/>
      <c r="G239" s="621"/>
      <c r="H239" s="621"/>
      <c r="I239" s="621">
        <v>5</v>
      </c>
      <c r="J239" s="620">
        <v>1</v>
      </c>
      <c r="K239" s="619">
        <v>3</v>
      </c>
      <c r="L239" s="619">
        <v>0</v>
      </c>
      <c r="M239" s="622">
        <v>5</v>
      </c>
      <c r="N239" s="623">
        <f t="shared" si="12"/>
        <v>14</v>
      </c>
      <c r="O239" s="624">
        <f t="shared" si="13"/>
        <v>2.8</v>
      </c>
      <c r="P239" s="625">
        <f t="shared" si="14"/>
        <v>5.2079458373632911E-2</v>
      </c>
    </row>
    <row r="240" spans="1:16" s="626" customFormat="1">
      <c r="A240" s="617" t="s">
        <v>284</v>
      </c>
      <c r="B240" s="618"/>
      <c r="C240" s="619"/>
      <c r="D240" s="620"/>
      <c r="E240" s="620"/>
      <c r="F240" s="620"/>
      <c r="G240" s="621"/>
      <c r="H240" s="621"/>
      <c r="I240" s="621">
        <v>134</v>
      </c>
      <c r="J240" s="620">
        <v>107</v>
      </c>
      <c r="K240" s="619">
        <v>133</v>
      </c>
      <c r="L240" s="619">
        <v>116</v>
      </c>
      <c r="M240" s="622">
        <v>131</v>
      </c>
      <c r="N240" s="623">
        <f t="shared" si="12"/>
        <v>621</v>
      </c>
      <c r="O240" s="624">
        <f t="shared" si="13"/>
        <v>124.2</v>
      </c>
      <c r="P240" s="625">
        <f t="shared" si="14"/>
        <v>2.3100959750018601</v>
      </c>
    </row>
    <row r="241" spans="1:16" s="626" customFormat="1">
      <c r="A241" s="617" t="s">
        <v>285</v>
      </c>
      <c r="B241" s="618"/>
      <c r="C241" s="619"/>
      <c r="D241" s="620"/>
      <c r="E241" s="620"/>
      <c r="F241" s="620"/>
      <c r="G241" s="621"/>
      <c r="H241" s="621"/>
      <c r="I241" s="621">
        <v>0</v>
      </c>
      <c r="J241" s="620">
        <v>0</v>
      </c>
      <c r="K241" s="619">
        <v>1</v>
      </c>
      <c r="L241" s="619">
        <v>0</v>
      </c>
      <c r="M241" s="622">
        <v>0</v>
      </c>
      <c r="N241" s="623">
        <f t="shared" si="12"/>
        <v>1</v>
      </c>
      <c r="O241" s="624">
        <f t="shared" si="13"/>
        <v>0.2</v>
      </c>
      <c r="P241" s="625">
        <f t="shared" si="14"/>
        <v>3.7199613124023509E-3</v>
      </c>
    </row>
    <row r="242" spans="1:16" s="626" customFormat="1">
      <c r="A242" s="627" t="s">
        <v>286</v>
      </c>
      <c r="B242" s="618"/>
      <c r="C242" s="619"/>
      <c r="D242" s="620"/>
      <c r="E242" s="620"/>
      <c r="F242" s="620"/>
      <c r="G242" s="621"/>
      <c r="H242" s="621"/>
      <c r="I242" s="621">
        <v>3</v>
      </c>
      <c r="J242" s="620">
        <v>1</v>
      </c>
      <c r="K242" s="619">
        <v>3</v>
      </c>
      <c r="L242" s="619">
        <v>1</v>
      </c>
      <c r="M242" s="622">
        <v>1</v>
      </c>
      <c r="N242" s="623">
        <f t="shared" si="12"/>
        <v>9</v>
      </c>
      <c r="O242" s="624">
        <f t="shared" si="13"/>
        <v>1.8</v>
      </c>
      <c r="P242" s="625">
        <f t="shared" si="14"/>
        <v>3.3479651811621158E-2</v>
      </c>
    </row>
    <row r="243" spans="1:16" s="626" customFormat="1">
      <c r="A243" s="617" t="s">
        <v>287</v>
      </c>
      <c r="B243" s="618"/>
      <c r="C243" s="619"/>
      <c r="D243" s="620"/>
      <c r="E243" s="620"/>
      <c r="F243" s="620"/>
      <c r="G243" s="621"/>
      <c r="H243" s="621"/>
      <c r="I243" s="621">
        <v>0</v>
      </c>
      <c r="J243" s="620">
        <v>0</v>
      </c>
      <c r="K243" s="619">
        <v>0</v>
      </c>
      <c r="L243" s="619">
        <v>0</v>
      </c>
      <c r="M243" s="622">
        <v>0</v>
      </c>
      <c r="N243" s="623">
        <f t="shared" si="12"/>
        <v>0</v>
      </c>
      <c r="O243" s="624">
        <f t="shared" si="13"/>
        <v>0</v>
      </c>
      <c r="P243" s="625">
        <f t="shared" si="14"/>
        <v>0</v>
      </c>
    </row>
    <row r="244" spans="1:16" s="626" customFormat="1">
      <c r="A244" s="617" t="s">
        <v>288</v>
      </c>
      <c r="B244" s="618"/>
      <c r="C244" s="619"/>
      <c r="D244" s="620"/>
      <c r="E244" s="620"/>
      <c r="F244" s="620"/>
      <c r="G244" s="621"/>
      <c r="H244" s="621"/>
      <c r="I244" s="621">
        <v>22</v>
      </c>
      <c r="J244" s="620">
        <v>15</v>
      </c>
      <c r="K244" s="619">
        <v>19</v>
      </c>
      <c r="L244" s="619">
        <v>24</v>
      </c>
      <c r="M244" s="622">
        <v>34</v>
      </c>
      <c r="N244" s="623">
        <f t="shared" si="12"/>
        <v>114</v>
      </c>
      <c r="O244" s="624">
        <f t="shared" si="13"/>
        <v>22.8</v>
      </c>
      <c r="P244" s="625">
        <f t="shared" si="14"/>
        <v>0.42407558961386804</v>
      </c>
    </row>
    <row r="245" spans="1:16" s="626" customFormat="1">
      <c r="A245" s="617" t="s">
        <v>289</v>
      </c>
      <c r="B245" s="618"/>
      <c r="C245" s="619"/>
      <c r="D245" s="620"/>
      <c r="E245" s="620"/>
      <c r="F245" s="620"/>
      <c r="G245" s="621"/>
      <c r="H245" s="621"/>
      <c r="I245" s="621">
        <v>1</v>
      </c>
      <c r="J245" s="620">
        <v>0</v>
      </c>
      <c r="K245" s="619">
        <v>2</v>
      </c>
      <c r="L245" s="619">
        <v>1</v>
      </c>
      <c r="M245" s="622">
        <v>2</v>
      </c>
      <c r="N245" s="623">
        <f t="shared" si="12"/>
        <v>6</v>
      </c>
      <c r="O245" s="624">
        <f t="shared" si="13"/>
        <v>1.2</v>
      </c>
      <c r="P245" s="625">
        <f t="shared" si="14"/>
        <v>2.2319767874414108E-2</v>
      </c>
    </row>
    <row r="246" spans="1:16" s="626" customFormat="1">
      <c r="A246" s="617" t="s">
        <v>290</v>
      </c>
      <c r="B246" s="618"/>
      <c r="C246" s="619"/>
      <c r="D246" s="620"/>
      <c r="E246" s="620"/>
      <c r="F246" s="620"/>
      <c r="G246" s="621"/>
      <c r="H246" s="621"/>
      <c r="I246" s="621">
        <v>0</v>
      </c>
      <c r="J246" s="620">
        <v>1</v>
      </c>
      <c r="K246" s="619">
        <v>0</v>
      </c>
      <c r="L246" s="619">
        <v>0</v>
      </c>
      <c r="M246" s="622">
        <v>0</v>
      </c>
      <c r="N246" s="623">
        <f t="shared" si="12"/>
        <v>1</v>
      </c>
      <c r="O246" s="624">
        <f t="shared" si="13"/>
        <v>0.2</v>
      </c>
      <c r="P246" s="625">
        <f t="shared" si="14"/>
        <v>3.7199613124023509E-3</v>
      </c>
    </row>
    <row r="247" spans="1:16" s="626" customFormat="1">
      <c r="A247" s="617" t="s">
        <v>291</v>
      </c>
      <c r="B247" s="618"/>
      <c r="C247" s="619"/>
      <c r="D247" s="620"/>
      <c r="E247" s="620"/>
      <c r="F247" s="620"/>
      <c r="G247" s="621"/>
      <c r="H247" s="621"/>
      <c r="I247" s="621">
        <v>2</v>
      </c>
      <c r="J247" s="620">
        <v>3</v>
      </c>
      <c r="K247" s="619">
        <v>10</v>
      </c>
      <c r="L247" s="619">
        <v>6</v>
      </c>
      <c r="M247" s="622">
        <v>1</v>
      </c>
      <c r="N247" s="623">
        <f t="shared" si="12"/>
        <v>22</v>
      </c>
      <c r="O247" s="624">
        <f t="shared" si="13"/>
        <v>4.4000000000000004</v>
      </c>
      <c r="P247" s="625">
        <f t="shared" si="14"/>
        <v>8.1839148872851722E-2</v>
      </c>
    </row>
    <row r="248" spans="1:16" s="626" customFormat="1">
      <c r="A248" s="617" t="s">
        <v>292</v>
      </c>
      <c r="B248" s="618"/>
      <c r="C248" s="619"/>
      <c r="D248" s="620"/>
      <c r="E248" s="620"/>
      <c r="F248" s="620"/>
      <c r="G248" s="621"/>
      <c r="H248" s="621"/>
      <c r="I248" s="621">
        <v>4</v>
      </c>
      <c r="J248" s="620">
        <v>16</v>
      </c>
      <c r="K248" s="619">
        <v>9</v>
      </c>
      <c r="L248" s="619">
        <v>16</v>
      </c>
      <c r="M248" s="622">
        <v>10</v>
      </c>
      <c r="N248" s="623">
        <f t="shared" si="12"/>
        <v>55</v>
      </c>
      <c r="O248" s="624">
        <f t="shared" si="13"/>
        <v>11</v>
      </c>
      <c r="P248" s="625">
        <f t="shared" si="14"/>
        <v>0.20459787218212933</v>
      </c>
    </row>
    <row r="249" spans="1:16" s="626" customFormat="1">
      <c r="A249" s="647" t="s">
        <v>293</v>
      </c>
      <c r="B249" s="618"/>
      <c r="C249" s="619"/>
      <c r="D249" s="620"/>
      <c r="E249" s="620"/>
      <c r="F249" s="620"/>
      <c r="G249" s="621"/>
      <c r="H249" s="621"/>
      <c r="I249" s="621">
        <v>0</v>
      </c>
      <c r="J249" s="620">
        <v>1</v>
      </c>
      <c r="K249" s="619">
        <v>1</v>
      </c>
      <c r="L249" s="619">
        <v>1</v>
      </c>
      <c r="M249" s="622">
        <v>1</v>
      </c>
      <c r="N249" s="623">
        <f t="shared" si="12"/>
        <v>4</v>
      </c>
      <c r="O249" s="624">
        <f t="shared" si="13"/>
        <v>0.8</v>
      </c>
      <c r="P249" s="625">
        <f t="shared" si="14"/>
        <v>1.4879845249609404E-2</v>
      </c>
    </row>
    <row r="250" spans="1:16" s="626" customFormat="1">
      <c r="A250" s="647" t="s">
        <v>294</v>
      </c>
      <c r="B250" s="618"/>
      <c r="C250" s="619"/>
      <c r="D250" s="620"/>
      <c r="E250" s="620"/>
      <c r="F250" s="620"/>
      <c r="G250" s="621"/>
      <c r="H250" s="621"/>
      <c r="I250" s="621">
        <v>57</v>
      </c>
      <c r="J250" s="620">
        <v>53</v>
      </c>
      <c r="K250" s="619">
        <v>69</v>
      </c>
      <c r="L250" s="619">
        <v>64</v>
      </c>
      <c r="M250" s="622">
        <v>58</v>
      </c>
      <c r="N250" s="623">
        <f t="shared" si="12"/>
        <v>301</v>
      </c>
      <c r="O250" s="624">
        <f t="shared" si="13"/>
        <v>60.2</v>
      </c>
      <c r="P250" s="625">
        <f t="shared" si="14"/>
        <v>1.1197083550331075</v>
      </c>
    </row>
    <row r="251" spans="1:16" s="626" customFormat="1">
      <c r="A251" s="647" t="s">
        <v>295</v>
      </c>
      <c r="B251" s="618"/>
      <c r="C251" s="619"/>
      <c r="D251" s="620"/>
      <c r="E251" s="620"/>
      <c r="F251" s="620"/>
      <c r="G251" s="621"/>
      <c r="H251" s="621"/>
      <c r="I251" s="621">
        <v>30</v>
      </c>
      <c r="J251" s="620">
        <v>30</v>
      </c>
      <c r="K251" s="619">
        <v>56</v>
      </c>
      <c r="L251" s="619">
        <v>100</v>
      </c>
      <c r="M251" s="622">
        <v>28</v>
      </c>
      <c r="N251" s="623">
        <f t="shared" si="12"/>
        <v>244</v>
      </c>
      <c r="O251" s="624">
        <f t="shared" si="13"/>
        <v>48.8</v>
      </c>
      <c r="P251" s="625">
        <f t="shared" si="14"/>
        <v>0.90767056022617365</v>
      </c>
    </row>
    <row r="252" spans="1:16" s="626" customFormat="1">
      <c r="A252" s="647" t="s">
        <v>296</v>
      </c>
      <c r="B252" s="618"/>
      <c r="C252" s="619"/>
      <c r="D252" s="620"/>
      <c r="E252" s="621"/>
      <c r="F252" s="621"/>
      <c r="G252" s="621"/>
      <c r="H252" s="621"/>
      <c r="I252" s="621">
        <v>0</v>
      </c>
      <c r="J252" s="621">
        <v>5</v>
      </c>
      <c r="K252" s="619">
        <v>5</v>
      </c>
      <c r="L252" s="619">
        <v>2</v>
      </c>
      <c r="M252" s="622">
        <v>2</v>
      </c>
      <c r="N252" s="623">
        <f t="shared" si="12"/>
        <v>14</v>
      </c>
      <c r="O252" s="624">
        <f t="shared" si="13"/>
        <v>2.8</v>
      </c>
      <c r="P252" s="625">
        <f t="shared" si="14"/>
        <v>5.2079458373632911E-2</v>
      </c>
    </row>
    <row r="253" spans="1:16" s="626" customFormat="1">
      <c r="A253" s="647" t="s">
        <v>297</v>
      </c>
      <c r="B253" s="618"/>
      <c r="C253" s="619"/>
      <c r="D253" s="620"/>
      <c r="E253" s="620"/>
      <c r="F253" s="620"/>
      <c r="G253" s="621"/>
      <c r="H253" s="621"/>
      <c r="I253" s="621">
        <v>0</v>
      </c>
      <c r="J253" s="620">
        <v>0</v>
      </c>
      <c r="K253" s="619">
        <v>0</v>
      </c>
      <c r="L253" s="619">
        <v>0</v>
      </c>
      <c r="M253" s="622">
        <v>1</v>
      </c>
      <c r="N253" s="623">
        <f t="shared" si="12"/>
        <v>1</v>
      </c>
      <c r="O253" s="624">
        <f t="shared" si="13"/>
        <v>0.2</v>
      </c>
      <c r="P253" s="625">
        <f t="shared" si="14"/>
        <v>3.7199613124023509E-3</v>
      </c>
    </row>
    <row r="254" spans="1:16" s="626" customFormat="1">
      <c r="A254" s="647" t="s">
        <v>298</v>
      </c>
      <c r="B254" s="618"/>
      <c r="C254" s="619"/>
      <c r="D254" s="620"/>
      <c r="E254" s="620"/>
      <c r="F254" s="620"/>
      <c r="G254" s="621"/>
      <c r="H254" s="621"/>
      <c r="I254" s="621">
        <v>7</v>
      </c>
      <c r="J254" s="620">
        <v>10</v>
      </c>
      <c r="K254" s="619">
        <v>4</v>
      </c>
      <c r="L254" s="619">
        <v>8</v>
      </c>
      <c r="M254" s="622">
        <v>14</v>
      </c>
      <c r="N254" s="623">
        <f t="shared" si="12"/>
        <v>43</v>
      </c>
      <c r="O254" s="624">
        <f t="shared" si="13"/>
        <v>8.6</v>
      </c>
      <c r="P254" s="625">
        <f t="shared" si="14"/>
        <v>0.1599583364333011</v>
      </c>
    </row>
    <row r="255" spans="1:16" s="626" customFormat="1">
      <c r="A255" s="647" t="s">
        <v>299</v>
      </c>
      <c r="B255" s="618"/>
      <c r="C255" s="619"/>
      <c r="D255" s="620"/>
      <c r="E255" s="620"/>
      <c r="F255" s="620"/>
      <c r="G255" s="621"/>
      <c r="H255" s="621"/>
      <c r="I255" s="621">
        <v>201</v>
      </c>
      <c r="J255" s="620">
        <v>85</v>
      </c>
      <c r="K255" s="619">
        <v>75</v>
      </c>
      <c r="L255" s="619">
        <v>94</v>
      </c>
      <c r="M255" s="622">
        <v>40</v>
      </c>
      <c r="N255" s="623">
        <f t="shared" si="12"/>
        <v>495</v>
      </c>
      <c r="O255" s="624">
        <f t="shared" si="13"/>
        <v>99</v>
      </c>
      <c r="P255" s="625">
        <f t="shared" si="14"/>
        <v>1.8413808496391637</v>
      </c>
    </row>
    <row r="256" spans="1:16" s="626" customFormat="1">
      <c r="A256" s="617" t="s">
        <v>300</v>
      </c>
      <c r="B256" s="618"/>
      <c r="C256" s="619"/>
      <c r="D256" s="620"/>
      <c r="E256" s="620"/>
      <c r="F256" s="620"/>
      <c r="G256" s="621"/>
      <c r="H256" s="621"/>
      <c r="I256" s="621">
        <v>0</v>
      </c>
      <c r="J256" s="620">
        <v>0</v>
      </c>
      <c r="K256" s="619">
        <v>0</v>
      </c>
      <c r="L256" s="619">
        <v>0</v>
      </c>
      <c r="M256" s="622">
        <v>0</v>
      </c>
      <c r="N256" s="623">
        <f t="shared" si="12"/>
        <v>0</v>
      </c>
      <c r="O256" s="624">
        <f t="shared" si="13"/>
        <v>0</v>
      </c>
      <c r="P256" s="625">
        <f t="shared" si="14"/>
        <v>0</v>
      </c>
    </row>
    <row r="257" spans="1:16" s="626" customFormat="1">
      <c r="A257" s="617" t="s">
        <v>301</v>
      </c>
      <c r="B257" s="618"/>
      <c r="C257" s="619"/>
      <c r="D257" s="620"/>
      <c r="E257" s="620"/>
      <c r="F257" s="620"/>
      <c r="G257" s="621"/>
      <c r="H257" s="621"/>
      <c r="I257" s="621">
        <v>28</v>
      </c>
      <c r="J257" s="620">
        <v>7</v>
      </c>
      <c r="K257" s="619">
        <v>3</v>
      </c>
      <c r="L257" s="619">
        <v>3</v>
      </c>
      <c r="M257" s="622">
        <v>14</v>
      </c>
      <c r="N257" s="623">
        <f t="shared" si="12"/>
        <v>55</v>
      </c>
      <c r="O257" s="624">
        <f t="shared" si="13"/>
        <v>11</v>
      </c>
      <c r="P257" s="625">
        <f t="shared" si="14"/>
        <v>0.20459787218212933</v>
      </c>
    </row>
    <row r="258" spans="1:16" s="626" customFormat="1">
      <c r="A258" s="617" t="s">
        <v>302</v>
      </c>
      <c r="B258" s="618"/>
      <c r="C258" s="619"/>
      <c r="D258" s="620"/>
      <c r="E258" s="620"/>
      <c r="F258" s="620"/>
      <c r="G258" s="621"/>
      <c r="H258" s="621"/>
      <c r="I258" s="621">
        <v>106</v>
      </c>
      <c r="J258" s="620">
        <v>124</v>
      </c>
      <c r="K258" s="619">
        <v>97</v>
      </c>
      <c r="L258" s="619">
        <v>69</v>
      </c>
      <c r="M258" s="622">
        <v>89</v>
      </c>
      <c r="N258" s="623">
        <f t="shared" si="12"/>
        <v>485</v>
      </c>
      <c r="O258" s="624">
        <f t="shared" si="13"/>
        <v>97</v>
      </c>
      <c r="P258" s="625">
        <f t="shared" si="14"/>
        <v>1.8041812365151404</v>
      </c>
    </row>
    <row r="259" spans="1:16" s="626" customFormat="1">
      <c r="A259" s="617" t="s">
        <v>303</v>
      </c>
      <c r="B259" s="618"/>
      <c r="C259" s="619"/>
      <c r="D259" s="620"/>
      <c r="E259" s="620"/>
      <c r="F259" s="620"/>
      <c r="G259" s="621"/>
      <c r="H259" s="621"/>
      <c r="I259" s="621">
        <v>156</v>
      </c>
      <c r="J259" s="620">
        <v>166</v>
      </c>
      <c r="K259" s="619">
        <v>146</v>
      </c>
      <c r="L259" s="619">
        <v>101</v>
      </c>
      <c r="M259" s="622">
        <v>177</v>
      </c>
      <c r="N259" s="623">
        <f t="shared" si="12"/>
        <v>746</v>
      </c>
      <c r="O259" s="624">
        <f t="shared" si="13"/>
        <v>149.19999999999999</v>
      </c>
      <c r="P259" s="625">
        <f t="shared" si="14"/>
        <v>2.775091139052154</v>
      </c>
    </row>
    <row r="260" spans="1:16" s="626" customFormat="1">
      <c r="A260" s="617" t="s">
        <v>304</v>
      </c>
      <c r="B260" s="618"/>
      <c r="C260" s="619"/>
      <c r="D260" s="620"/>
      <c r="E260" s="620"/>
      <c r="F260" s="620"/>
      <c r="G260" s="621"/>
      <c r="H260" s="621"/>
      <c r="I260" s="621">
        <v>10</v>
      </c>
      <c r="J260" s="620">
        <v>9</v>
      </c>
      <c r="K260" s="619">
        <v>23</v>
      </c>
      <c r="L260" s="619">
        <v>22</v>
      </c>
      <c r="M260" s="622">
        <v>17</v>
      </c>
      <c r="N260" s="623">
        <f t="shared" si="12"/>
        <v>81</v>
      </c>
      <c r="O260" s="624">
        <f t="shared" si="13"/>
        <v>16.2</v>
      </c>
      <c r="P260" s="625">
        <f t="shared" si="14"/>
        <v>0.30131686630459042</v>
      </c>
    </row>
    <row r="261" spans="1:16" s="626" customFormat="1">
      <c r="A261" s="617" t="s">
        <v>305</v>
      </c>
      <c r="B261" s="618"/>
      <c r="C261" s="619"/>
      <c r="D261" s="620"/>
      <c r="E261" s="620"/>
      <c r="F261" s="620"/>
      <c r="G261" s="621"/>
      <c r="H261" s="621"/>
      <c r="I261" s="621">
        <v>2</v>
      </c>
      <c r="J261" s="620">
        <v>2</v>
      </c>
      <c r="K261" s="619">
        <v>1</v>
      </c>
      <c r="L261" s="619">
        <v>4</v>
      </c>
      <c r="M261" s="622">
        <v>0</v>
      </c>
      <c r="N261" s="623">
        <f t="shared" si="12"/>
        <v>9</v>
      </c>
      <c r="O261" s="624">
        <f t="shared" si="13"/>
        <v>1.8</v>
      </c>
      <c r="P261" s="625">
        <f t="shared" si="14"/>
        <v>3.3479651811621158E-2</v>
      </c>
    </row>
    <row r="262" spans="1:16" s="626" customFormat="1">
      <c r="A262" s="617" t="s">
        <v>306</v>
      </c>
      <c r="B262" s="618"/>
      <c r="C262" s="619"/>
      <c r="D262" s="620"/>
      <c r="E262" s="620"/>
      <c r="F262" s="620"/>
      <c r="G262" s="621"/>
      <c r="H262" s="621"/>
      <c r="I262" s="621">
        <v>1</v>
      </c>
      <c r="J262" s="620">
        <v>1</v>
      </c>
      <c r="K262" s="619">
        <v>1</v>
      </c>
      <c r="L262" s="619">
        <v>0</v>
      </c>
      <c r="M262" s="622">
        <v>1</v>
      </c>
      <c r="N262" s="623">
        <f t="shared" ref="N262:N263" si="15">SUM(B262:M262)</f>
        <v>4</v>
      </c>
      <c r="O262" s="624">
        <f t="shared" si="13"/>
        <v>0.8</v>
      </c>
      <c r="P262" s="625">
        <f t="shared" si="14"/>
        <v>1.4879845249609404E-2</v>
      </c>
    </row>
    <row r="263" spans="1:16" s="626" customFormat="1" ht="15.75" thickBot="1">
      <c r="A263" s="617" t="s">
        <v>307</v>
      </c>
      <c r="B263" s="618"/>
      <c r="C263" s="619"/>
      <c r="D263" s="620"/>
      <c r="E263" s="620"/>
      <c r="F263" s="620"/>
      <c r="G263" s="621"/>
      <c r="H263" s="621"/>
      <c r="I263" s="621">
        <v>0</v>
      </c>
      <c r="J263" s="620">
        <v>0</v>
      </c>
      <c r="K263" s="619">
        <v>3</v>
      </c>
      <c r="L263" s="619">
        <v>2</v>
      </c>
      <c r="M263" s="622">
        <v>5</v>
      </c>
      <c r="N263" s="623">
        <f t="shared" si="15"/>
        <v>10</v>
      </c>
      <c r="O263" s="624">
        <f t="shared" si="13"/>
        <v>2</v>
      </c>
      <c r="P263" s="625">
        <f t="shared" si="14"/>
        <v>3.7199613124023506E-2</v>
      </c>
    </row>
    <row r="264" spans="1:16" ht="16.5" customHeight="1" thickBot="1">
      <c r="A264" s="395" t="s">
        <v>8</v>
      </c>
      <c r="B264" s="629"/>
      <c r="C264" s="389"/>
      <c r="D264" s="390"/>
      <c r="E264" s="390"/>
      <c r="F264" s="390"/>
      <c r="G264" s="390"/>
      <c r="H264" s="390"/>
      <c r="I264" s="390">
        <f>SUM(I5:I263)</f>
        <v>5005</v>
      </c>
      <c r="J264" s="390">
        <f>SUM(J5:J263)</f>
        <v>5140</v>
      </c>
      <c r="K264" s="309">
        <f>SUM(K5:K263)</f>
        <v>6124</v>
      </c>
      <c r="L264" s="391">
        <f>SUM(L5:L263)</f>
        <v>5206</v>
      </c>
      <c r="M264" s="396">
        <f t="shared" ref="M264" si="16">SUM(M5:M263)</f>
        <v>5407</v>
      </c>
      <c r="N264" s="397">
        <f t="shared" ref="N264" si="17">SUM(B264:M264)</f>
        <v>26882</v>
      </c>
      <c r="O264" s="398">
        <f t="shared" ref="O264" si="18">AVERAGE(B264:M264)</f>
        <v>5376.4</v>
      </c>
      <c r="P264" s="399">
        <f t="shared" ref="P264" si="19">(N264/$N$264)*100</f>
        <v>100</v>
      </c>
    </row>
    <row r="265" spans="1:16" ht="70.5" customHeight="1">
      <c r="A265" s="567" t="s">
        <v>49</v>
      </c>
      <c r="B265" s="63"/>
      <c r="C265" s="63"/>
      <c r="D265" s="63"/>
      <c r="E265" s="63"/>
      <c r="F265" s="63"/>
      <c r="G265" s="63"/>
      <c r="H265" s="63"/>
      <c r="I265" s="63"/>
      <c r="J265" s="63"/>
      <c r="K265" s="63"/>
    </row>
    <row r="266" spans="1:16" ht="45">
      <c r="A266" s="247" t="s">
        <v>308</v>
      </c>
      <c r="B266" s="63"/>
      <c r="C266" s="63"/>
      <c r="D266" s="63"/>
      <c r="E266" s="63"/>
      <c r="F266" s="63"/>
      <c r="G266" s="63"/>
      <c r="H266" s="63"/>
      <c r="I266" s="63"/>
      <c r="J266" s="63"/>
      <c r="K266" s="63"/>
    </row>
    <row r="267" spans="1:16">
      <c r="A267" s="64"/>
      <c r="B267" s="63"/>
      <c r="C267" s="63"/>
      <c r="D267" s="63"/>
      <c r="E267" s="63"/>
      <c r="F267" s="63"/>
      <c r="G267" s="63"/>
      <c r="H267" s="63"/>
      <c r="I267" s="63"/>
      <c r="J267" s="63"/>
      <c r="K267" s="63"/>
    </row>
    <row r="268" spans="1:16">
      <c r="A268" s="64"/>
      <c r="B268" s="63"/>
      <c r="C268" s="63"/>
      <c r="D268" s="63"/>
      <c r="E268" s="63"/>
      <c r="F268" s="63"/>
      <c r="G268" s="63"/>
      <c r="H268" s="63"/>
      <c r="I268" s="63"/>
      <c r="J268" s="63"/>
      <c r="K268" s="63"/>
    </row>
    <row r="269" spans="1:16" ht="31.5" customHeight="1">
      <c r="A269" s="247"/>
      <c r="B269" s="63"/>
      <c r="C269" s="63"/>
      <c r="D269" s="63"/>
      <c r="E269" s="63"/>
      <c r="F269" s="63"/>
      <c r="G269" s="63"/>
      <c r="H269" s="63"/>
      <c r="I269" s="63"/>
      <c r="J269" s="63"/>
      <c r="K269" s="63"/>
    </row>
    <row r="270" spans="1:16">
      <c r="A270" s="64"/>
    </row>
    <row r="271" spans="1:16">
      <c r="A271" s="64"/>
      <c r="B271" s="63"/>
      <c r="C271" s="63"/>
      <c r="D271" s="63"/>
      <c r="E271" s="63"/>
      <c r="F271" s="63"/>
    </row>
    <row r="273" spans="1:16">
      <c r="A273" s="64"/>
      <c r="B273"/>
      <c r="C273"/>
      <c r="D273"/>
      <c r="E273"/>
      <c r="F273"/>
      <c r="G273"/>
      <c r="H273"/>
      <c r="I273"/>
      <c r="J273"/>
      <c r="K273"/>
      <c r="L273"/>
      <c r="M273" s="65"/>
      <c r="N273"/>
      <c r="O273"/>
      <c r="P273"/>
    </row>
  </sheetData>
  <sortState ref="A5:P262">
    <sortCondition ref="A4"/>
  </sortState>
  <pageMargins left="0.511811024" right="0.511811024" top="0.78740157500000008" bottom="0.78740157500000008" header="0.31496062000000008" footer="0.31496062000000008"/>
  <pageSetup paperSize="9" fitToWidth="0" fitToHeight="0" orientation="portrait" r:id="rId1"/>
  <ignoredErrors>
    <ignoredError sqref="I264:M264"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6"/>
  <dimension ref="A1:AN46"/>
  <sheetViews>
    <sheetView zoomScale="90" zoomScaleNormal="90" workbookViewId="0"/>
  </sheetViews>
  <sheetFormatPr defaultColWidth="5.5703125" defaultRowHeight="14.25"/>
  <cols>
    <col min="1" max="1" width="51.5703125" style="8" customWidth="1"/>
    <col min="2" max="2" width="7.5703125" style="8" bestFit="1" customWidth="1"/>
    <col min="3" max="3" width="7.7109375" style="70" bestFit="1" customWidth="1"/>
    <col min="4" max="4" width="7.140625" style="8" bestFit="1" customWidth="1"/>
    <col min="5" max="5" width="7" style="68" bestFit="1" customWidth="1"/>
    <col min="6" max="6" width="7.5703125" style="8" bestFit="1" customWidth="1"/>
    <col min="7" max="7" width="6.28515625" style="68" customWidth="1"/>
    <col min="8" max="8" width="7" style="8" bestFit="1" customWidth="1"/>
    <col min="9" max="9" width="7.5703125" style="8" customWidth="1"/>
    <col min="10" max="10" width="7.140625" style="8" bestFit="1" customWidth="1"/>
    <col min="11" max="11" width="7.5703125" style="8" bestFit="1" customWidth="1"/>
    <col min="12" max="12" width="7.140625" style="8" bestFit="1" customWidth="1"/>
    <col min="13" max="13" width="7.7109375" style="8" customWidth="1"/>
    <col min="14" max="14" width="7.140625" style="8" bestFit="1" customWidth="1"/>
    <col min="15" max="15" width="9.7109375" style="8" customWidth="1"/>
    <col min="16" max="16" width="17.42578125" style="8" customWidth="1"/>
    <col min="17" max="214" width="9.140625" style="8" customWidth="1"/>
    <col min="215" max="215" width="58.28515625" style="8" customWidth="1"/>
    <col min="216" max="216" width="3.7109375" style="8" bestFit="1" customWidth="1"/>
    <col min="217" max="217" width="5.5703125" style="8" bestFit="1" customWidth="1"/>
    <col min="218" max="218" width="5.5703125" style="8" customWidth="1"/>
    <col min="219" max="16384" width="5.5703125" style="8"/>
  </cols>
  <sheetData>
    <row r="1" spans="1:20" ht="15">
      <c r="A1" s="66" t="s">
        <v>3</v>
      </c>
      <c r="B1" s="66"/>
      <c r="C1" s="67"/>
      <c r="D1" s="66"/>
      <c r="H1" s="192"/>
      <c r="I1" s="192"/>
      <c r="J1" s="185"/>
      <c r="K1" s="185"/>
      <c r="L1" s="185"/>
      <c r="M1" s="185"/>
      <c r="N1" s="185"/>
      <c r="O1" s="909">
        <f>Assuntos!I264</f>
        <v>5005</v>
      </c>
      <c r="P1" s="185"/>
      <c r="Q1" s="185"/>
      <c r="R1" s="185"/>
    </row>
    <row r="2" spans="1:20" ht="15">
      <c r="A2" s="1" t="s">
        <v>4</v>
      </c>
      <c r="B2" s="1"/>
      <c r="C2" s="58"/>
      <c r="D2" s="1"/>
      <c r="H2" s="192"/>
      <c r="I2" s="192"/>
      <c r="J2" s="185"/>
      <c r="K2" s="185"/>
      <c r="L2" s="185"/>
      <c r="M2" s="185"/>
      <c r="N2" s="185"/>
      <c r="O2" s="185"/>
      <c r="P2" s="185"/>
      <c r="Q2" s="185"/>
      <c r="R2" s="185"/>
    </row>
    <row r="3" spans="1:20" ht="15">
      <c r="A3" s="1"/>
      <c r="B3" s="1"/>
      <c r="C3" s="58"/>
      <c r="D3" s="1"/>
      <c r="H3" s="192"/>
      <c r="I3" s="192"/>
      <c r="J3" s="185"/>
      <c r="K3" s="185"/>
      <c r="L3" s="185"/>
      <c r="M3" s="185"/>
      <c r="N3" s="185"/>
      <c r="O3" s="185"/>
      <c r="P3" s="185"/>
      <c r="Q3" s="185"/>
      <c r="R3" s="185"/>
    </row>
    <row r="4" spans="1:20" ht="15">
      <c r="A4" s="1" t="s">
        <v>309</v>
      </c>
      <c r="B4" s="1"/>
      <c r="C4" s="58"/>
      <c r="D4" s="1"/>
      <c r="H4" s="192"/>
      <c r="I4" s="192"/>
      <c r="J4" s="185"/>
      <c r="K4" s="185"/>
      <c r="L4" s="185"/>
      <c r="M4" s="185"/>
      <c r="N4" s="185"/>
      <c r="O4" s="185"/>
      <c r="P4" s="185"/>
      <c r="Q4" s="185"/>
      <c r="R4" s="185"/>
    </row>
    <row r="5" spans="1:20" ht="15" thickBot="1">
      <c r="E5" s="8"/>
      <c r="F5" s="68"/>
      <c r="G5" s="8"/>
      <c r="H5" s="206"/>
      <c r="I5" s="192"/>
      <c r="J5" s="185"/>
      <c r="K5" s="185"/>
      <c r="L5" s="185"/>
      <c r="M5" s="185"/>
      <c r="N5" s="185"/>
      <c r="O5" s="185"/>
      <c r="P5" s="185"/>
      <c r="Q5" s="185"/>
      <c r="R5" s="185"/>
    </row>
    <row r="6" spans="1:20" ht="48" customHeight="1" thickBot="1">
      <c r="A6" s="568" t="s">
        <v>50</v>
      </c>
      <c r="B6" s="381">
        <v>46357</v>
      </c>
      <c r="C6" s="382">
        <v>46327</v>
      </c>
      <c r="D6" s="383">
        <v>46296</v>
      </c>
      <c r="E6" s="382">
        <v>46266</v>
      </c>
      <c r="F6" s="382">
        <v>46235</v>
      </c>
      <c r="G6" s="382">
        <v>46204</v>
      </c>
      <c r="H6" s="382">
        <v>46174</v>
      </c>
      <c r="I6" s="384">
        <v>46143</v>
      </c>
      <c r="J6" s="382">
        <v>46113</v>
      </c>
      <c r="K6" s="381">
        <v>46082</v>
      </c>
      <c r="L6" s="385">
        <v>46054</v>
      </c>
      <c r="M6" s="386">
        <v>46023</v>
      </c>
      <c r="N6" s="255" t="s">
        <v>8</v>
      </c>
      <c r="O6" s="240" t="s">
        <v>9</v>
      </c>
      <c r="P6" s="279" t="s">
        <v>582</v>
      </c>
    </row>
    <row r="7" spans="1:20" s="1000" customFormat="1" ht="14.25" customHeight="1" thickBot="1">
      <c r="A7" s="992" t="s">
        <v>260</v>
      </c>
      <c r="B7" s="993"/>
      <c r="C7" s="994"/>
      <c r="D7" s="995"/>
      <c r="E7" s="995"/>
      <c r="F7" s="995"/>
      <c r="G7" s="996"/>
      <c r="H7" s="996"/>
      <c r="I7" s="996">
        <v>307</v>
      </c>
      <c r="J7" s="995">
        <v>272</v>
      </c>
      <c r="K7" s="994">
        <v>323</v>
      </c>
      <c r="L7" s="994">
        <v>282</v>
      </c>
      <c r="M7" s="997">
        <v>343</v>
      </c>
      <c r="N7" s="998">
        <f>SUM(B7:M7)</f>
        <v>1527</v>
      </c>
      <c r="O7" s="999">
        <f>AVERAGE(B7:M7)</f>
        <v>305.39999999999998</v>
      </c>
      <c r="P7" s="1002">
        <f>(I7*100)/$O$1</f>
        <v>6.1338661338661336</v>
      </c>
      <c r="S7" s="1001"/>
      <c r="T7" s="1001"/>
    </row>
    <row r="8" spans="1:20" ht="15" customHeight="1" thickBot="1">
      <c r="A8" s="400" t="s">
        <v>234</v>
      </c>
      <c r="B8" s="401"/>
      <c r="C8" s="402"/>
      <c r="D8" s="403"/>
      <c r="E8" s="403"/>
      <c r="F8" s="403"/>
      <c r="G8" s="404"/>
      <c r="H8" s="404"/>
      <c r="I8" s="404">
        <v>222</v>
      </c>
      <c r="J8" s="403">
        <v>251</v>
      </c>
      <c r="K8" s="402">
        <v>257</v>
      </c>
      <c r="L8" s="402">
        <v>251</v>
      </c>
      <c r="M8" s="356">
        <v>169</v>
      </c>
      <c r="N8" s="462">
        <f t="shared" ref="N8:N16" si="0">SUM(B8:M8)</f>
        <v>1150</v>
      </c>
      <c r="O8" s="461">
        <f t="shared" ref="O8:O16" si="1">AVERAGE(B8:M8)</f>
        <v>230</v>
      </c>
      <c r="P8" s="1002">
        <f t="shared" ref="P8:P17" si="2">(I8*100)/$O$1</f>
        <v>4.4355644355644355</v>
      </c>
      <c r="S8" s="68"/>
      <c r="T8" s="68"/>
    </row>
    <row r="9" spans="1:20" ht="15.75" thickBot="1">
      <c r="A9" s="405" t="s">
        <v>92</v>
      </c>
      <c r="B9" s="401"/>
      <c r="C9" s="402"/>
      <c r="D9" s="403"/>
      <c r="E9" s="403"/>
      <c r="F9" s="403"/>
      <c r="G9" s="404"/>
      <c r="H9" s="404"/>
      <c r="I9" s="404">
        <v>190</v>
      </c>
      <c r="J9" s="403">
        <v>235</v>
      </c>
      <c r="K9" s="402">
        <v>330</v>
      </c>
      <c r="L9" s="402">
        <v>153</v>
      </c>
      <c r="M9" s="356">
        <v>175</v>
      </c>
      <c r="N9" s="462">
        <f t="shared" si="0"/>
        <v>1083</v>
      </c>
      <c r="O9" s="461">
        <f t="shared" si="1"/>
        <v>216.6</v>
      </c>
      <c r="P9" s="1002">
        <f t="shared" si="2"/>
        <v>3.796203796203796</v>
      </c>
      <c r="S9" s="68"/>
      <c r="T9" s="68"/>
    </row>
    <row r="10" spans="1:20" ht="15.75" thickBot="1">
      <c r="A10" s="405" t="s">
        <v>75</v>
      </c>
      <c r="B10" s="401"/>
      <c r="C10" s="402"/>
      <c r="D10" s="403"/>
      <c r="E10" s="403"/>
      <c r="F10" s="403"/>
      <c r="G10" s="404"/>
      <c r="H10" s="404"/>
      <c r="I10" s="404">
        <v>181</v>
      </c>
      <c r="J10" s="403">
        <v>200</v>
      </c>
      <c r="K10" s="402">
        <v>203</v>
      </c>
      <c r="L10" s="402">
        <v>234</v>
      </c>
      <c r="M10" s="356">
        <v>264</v>
      </c>
      <c r="N10" s="462">
        <f t="shared" si="0"/>
        <v>1082</v>
      </c>
      <c r="O10" s="461">
        <f t="shared" si="1"/>
        <v>216.4</v>
      </c>
      <c r="P10" s="1002">
        <f t="shared" si="2"/>
        <v>3.6163836163836165</v>
      </c>
      <c r="S10" s="68"/>
      <c r="T10" s="68"/>
    </row>
    <row r="11" spans="1:20" ht="15.75" thickBot="1">
      <c r="A11" s="400" t="s">
        <v>249</v>
      </c>
      <c r="B11" s="401"/>
      <c r="C11" s="402"/>
      <c r="D11" s="403"/>
      <c r="E11" s="403"/>
      <c r="F11" s="403"/>
      <c r="G11" s="404"/>
      <c r="H11" s="404"/>
      <c r="I11" s="404">
        <v>140</v>
      </c>
      <c r="J11" s="403">
        <v>172</v>
      </c>
      <c r="K11" s="402">
        <v>224</v>
      </c>
      <c r="L11" s="402">
        <v>212</v>
      </c>
      <c r="M11" s="356">
        <v>198</v>
      </c>
      <c r="N11" s="462">
        <f t="shared" si="0"/>
        <v>946</v>
      </c>
      <c r="O11" s="461">
        <f t="shared" si="1"/>
        <v>189.2</v>
      </c>
      <c r="P11" s="1002">
        <f t="shared" si="2"/>
        <v>2.7972027972027971</v>
      </c>
      <c r="S11" s="68"/>
      <c r="T11" s="68"/>
    </row>
    <row r="12" spans="1:20" ht="15" customHeight="1" thickBot="1">
      <c r="A12" s="400" t="s">
        <v>254</v>
      </c>
      <c r="B12" s="401"/>
      <c r="C12" s="402"/>
      <c r="D12" s="403"/>
      <c r="E12" s="403"/>
      <c r="F12" s="403"/>
      <c r="G12" s="404"/>
      <c r="H12" s="404"/>
      <c r="I12" s="404">
        <v>199</v>
      </c>
      <c r="J12" s="403">
        <v>139</v>
      </c>
      <c r="K12" s="402">
        <v>200</v>
      </c>
      <c r="L12" s="402">
        <v>161</v>
      </c>
      <c r="M12" s="356">
        <v>217</v>
      </c>
      <c r="N12" s="462">
        <f t="shared" si="0"/>
        <v>916</v>
      </c>
      <c r="O12" s="461">
        <f t="shared" si="1"/>
        <v>183.2</v>
      </c>
      <c r="P12" s="1002">
        <f t="shared" si="2"/>
        <v>3.9760239760239759</v>
      </c>
      <c r="S12" s="68"/>
      <c r="T12" s="68"/>
    </row>
    <row r="13" spans="1:20" ht="15.75" thickBot="1">
      <c r="A13" s="405" t="s">
        <v>218</v>
      </c>
      <c r="B13" s="401"/>
      <c r="C13" s="402"/>
      <c r="D13" s="403"/>
      <c r="E13" s="403"/>
      <c r="F13" s="403"/>
      <c r="G13" s="404"/>
      <c r="H13" s="404"/>
      <c r="I13" s="404">
        <v>70</v>
      </c>
      <c r="J13" s="403">
        <v>102</v>
      </c>
      <c r="K13" s="402">
        <v>210</v>
      </c>
      <c r="L13" s="402">
        <v>298</v>
      </c>
      <c r="M13" s="356">
        <v>232</v>
      </c>
      <c r="N13" s="462">
        <f t="shared" si="0"/>
        <v>912</v>
      </c>
      <c r="O13" s="461">
        <f>AVERAGE(B13:M13)</f>
        <v>182.4</v>
      </c>
      <c r="P13" s="1002">
        <f t="shared" si="2"/>
        <v>1.3986013986013985</v>
      </c>
      <c r="S13" s="68"/>
      <c r="T13" s="68"/>
    </row>
    <row r="14" spans="1:20" ht="15.75" thickBot="1">
      <c r="A14" s="405" t="s">
        <v>98</v>
      </c>
      <c r="B14" s="401"/>
      <c r="C14" s="402"/>
      <c r="D14" s="403"/>
      <c r="E14" s="403"/>
      <c r="F14" s="403"/>
      <c r="G14" s="404"/>
      <c r="H14" s="404"/>
      <c r="I14" s="404">
        <v>105</v>
      </c>
      <c r="J14" s="403">
        <v>255</v>
      </c>
      <c r="K14" s="402">
        <v>199</v>
      </c>
      <c r="L14" s="402">
        <v>147</v>
      </c>
      <c r="M14" s="356">
        <v>155</v>
      </c>
      <c r="N14" s="462">
        <f t="shared" si="0"/>
        <v>861</v>
      </c>
      <c r="O14" s="461">
        <f t="shared" si="1"/>
        <v>172.2</v>
      </c>
      <c r="P14" s="1002">
        <f t="shared" si="2"/>
        <v>2.0979020979020979</v>
      </c>
      <c r="S14" s="68"/>
      <c r="T14" s="68"/>
    </row>
    <row r="15" spans="1:20" ht="15.75" thickBot="1">
      <c r="A15" s="405" t="s">
        <v>248</v>
      </c>
      <c r="B15" s="401"/>
      <c r="C15" s="402"/>
      <c r="D15" s="403"/>
      <c r="E15" s="403"/>
      <c r="F15" s="403"/>
      <c r="G15" s="404"/>
      <c r="H15" s="404"/>
      <c r="I15" s="404">
        <v>162</v>
      </c>
      <c r="J15" s="403">
        <v>187</v>
      </c>
      <c r="K15" s="402">
        <v>214</v>
      </c>
      <c r="L15" s="402">
        <v>110</v>
      </c>
      <c r="M15" s="356">
        <v>137</v>
      </c>
      <c r="N15" s="462">
        <f t="shared" si="0"/>
        <v>810</v>
      </c>
      <c r="O15" s="461">
        <f t="shared" si="1"/>
        <v>162</v>
      </c>
      <c r="P15" s="1002">
        <f t="shared" si="2"/>
        <v>3.2367632367632369</v>
      </c>
      <c r="S15" s="68"/>
      <c r="T15" s="68"/>
    </row>
    <row r="16" spans="1:20" ht="15.75" thickBot="1">
      <c r="A16" s="405" t="s">
        <v>97</v>
      </c>
      <c r="B16" s="401"/>
      <c r="C16" s="402"/>
      <c r="D16" s="403"/>
      <c r="E16" s="403"/>
      <c r="F16" s="403"/>
      <c r="G16" s="404"/>
      <c r="H16" s="404"/>
      <c r="I16" s="404">
        <v>175</v>
      </c>
      <c r="J16" s="403">
        <v>144</v>
      </c>
      <c r="K16" s="402">
        <v>167</v>
      </c>
      <c r="L16" s="402">
        <v>145</v>
      </c>
      <c r="M16" s="356">
        <v>147</v>
      </c>
      <c r="N16" s="463">
        <f t="shared" si="0"/>
        <v>778</v>
      </c>
      <c r="O16" s="461">
        <f t="shared" si="1"/>
        <v>155.6</v>
      </c>
      <c r="P16" s="1002">
        <f t="shared" si="2"/>
        <v>3.4965034965034967</v>
      </c>
      <c r="S16" s="68"/>
      <c r="T16" s="68"/>
    </row>
    <row r="17" spans="1:40" ht="15.75" customHeight="1" thickBot="1">
      <c r="A17" s="310" t="s">
        <v>8</v>
      </c>
      <c r="B17" s="243"/>
      <c r="C17" s="243"/>
      <c r="D17" s="243"/>
      <c r="E17" s="243"/>
      <c r="F17" s="243"/>
      <c r="G17" s="243"/>
      <c r="H17" s="243"/>
      <c r="I17" s="243">
        <f t="shared" ref="I17:N17" si="3">SUM(I7:I16)</f>
        <v>1751</v>
      </c>
      <c r="J17" s="243">
        <f t="shared" si="3"/>
        <v>1957</v>
      </c>
      <c r="K17" s="452">
        <f t="shared" si="3"/>
        <v>2327</v>
      </c>
      <c r="L17" s="452">
        <f t="shared" si="3"/>
        <v>1993</v>
      </c>
      <c r="M17" s="452">
        <f t="shared" si="3"/>
        <v>2037</v>
      </c>
      <c r="N17" s="338">
        <f t="shared" si="3"/>
        <v>10065</v>
      </c>
      <c r="O17" s="460">
        <f>AVERAGE(B17:M17)</f>
        <v>2013</v>
      </c>
      <c r="P17" s="1002">
        <f t="shared" si="2"/>
        <v>34.985014985014985</v>
      </c>
      <c r="S17" s="68"/>
      <c r="T17" s="68"/>
    </row>
    <row r="18" spans="1:40" s="192" customFormat="1" ht="23.25" customHeight="1">
      <c r="A18" s="192" t="s">
        <v>310</v>
      </c>
      <c r="C18" s="193"/>
      <c r="N18" s="192" t="s">
        <v>311</v>
      </c>
      <c r="O18" s="194">
        <f>100-P17</f>
        <v>65.014985014985015</v>
      </c>
    </row>
    <row r="19" spans="1:40" s="282" customFormat="1" ht="54.75" customHeight="1">
      <c r="A19" s="280"/>
      <c r="B19" s="280"/>
      <c r="C19" s="281"/>
      <c r="D19" s="1155"/>
      <c r="E19" s="1155"/>
      <c r="F19" s="1155"/>
      <c r="G19" s="1155"/>
      <c r="H19" s="1155"/>
      <c r="V19" s="284"/>
    </row>
    <row r="20" spans="1:40" s="282" customFormat="1">
      <c r="A20" s="289"/>
      <c r="B20" s="289"/>
      <c r="C20" s="290"/>
      <c r="E20" s="284"/>
      <c r="N20" s="284"/>
      <c r="V20" s="284"/>
      <c r="AB20" s="285"/>
      <c r="AC20" s="286"/>
      <c r="AD20" s="286"/>
      <c r="AE20" s="286"/>
      <c r="AF20" s="286"/>
      <c r="AG20" s="286"/>
      <c r="AH20" s="286"/>
      <c r="AI20" s="287"/>
      <c r="AJ20" s="286"/>
      <c r="AK20" s="286"/>
      <c r="AL20" s="286"/>
      <c r="AM20" s="286"/>
      <c r="AN20" s="288"/>
    </row>
    <row r="21" spans="1:40" s="282" customFormat="1" ht="92.25" customHeight="1">
      <c r="A21" s="280"/>
      <c r="B21" s="280"/>
      <c r="C21" s="281"/>
      <c r="D21" s="1155"/>
      <c r="E21" s="1155"/>
      <c r="F21" s="1155"/>
      <c r="G21" s="1155"/>
      <c r="H21" s="1155"/>
      <c r="L21" s="283"/>
      <c r="O21" s="876"/>
      <c r="V21" s="284"/>
      <c r="AB21" s="285"/>
      <c r="AC21" s="286"/>
      <c r="AD21" s="286"/>
      <c r="AE21" s="286"/>
      <c r="AF21" s="286"/>
      <c r="AG21" s="286"/>
      <c r="AH21" s="286"/>
      <c r="AI21" s="287"/>
      <c r="AJ21" s="286"/>
      <c r="AK21" s="286"/>
      <c r="AL21" s="286"/>
      <c r="AM21" s="286"/>
      <c r="AN21" s="288"/>
    </row>
    <row r="22" spans="1:40" s="282" customFormat="1">
      <c r="A22" s="280"/>
      <c r="B22" s="280"/>
      <c r="C22" s="281"/>
      <c r="E22" s="284"/>
      <c r="N22" s="284"/>
      <c r="V22" s="291"/>
      <c r="AB22" s="285"/>
      <c r="AC22" s="286"/>
      <c r="AD22" s="286"/>
      <c r="AE22" s="286"/>
      <c r="AF22" s="286"/>
      <c r="AG22" s="286"/>
      <c r="AH22" s="286"/>
      <c r="AI22" s="287"/>
      <c r="AJ22" s="286"/>
      <c r="AK22" s="286"/>
      <c r="AL22" s="286"/>
      <c r="AM22" s="286"/>
      <c r="AN22" s="288"/>
    </row>
    <row r="23" spans="1:40" s="282" customFormat="1" ht="66.75" customHeight="1">
      <c r="A23" s="280"/>
      <c r="B23" s="280"/>
      <c r="C23" s="281"/>
      <c r="D23" s="1155"/>
      <c r="E23" s="1155"/>
      <c r="F23" s="1155"/>
      <c r="G23" s="1155"/>
      <c r="H23" s="1155"/>
      <c r="V23" s="284"/>
      <c r="AB23" s="285"/>
      <c r="AC23" s="286"/>
      <c r="AD23" s="286"/>
      <c r="AE23" s="286"/>
      <c r="AF23" s="286"/>
      <c r="AG23" s="286"/>
      <c r="AH23" s="286"/>
      <c r="AI23" s="287"/>
      <c r="AJ23" s="286"/>
      <c r="AK23" s="286"/>
      <c r="AL23" s="286"/>
      <c r="AM23" s="286"/>
      <c r="AN23" s="288"/>
    </row>
    <row r="24" spans="1:40" s="282" customFormat="1">
      <c r="A24" s="289"/>
      <c r="B24" s="289"/>
      <c r="C24" s="290"/>
      <c r="E24" s="284"/>
      <c r="V24" s="284"/>
      <c r="AB24" s="285"/>
      <c r="AC24" s="286"/>
      <c r="AD24" s="286"/>
      <c r="AE24" s="286"/>
      <c r="AF24" s="286"/>
      <c r="AG24" s="286"/>
      <c r="AH24" s="286"/>
      <c r="AI24" s="287"/>
      <c r="AJ24" s="286"/>
      <c r="AK24" s="286"/>
      <c r="AL24" s="286"/>
      <c r="AM24" s="286"/>
      <c r="AN24" s="288"/>
    </row>
    <row r="25" spans="1:40" s="282" customFormat="1">
      <c r="A25" s="280"/>
      <c r="B25" s="280"/>
      <c r="C25" s="281"/>
      <c r="E25" s="284"/>
      <c r="V25" s="284"/>
      <c r="AB25" s="285"/>
      <c r="AC25" s="286"/>
      <c r="AD25" s="286"/>
      <c r="AE25" s="286"/>
      <c r="AF25" s="286"/>
      <c r="AG25" s="286"/>
      <c r="AH25" s="286"/>
      <c r="AI25" s="287"/>
      <c r="AJ25" s="286"/>
      <c r="AK25" s="286"/>
      <c r="AL25" s="286"/>
      <c r="AM25" s="286"/>
      <c r="AN25" s="288"/>
    </row>
    <row r="26" spans="1:40" s="185" customFormat="1">
      <c r="C26" s="186"/>
      <c r="E26" s="187"/>
      <c r="G26" s="187"/>
      <c r="AB26" s="188"/>
      <c r="AC26" s="189"/>
      <c r="AD26" s="189"/>
      <c r="AE26" s="189"/>
      <c r="AF26" s="189"/>
      <c r="AG26" s="189"/>
      <c r="AH26" s="189"/>
      <c r="AI26" s="186"/>
      <c r="AJ26" s="189"/>
      <c r="AK26" s="189"/>
      <c r="AL26" s="189"/>
      <c r="AM26" s="189"/>
      <c r="AN26" s="190"/>
    </row>
    <row r="27" spans="1:40" s="185" customFormat="1" ht="53.25" customHeight="1">
      <c r="A27" s="1156" t="s">
        <v>49</v>
      </c>
      <c r="B27" s="1156"/>
      <c r="C27" s="1156"/>
      <c r="D27" s="1156"/>
      <c r="E27" s="1156"/>
      <c r="F27" s="1156"/>
      <c r="G27" s="1156"/>
      <c r="H27" s="1156"/>
      <c r="Q27" s="188"/>
      <c r="R27" s="189"/>
      <c r="S27" s="190"/>
      <c r="T27" s="190"/>
      <c r="U27" s="190"/>
      <c r="V27" s="191"/>
      <c r="AB27" s="188"/>
      <c r="AC27" s="189"/>
      <c r="AD27" s="189"/>
      <c r="AE27" s="189"/>
      <c r="AF27" s="189"/>
      <c r="AG27" s="189"/>
      <c r="AH27" s="189"/>
      <c r="AI27" s="186"/>
      <c r="AJ27" s="189"/>
      <c r="AK27" s="189"/>
      <c r="AL27" s="189"/>
      <c r="AM27" s="189"/>
      <c r="AN27" s="190"/>
    </row>
    <row r="28" spans="1:40" s="185" customFormat="1">
      <c r="C28" s="186"/>
      <c r="E28" s="187"/>
      <c r="G28" s="187"/>
      <c r="Q28" s="188"/>
      <c r="R28" s="189"/>
      <c r="S28" s="190"/>
      <c r="T28" s="190"/>
      <c r="U28" s="190"/>
      <c r="V28" s="191"/>
      <c r="AB28" s="188"/>
      <c r="AC28" s="189"/>
      <c r="AD28" s="189"/>
      <c r="AE28" s="189"/>
      <c r="AF28" s="189"/>
      <c r="AG28" s="189"/>
      <c r="AH28" s="189"/>
      <c r="AI28" s="186"/>
      <c r="AJ28" s="189"/>
      <c r="AK28" s="189"/>
      <c r="AL28" s="189"/>
      <c r="AM28" s="189"/>
      <c r="AN28" s="190"/>
    </row>
    <row r="29" spans="1:40" s="185" customFormat="1">
      <c r="C29" s="186"/>
      <c r="E29" s="187"/>
      <c r="G29" s="187"/>
      <c r="Q29" s="188"/>
      <c r="R29" s="189"/>
      <c r="S29" s="190"/>
      <c r="T29" s="190"/>
      <c r="U29" s="190"/>
      <c r="V29" s="191"/>
      <c r="AB29" s="188"/>
      <c r="AC29" s="189"/>
      <c r="AD29" s="189"/>
      <c r="AE29" s="189"/>
      <c r="AF29" s="189"/>
      <c r="AG29" s="189"/>
      <c r="AH29" s="189"/>
      <c r="AI29" s="186"/>
      <c r="AJ29" s="189"/>
      <c r="AK29" s="189"/>
      <c r="AL29" s="189"/>
      <c r="AM29" s="189"/>
      <c r="AN29" s="190"/>
    </row>
    <row r="30" spans="1:40" s="185" customFormat="1">
      <c r="C30" s="186"/>
      <c r="E30" s="187"/>
      <c r="G30" s="187"/>
      <c r="Q30" s="188"/>
      <c r="R30" s="189"/>
      <c r="S30" s="190"/>
      <c r="T30" s="190"/>
      <c r="U30" s="190"/>
      <c r="V30" s="191"/>
      <c r="AN30" s="187"/>
    </row>
    <row r="31" spans="1:40" s="185" customFormat="1">
      <c r="C31" s="186"/>
      <c r="E31" s="187"/>
      <c r="G31" s="187"/>
      <c r="Q31" s="188"/>
      <c r="R31" s="189"/>
      <c r="S31" s="190"/>
      <c r="T31" s="190"/>
      <c r="U31" s="190"/>
      <c r="V31" s="191"/>
    </row>
    <row r="32" spans="1:40" s="185" customFormat="1">
      <c r="C32" s="186"/>
      <c r="E32" s="187"/>
      <c r="G32" s="187"/>
      <c r="Q32" s="188"/>
      <c r="R32" s="189"/>
      <c r="S32" s="190"/>
      <c r="T32" s="190"/>
      <c r="U32" s="190"/>
      <c r="V32" s="191"/>
    </row>
    <row r="33" spans="1:22" s="185" customFormat="1">
      <c r="C33" s="186"/>
      <c r="E33" s="187"/>
      <c r="G33" s="187"/>
      <c r="Q33" s="188"/>
      <c r="R33" s="189"/>
      <c r="S33" s="190"/>
      <c r="T33" s="190"/>
      <c r="U33" s="190"/>
      <c r="V33" s="191"/>
    </row>
    <row r="34" spans="1:22" s="185" customFormat="1">
      <c r="C34" s="186"/>
      <c r="E34" s="187"/>
      <c r="G34" s="187"/>
      <c r="Q34" s="188"/>
      <c r="R34" s="189"/>
      <c r="S34" s="190"/>
      <c r="T34" s="190"/>
      <c r="U34" s="190"/>
      <c r="V34" s="191"/>
    </row>
    <row r="35" spans="1:22" s="185" customFormat="1">
      <c r="C35" s="186"/>
      <c r="E35" s="187"/>
      <c r="G35" s="187"/>
      <c r="Q35" s="188"/>
      <c r="R35" s="189"/>
      <c r="S35" s="190"/>
      <c r="T35" s="190"/>
      <c r="U35" s="190"/>
      <c r="V35" s="191"/>
    </row>
    <row r="36" spans="1:22" s="185" customFormat="1">
      <c r="C36" s="186"/>
      <c r="E36" s="187"/>
      <c r="G36" s="187"/>
      <c r="Q36" s="188"/>
      <c r="R36" s="189"/>
      <c r="S36" s="190"/>
      <c r="T36" s="190"/>
      <c r="U36" s="190"/>
      <c r="V36" s="191"/>
    </row>
    <row r="37" spans="1:22">
      <c r="A37" s="185"/>
      <c r="B37" s="185"/>
      <c r="C37" s="186"/>
      <c r="D37" s="185"/>
      <c r="E37" s="187"/>
      <c r="F37" s="185"/>
      <c r="G37" s="187"/>
      <c r="H37" s="185"/>
      <c r="I37" s="185"/>
      <c r="J37" s="185"/>
      <c r="K37" s="185"/>
    </row>
    <row r="38" spans="1:22">
      <c r="A38" s="185"/>
      <c r="B38" s="185"/>
      <c r="C38" s="186"/>
      <c r="D38" s="185"/>
      <c r="E38" s="187"/>
      <c r="F38" s="185"/>
      <c r="G38" s="187"/>
      <c r="H38" s="185"/>
      <c r="I38" s="185"/>
      <c r="J38" s="185"/>
      <c r="K38" s="185"/>
    </row>
    <row r="39" spans="1:22">
      <c r="A39" s="185"/>
      <c r="B39" s="185"/>
      <c r="C39" s="186"/>
      <c r="D39" s="185"/>
      <c r="E39" s="187"/>
      <c r="F39" s="185"/>
      <c r="G39" s="187"/>
      <c r="H39" s="185"/>
      <c r="I39" s="185"/>
      <c r="J39" s="185"/>
      <c r="K39" s="185"/>
    </row>
    <row r="40" spans="1:22">
      <c r="A40" s="185"/>
      <c r="B40" s="185"/>
      <c r="C40" s="186"/>
      <c r="D40" s="185"/>
      <c r="E40" s="187"/>
      <c r="F40" s="185"/>
      <c r="G40" s="187"/>
      <c r="H40" s="185"/>
      <c r="I40" s="185"/>
      <c r="J40" s="185"/>
      <c r="K40" s="185"/>
    </row>
    <row r="41" spans="1:22">
      <c r="A41" s="185"/>
      <c r="B41" s="185"/>
      <c r="C41" s="186"/>
      <c r="D41" s="185"/>
      <c r="E41" s="187"/>
      <c r="F41" s="185"/>
      <c r="G41" s="187"/>
      <c r="H41" s="185"/>
      <c r="I41" s="185"/>
      <c r="J41" s="185"/>
      <c r="K41" s="185"/>
    </row>
    <row r="42" spans="1:22" ht="14.25" customHeight="1">
      <c r="A42" s="87"/>
      <c r="B42" s="87"/>
      <c r="C42" s="94"/>
      <c r="D42" s="87"/>
      <c r="E42" s="183"/>
      <c r="F42" s="87"/>
      <c r="G42" s="183"/>
      <c r="H42" s="87"/>
      <c r="I42" s="87"/>
      <c r="J42" s="87"/>
      <c r="K42" s="87"/>
    </row>
    <row r="43" spans="1:22">
      <c r="A43" s="91"/>
      <c r="B43" s="91"/>
      <c r="C43" s="184"/>
      <c r="D43" s="91"/>
      <c r="E43" s="183"/>
      <c r="F43" s="87"/>
      <c r="G43" s="183"/>
      <c r="H43" s="87"/>
      <c r="I43" s="87"/>
      <c r="J43" s="87"/>
      <c r="K43" s="87"/>
    </row>
    <row r="44" spans="1:22" ht="14.25" customHeight="1">
      <c r="A44" s="87"/>
      <c r="B44" s="87"/>
      <c r="C44" s="94"/>
      <c r="D44" s="87"/>
      <c r="E44" s="183"/>
      <c r="F44" s="87"/>
      <c r="G44" s="183"/>
      <c r="H44" s="87"/>
      <c r="I44" s="87"/>
      <c r="J44" s="87"/>
      <c r="K44" s="87"/>
    </row>
    <row r="45" spans="1:22">
      <c r="A45" s="71"/>
      <c r="B45" s="71"/>
      <c r="C45" s="72"/>
      <c r="D45" s="71"/>
    </row>
    <row r="46" spans="1:22" ht="14.25" customHeight="1"/>
  </sheetData>
  <mergeCells count="4">
    <mergeCell ref="D19:H19"/>
    <mergeCell ref="D21:H21"/>
    <mergeCell ref="D23:H23"/>
    <mergeCell ref="A27:H27"/>
  </mergeCells>
  <pageMargins left="0.511811024" right="0.511811024" top="0.78740157500000008" bottom="0.78740157500000008" header="0.31496062000000008" footer="0.31496062000000008"/>
  <pageSetup paperSize="9" fitToWidth="0" fitToHeight="0" orientation="portrait" r:id="rId1"/>
  <ignoredErrors>
    <ignoredError sqref="I17:M17 N7:N16 O8:O12 O14:O16"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7"/>
  <dimension ref="A1:Q65"/>
  <sheetViews>
    <sheetView zoomScale="90" zoomScaleNormal="90" workbookViewId="0"/>
  </sheetViews>
  <sheetFormatPr defaultRowHeight="14.25"/>
  <cols>
    <col min="1" max="1" width="14" style="8" customWidth="1"/>
    <col min="2" max="2" width="16.5703125" style="68" customWidth="1"/>
    <col min="3" max="3" width="13.85546875" style="68" bestFit="1" customWidth="1"/>
    <col min="4" max="4" width="6.28515625" style="8" bestFit="1" customWidth="1"/>
    <col min="5" max="5" width="12" style="8" bestFit="1" customWidth="1"/>
    <col min="6" max="6" width="15" style="8" bestFit="1" customWidth="1"/>
    <col min="7" max="7" width="13.85546875" style="8" bestFit="1" customWidth="1"/>
    <col min="8" max="8" width="5.42578125" style="8" customWidth="1"/>
    <col min="9" max="9" width="11.85546875" style="8" customWidth="1"/>
    <col min="10" max="10" width="15" style="8" bestFit="1" customWidth="1"/>
    <col min="11" max="11" width="13.85546875" style="8" bestFit="1" customWidth="1"/>
    <col min="12" max="12" width="7.140625" style="8" customWidth="1"/>
    <col min="13" max="13" width="12.7109375" style="8" customWidth="1"/>
    <col min="14" max="14" width="15" style="8" bestFit="1" customWidth="1"/>
    <col min="15" max="15" width="13.85546875" style="8" bestFit="1" customWidth="1"/>
    <col min="16" max="16" width="9.140625" style="8" customWidth="1"/>
    <col min="17" max="17" width="5.5703125" style="8" customWidth="1"/>
    <col min="18" max="18" width="9.140625" style="8" customWidth="1"/>
    <col min="19" max="16384" width="9.140625" style="8"/>
  </cols>
  <sheetData>
    <row r="1" spans="1:15" ht="15">
      <c r="A1" s="1" t="s">
        <v>3</v>
      </c>
    </row>
    <row r="2" spans="1:15" ht="15">
      <c r="A2" s="1" t="s">
        <v>4</v>
      </c>
    </row>
    <row r="3" spans="1:15" ht="15">
      <c r="A3" s="1"/>
    </row>
    <row r="4" spans="1:15" ht="15">
      <c r="A4" s="1" t="s">
        <v>312</v>
      </c>
    </row>
    <row r="5" spans="1:15" ht="15.75" thickBot="1">
      <c r="A5" s="1"/>
    </row>
    <row r="6" spans="1:15" ht="15.75" thickBot="1">
      <c r="A6" s="1166" t="s">
        <v>313</v>
      </c>
      <c r="B6" s="1166"/>
      <c r="C6" s="1166"/>
      <c r="D6" s="1166"/>
      <c r="E6" s="1166"/>
      <c r="F6" s="1"/>
    </row>
    <row r="7" spans="1:15" ht="15.75" thickBot="1">
      <c r="A7" s="453" t="s">
        <v>314</v>
      </c>
      <c r="B7" s="454"/>
      <c r="C7" s="454"/>
      <c r="D7" s="455"/>
      <c r="E7" s="456"/>
      <c r="F7" s="1"/>
    </row>
    <row r="8" spans="1:15" s="909" customFormat="1" ht="15" thickBot="1">
      <c r="B8" s="910">
        <v>270</v>
      </c>
      <c r="F8" s="910">
        <v>234</v>
      </c>
      <c r="J8" s="910">
        <v>21</v>
      </c>
      <c r="N8" s="910">
        <v>149</v>
      </c>
    </row>
    <row r="9" spans="1:15" s="76" customFormat="1" ht="30.75" customHeight="1" thickBot="1">
      <c r="A9" s="1160" t="str">
        <f>'10+_Assuntos_2026'!A7</f>
        <v>Qualidade de atendimento</v>
      </c>
      <c r="B9" s="1161"/>
      <c r="C9" s="1162"/>
      <c r="E9" s="1160" t="str">
        <f>'10+_Assuntos_2026'!A8</f>
        <v>Ônibus</v>
      </c>
      <c r="F9" s="1161"/>
      <c r="G9" s="1162"/>
      <c r="I9" s="1157" t="str">
        <f>'10+_Assuntos_2026'!A9</f>
        <v>Buraco e Pavimentação</v>
      </c>
      <c r="J9" s="1158"/>
      <c r="K9" s="1159"/>
      <c r="M9" s="1160" t="str">
        <f>'10+_Assuntos_2026'!A10</f>
        <v>Árvore</v>
      </c>
      <c r="N9" s="1161"/>
      <c r="O9" s="1162"/>
    </row>
    <row r="10" spans="1:15" ht="15.75" thickBot="1">
      <c r="A10" s="302" t="s">
        <v>5</v>
      </c>
      <c r="B10" s="79" t="s">
        <v>315</v>
      </c>
      <c r="C10" s="264" t="s">
        <v>316</v>
      </c>
      <c r="E10" s="457" t="s">
        <v>5</v>
      </c>
      <c r="F10" s="77" t="s">
        <v>315</v>
      </c>
      <c r="G10" s="264" t="s">
        <v>316</v>
      </c>
      <c r="I10" s="457" t="s">
        <v>5</v>
      </c>
      <c r="J10" s="77" t="s">
        <v>315</v>
      </c>
      <c r="K10" s="264" t="s">
        <v>316</v>
      </c>
      <c r="M10" s="457" t="s">
        <v>5</v>
      </c>
      <c r="N10" s="77" t="s">
        <v>315</v>
      </c>
      <c r="O10" s="264" t="s">
        <v>316</v>
      </c>
    </row>
    <row r="11" spans="1:15" ht="15">
      <c r="A11" s="304">
        <v>46023</v>
      </c>
      <c r="B11" s="6">
        <f>'10+_Assuntos_2026'!M7</f>
        <v>343</v>
      </c>
      <c r="C11" s="306">
        <f>((B11-B8)/B8)*100</f>
        <v>27.037037037037038</v>
      </c>
      <c r="E11" s="304">
        <v>46023</v>
      </c>
      <c r="F11" s="78">
        <f>'10+_Assuntos_2026'!M8</f>
        <v>169</v>
      </c>
      <c r="G11" s="308">
        <f>((F11-F8)/F8)*100</f>
        <v>-27.777777777777779</v>
      </c>
      <c r="I11" s="304">
        <v>46023</v>
      </c>
      <c r="J11" s="78">
        <f>'10+_Assuntos_2026'!M9</f>
        <v>175</v>
      </c>
      <c r="K11" s="308">
        <f>((J11-J8)/J8)*100</f>
        <v>733.33333333333326</v>
      </c>
      <c r="M11" s="304">
        <v>46023</v>
      </c>
      <c r="N11" s="78">
        <f>'10+_Assuntos_2026'!M10</f>
        <v>264</v>
      </c>
      <c r="O11" s="308">
        <f>((N11-N8)/J8)*100</f>
        <v>547.61904761904759</v>
      </c>
    </row>
    <row r="12" spans="1:15" s="185" customFormat="1" ht="15">
      <c r="A12" s="922">
        <v>46054</v>
      </c>
      <c r="B12" s="923">
        <f>'10+_Assuntos_2026'!L7</f>
        <v>282</v>
      </c>
      <c r="C12" s="306">
        <f t="shared" ref="C12:C18" si="0">((B12-B11)/B11)*100</f>
        <v>-17.784256559766764</v>
      </c>
      <c r="E12" s="922">
        <v>46054</v>
      </c>
      <c r="F12" s="307">
        <f>'10+_Assuntos_2026'!L8</f>
        <v>251</v>
      </c>
      <c r="G12" s="308">
        <f t="shared" ref="G12:G18" si="1">((F12-F11)/F11)*100</f>
        <v>48.520710059171599</v>
      </c>
      <c r="I12" s="922">
        <v>46054</v>
      </c>
      <c r="J12" s="307">
        <f>'10+_Assuntos_2026'!L9</f>
        <v>153</v>
      </c>
      <c r="K12" s="308">
        <f t="shared" ref="K12:K18" si="2">((J12-J11)/J11)*100</f>
        <v>-12.571428571428573</v>
      </c>
      <c r="M12" s="922">
        <v>46054</v>
      </c>
      <c r="N12" s="307">
        <f>'10+_Assuntos_2026'!L10</f>
        <v>234</v>
      </c>
      <c r="O12" s="308">
        <f t="shared" ref="O12:O18" si="3">((N12-N11)/N11)*100</f>
        <v>-11.363636363636363</v>
      </c>
    </row>
    <row r="13" spans="1:15" s="185" customFormat="1" ht="15">
      <c r="A13" s="922">
        <v>46082</v>
      </c>
      <c r="B13" s="923">
        <f>'10+_Assuntos_2026'!K7</f>
        <v>323</v>
      </c>
      <c r="C13" s="306">
        <f t="shared" si="0"/>
        <v>14.539007092198581</v>
      </c>
      <c r="E13" s="922">
        <v>46082</v>
      </c>
      <c r="F13" s="307">
        <f>'10+_Assuntos_2026'!K8</f>
        <v>257</v>
      </c>
      <c r="G13" s="308">
        <f t="shared" si="1"/>
        <v>2.3904382470119523</v>
      </c>
      <c r="I13" s="922">
        <v>46082</v>
      </c>
      <c r="J13" s="307">
        <f>'10+_Assuntos_2026'!K9</f>
        <v>330</v>
      </c>
      <c r="K13" s="308">
        <f t="shared" si="2"/>
        <v>115.68627450980394</v>
      </c>
      <c r="M13" s="922">
        <v>46082</v>
      </c>
      <c r="N13" s="307">
        <f>'10+_Assuntos_2026'!K10</f>
        <v>203</v>
      </c>
      <c r="O13" s="308">
        <f t="shared" si="3"/>
        <v>-13.247863247863249</v>
      </c>
    </row>
    <row r="14" spans="1:15" s="185" customFormat="1" ht="15">
      <c r="A14" s="922">
        <v>46113</v>
      </c>
      <c r="B14" s="923">
        <f>'10+_Assuntos_2026'!J$7</f>
        <v>272</v>
      </c>
      <c r="C14" s="306">
        <f t="shared" si="0"/>
        <v>-15.789473684210526</v>
      </c>
      <c r="E14" s="922">
        <v>46113</v>
      </c>
      <c r="F14" s="307">
        <f>'10+_Assuntos_2026'!J$8</f>
        <v>251</v>
      </c>
      <c r="G14" s="308">
        <f t="shared" si="1"/>
        <v>-2.3346303501945527</v>
      </c>
      <c r="I14" s="922">
        <v>46113</v>
      </c>
      <c r="J14" s="307">
        <f>'10+_Assuntos_2026'!J$9</f>
        <v>235</v>
      </c>
      <c r="K14" s="308">
        <f t="shared" si="2"/>
        <v>-28.787878787878789</v>
      </c>
      <c r="M14" s="922">
        <v>46113</v>
      </c>
      <c r="N14" s="307">
        <f>'10+_Assuntos_2026'!J$10</f>
        <v>200</v>
      </c>
      <c r="O14" s="308">
        <f t="shared" si="3"/>
        <v>-1.4778325123152709</v>
      </c>
    </row>
    <row r="15" spans="1:15" s="185" customFormat="1" ht="15">
      <c r="A15" s="922">
        <v>46143</v>
      </c>
      <c r="B15" s="923">
        <f>'10+_Assuntos_2026'!I$7</f>
        <v>307</v>
      </c>
      <c r="C15" s="306">
        <f t="shared" si="0"/>
        <v>12.867647058823529</v>
      </c>
      <c r="E15" s="922">
        <v>46143</v>
      </c>
      <c r="F15" s="307">
        <f>'10+_Assuntos_2026'!I$8</f>
        <v>222</v>
      </c>
      <c r="G15" s="308">
        <f t="shared" si="1"/>
        <v>-11.553784860557768</v>
      </c>
      <c r="I15" s="922">
        <v>46143</v>
      </c>
      <c r="J15" s="307">
        <f>'10+_Assuntos_2026'!I$9</f>
        <v>190</v>
      </c>
      <c r="K15" s="308">
        <f t="shared" si="2"/>
        <v>-19.148936170212767</v>
      </c>
      <c r="M15" s="922">
        <v>46143</v>
      </c>
      <c r="N15" s="307">
        <f>'10+_Assuntos_2026'!I$10</f>
        <v>181</v>
      </c>
      <c r="O15" s="308">
        <f t="shared" si="3"/>
        <v>-9.5</v>
      </c>
    </row>
    <row r="16" spans="1:15" s="185" customFormat="1" ht="15">
      <c r="A16" s="913">
        <v>46174</v>
      </c>
      <c r="B16" s="863">
        <f>'10+_Assuntos_2026'!H$7</f>
        <v>0</v>
      </c>
      <c r="C16" s="864">
        <f t="shared" si="0"/>
        <v>-100</v>
      </c>
      <c r="E16" s="913">
        <v>46174</v>
      </c>
      <c r="F16" s="867">
        <f>'10+_Assuntos_2026'!H$8</f>
        <v>0</v>
      </c>
      <c r="G16" s="868">
        <f t="shared" si="1"/>
        <v>-100</v>
      </c>
      <c r="I16" s="913">
        <v>46174</v>
      </c>
      <c r="J16" s="867">
        <f>'10+_Assuntos_2026'!H$9</f>
        <v>0</v>
      </c>
      <c r="K16" s="868">
        <f t="shared" si="2"/>
        <v>-100</v>
      </c>
      <c r="M16" s="913">
        <v>46174</v>
      </c>
      <c r="N16" s="867">
        <f>'10+_Assuntos_2026'!H$10</f>
        <v>0</v>
      </c>
      <c r="O16" s="868">
        <f t="shared" si="3"/>
        <v>-100</v>
      </c>
    </row>
    <row r="17" spans="1:15" s="185" customFormat="1" ht="15">
      <c r="A17" s="913">
        <v>46204</v>
      </c>
      <c r="B17" s="863">
        <f>'10+_Assuntos_2026'!G$7</f>
        <v>0</v>
      </c>
      <c r="C17" s="864" t="e">
        <f t="shared" si="0"/>
        <v>#DIV/0!</v>
      </c>
      <c r="E17" s="913">
        <v>46204</v>
      </c>
      <c r="F17" s="867">
        <f>'10+_Assuntos_2026'!G$8</f>
        <v>0</v>
      </c>
      <c r="G17" s="868" t="e">
        <f t="shared" si="1"/>
        <v>#DIV/0!</v>
      </c>
      <c r="I17" s="913">
        <v>46204</v>
      </c>
      <c r="J17" s="867">
        <f>'10+_Assuntos_2026'!G$9</f>
        <v>0</v>
      </c>
      <c r="K17" s="868" t="e">
        <f t="shared" si="2"/>
        <v>#DIV/0!</v>
      </c>
      <c r="M17" s="913">
        <v>46204</v>
      </c>
      <c r="N17" s="867">
        <f>'10+_Assuntos_2026'!G$10</f>
        <v>0</v>
      </c>
      <c r="O17" s="868" t="e">
        <f t="shared" si="3"/>
        <v>#DIV/0!</v>
      </c>
    </row>
    <row r="18" spans="1:15" s="185" customFormat="1" ht="15">
      <c r="A18" s="913">
        <v>46235</v>
      </c>
      <c r="B18" s="863">
        <f>'10+_Assuntos_2026'!F$7</f>
        <v>0</v>
      </c>
      <c r="C18" s="864" t="e">
        <f t="shared" si="0"/>
        <v>#DIV/0!</v>
      </c>
      <c r="E18" s="913">
        <v>46235</v>
      </c>
      <c r="F18" s="867">
        <f>'10+_Assuntos_2026'!F$8</f>
        <v>0</v>
      </c>
      <c r="G18" s="868" t="e">
        <f t="shared" si="1"/>
        <v>#DIV/0!</v>
      </c>
      <c r="I18" s="913">
        <v>46235</v>
      </c>
      <c r="J18" s="867">
        <f>'10+_Assuntos_2026'!F$9</f>
        <v>0</v>
      </c>
      <c r="K18" s="868" t="e">
        <f t="shared" si="2"/>
        <v>#DIV/0!</v>
      </c>
      <c r="M18" s="913">
        <v>46235</v>
      </c>
      <c r="N18" s="867">
        <f>'10+_Assuntos_2026'!F$10</f>
        <v>0</v>
      </c>
      <c r="O18" s="868" t="e">
        <f t="shared" si="3"/>
        <v>#DIV/0!</v>
      </c>
    </row>
    <row r="19" spans="1:15" s="185" customFormat="1" ht="15">
      <c r="A19" s="913">
        <v>46266</v>
      </c>
      <c r="B19" s="863">
        <f>'10+_Assuntos_2026'!E$7</f>
        <v>0</v>
      </c>
      <c r="C19" s="864" t="e">
        <f>((B19-B18)/B18)*100</f>
        <v>#DIV/0!</v>
      </c>
      <c r="E19" s="913">
        <v>46266</v>
      </c>
      <c r="F19" s="867">
        <f>'10+_Assuntos_2026'!E$8</f>
        <v>0</v>
      </c>
      <c r="G19" s="868" t="e">
        <f>((F19-F18)/F18)*100</f>
        <v>#DIV/0!</v>
      </c>
      <c r="I19" s="913">
        <v>46266</v>
      </c>
      <c r="J19" s="867">
        <f>'10+_Assuntos_2026'!E$9</f>
        <v>0</v>
      </c>
      <c r="K19" s="868" t="e">
        <f>((J19-J18)/J18)*100</f>
        <v>#DIV/0!</v>
      </c>
      <c r="M19" s="913">
        <v>46266</v>
      </c>
      <c r="N19" s="867">
        <f>'10+_Assuntos_2026'!E$10</f>
        <v>0</v>
      </c>
      <c r="O19" s="868" t="e">
        <f>((N19-N18)/N18)*100</f>
        <v>#DIV/0!</v>
      </c>
    </row>
    <row r="20" spans="1:15" s="185" customFormat="1" ht="15">
      <c r="A20" s="913">
        <v>46296</v>
      </c>
      <c r="B20" s="863">
        <f>'10+_Assuntos_2026'!D$7</f>
        <v>0</v>
      </c>
      <c r="C20" s="864" t="e">
        <f>((B20-B19)/B19)*100</f>
        <v>#DIV/0!</v>
      </c>
      <c r="E20" s="913">
        <v>46296</v>
      </c>
      <c r="F20" s="863">
        <f>'10+_Assuntos_2026'!D$8</f>
        <v>0</v>
      </c>
      <c r="G20" s="864" t="e">
        <f>((F20-F19)/F19)*100</f>
        <v>#DIV/0!</v>
      </c>
      <c r="I20" s="913">
        <v>46296</v>
      </c>
      <c r="J20" s="867">
        <f>'10+_Assuntos_2026'!D$9</f>
        <v>0</v>
      </c>
      <c r="K20" s="868" t="e">
        <f>((J20-J19)/J19)*100</f>
        <v>#DIV/0!</v>
      </c>
      <c r="M20" s="913">
        <v>46296</v>
      </c>
      <c r="N20" s="867">
        <f>'10+_Assuntos_2026'!D$10</f>
        <v>0</v>
      </c>
      <c r="O20" s="868" t="e">
        <f>((N20-N19)/N19)*100</f>
        <v>#DIV/0!</v>
      </c>
    </row>
    <row r="21" spans="1:15" s="185" customFormat="1" ht="15">
      <c r="A21" s="913">
        <v>46327</v>
      </c>
      <c r="B21" s="863">
        <f>'10+_Assuntos_2026'!C$7</f>
        <v>0</v>
      </c>
      <c r="C21" s="864" t="e">
        <f>((B21-B20)/B20)*100</f>
        <v>#DIV/0!</v>
      </c>
      <c r="E21" s="913">
        <v>46327</v>
      </c>
      <c r="F21" s="863">
        <f>'10+_Assuntos_2026'!C$8</f>
        <v>0</v>
      </c>
      <c r="G21" s="864" t="e">
        <f>((F21-F20)/F20)*100</f>
        <v>#DIV/0!</v>
      </c>
      <c r="I21" s="913">
        <v>46327</v>
      </c>
      <c r="J21" s="867">
        <f>'10+_Assuntos_2026'!C$9</f>
        <v>0</v>
      </c>
      <c r="K21" s="868" t="e">
        <f>((J21-J20)/J20)*100</f>
        <v>#DIV/0!</v>
      </c>
      <c r="M21" s="913">
        <v>46327</v>
      </c>
      <c r="N21" s="867">
        <f>'10+_Assuntos_2026'!C$10</f>
        <v>0</v>
      </c>
      <c r="O21" s="868" t="e">
        <f>((N21-N20)/N20)*100</f>
        <v>#DIV/0!</v>
      </c>
    </row>
    <row r="22" spans="1:15" s="185" customFormat="1" ht="15.75" thickBot="1">
      <c r="A22" s="914">
        <v>46357</v>
      </c>
      <c r="B22" s="865">
        <f>'10+_Assuntos_2026'!B$7</f>
        <v>0</v>
      </c>
      <c r="C22" s="866" t="e">
        <f>((B22-B21)/B21)*100</f>
        <v>#DIV/0!</v>
      </c>
      <c r="E22" s="914">
        <v>46357</v>
      </c>
      <c r="F22" s="865">
        <f>'10+_Assuntos_2026'!B$8</f>
        <v>0</v>
      </c>
      <c r="G22" s="866" t="e">
        <f>((F22-F21)/F21)*100</f>
        <v>#DIV/0!</v>
      </c>
      <c r="I22" s="914">
        <v>46357</v>
      </c>
      <c r="J22" s="869">
        <f>'10+_Assuntos_2026'!B$9</f>
        <v>0</v>
      </c>
      <c r="K22" s="870" t="e">
        <f>((J22-J21)/J21)*100</f>
        <v>#DIV/0!</v>
      </c>
      <c r="M22" s="914">
        <v>46357</v>
      </c>
      <c r="N22" s="869">
        <f>'10+_Assuntos_2026'!B$10</f>
        <v>0</v>
      </c>
      <c r="O22" s="870" t="e">
        <f>((N22-N21)/N21)*100</f>
        <v>#DIV/0!</v>
      </c>
    </row>
    <row r="23" spans="1:15">
      <c r="B23" s="8"/>
      <c r="C23" s="8"/>
    </row>
    <row r="24" spans="1:15" s="909" customFormat="1" ht="15" thickBot="1">
      <c r="B24" s="910">
        <v>175</v>
      </c>
      <c r="F24" s="910">
        <v>142</v>
      </c>
      <c r="J24" s="910">
        <v>181</v>
      </c>
      <c r="N24" s="910">
        <v>168</v>
      </c>
    </row>
    <row r="25" spans="1:15" s="76" customFormat="1" ht="30.75" customHeight="1" thickBot="1">
      <c r="A25" s="1157" t="str">
        <f>'10+_Assuntos_2026'!A11</f>
        <v>Ponto viciado, entulho e caçamba de entulho</v>
      </c>
      <c r="B25" s="1158"/>
      <c r="C25" s="1159"/>
      <c r="E25" s="1157" t="str">
        <f>'10+_Assuntos_2026'!A12</f>
        <v>Processo Administrativo</v>
      </c>
      <c r="F25" s="1158"/>
      <c r="G25" s="1159"/>
      <c r="I25" s="1163" t="str">
        <f>'10+_Assuntos_2026'!A13</f>
        <v>Matrícula</v>
      </c>
      <c r="J25" s="1164"/>
      <c r="K25" s="1165"/>
      <c r="M25" s="1157" t="str">
        <f>'10+_Assuntos_2026'!A14</f>
        <v>Capinação e roçada de áreas verdes</v>
      </c>
      <c r="N25" s="1158"/>
      <c r="O25" s="1159"/>
    </row>
    <row r="26" spans="1:15" ht="15.75" thickBot="1">
      <c r="A26" s="457" t="s">
        <v>5</v>
      </c>
      <c r="B26" s="79" t="s">
        <v>315</v>
      </c>
      <c r="C26" s="263" t="s">
        <v>316</v>
      </c>
      <c r="E26" s="458" t="s">
        <v>5</v>
      </c>
      <c r="F26" s="77" t="s">
        <v>315</v>
      </c>
      <c r="G26" s="264" t="s">
        <v>316</v>
      </c>
      <c r="I26" s="256" t="s">
        <v>5</v>
      </c>
      <c r="J26" s="257" t="s">
        <v>315</v>
      </c>
      <c r="K26" s="258" t="s">
        <v>316</v>
      </c>
      <c r="M26" s="256" t="s">
        <v>5</v>
      </c>
      <c r="N26" s="259" t="s">
        <v>315</v>
      </c>
      <c r="O26" s="258" t="s">
        <v>316</v>
      </c>
    </row>
    <row r="27" spans="1:15" s="185" customFormat="1" ht="15">
      <c r="A27" s="304">
        <v>46023</v>
      </c>
      <c r="B27" s="459">
        <f>'10+_Assuntos_2026'!M11</f>
        <v>198</v>
      </c>
      <c r="C27" s="308">
        <f>((B27-B24)/B24)*100</f>
        <v>13.142857142857142</v>
      </c>
      <c r="E27" s="304">
        <v>46023</v>
      </c>
      <c r="F27" s="459">
        <f>'10+_Assuntos_2026'!M12</f>
        <v>217</v>
      </c>
      <c r="G27" s="308">
        <f>((F27-F24)/F24)*100</f>
        <v>52.816901408450704</v>
      </c>
      <c r="I27" s="304">
        <v>46023</v>
      </c>
      <c r="J27" s="459">
        <f>'10+_Assuntos_2026'!M13</f>
        <v>232</v>
      </c>
      <c r="K27" s="308">
        <f>((J27-J24)/J24)*100</f>
        <v>28.176795580110497</v>
      </c>
      <c r="M27" s="304">
        <v>46023</v>
      </c>
      <c r="N27" s="459">
        <f>'10+_Assuntos_2026'!M14</f>
        <v>155</v>
      </c>
      <c r="O27" s="306">
        <f>((N27-N24)/N24)*100</f>
        <v>-7.7380952380952381</v>
      </c>
    </row>
    <row r="28" spans="1:15" s="185" customFormat="1" ht="15">
      <c r="A28" s="922">
        <v>46054</v>
      </c>
      <c r="B28" s="307">
        <f>'10+_Assuntos_2026'!L11</f>
        <v>212</v>
      </c>
      <c r="C28" s="308">
        <f t="shared" ref="C28:C34" si="4">((B28-B27)/B27)*100</f>
        <v>7.0707070707070701</v>
      </c>
      <c r="E28" s="922">
        <v>46054</v>
      </c>
      <c r="F28" s="307">
        <f>'10+_Assuntos_2026'!L12</f>
        <v>161</v>
      </c>
      <c r="G28" s="308">
        <f t="shared" ref="G28:G34" si="5">((F28-F27)/F27)*100</f>
        <v>-25.806451612903224</v>
      </c>
      <c r="I28" s="922">
        <v>46054</v>
      </c>
      <c r="J28" s="307">
        <f>'10+_Assuntos_2026'!L13</f>
        <v>298</v>
      </c>
      <c r="K28" s="308">
        <f t="shared" ref="K28:K34" si="6">((J28-J27)/J27)*100</f>
        <v>28.448275862068968</v>
      </c>
      <c r="M28" s="922">
        <v>46054</v>
      </c>
      <c r="N28" s="307">
        <f>'10+_Assuntos_2026'!L14</f>
        <v>147</v>
      </c>
      <c r="O28" s="306">
        <f t="shared" ref="O28:O33" si="7">((N28-N27)/N27)*100</f>
        <v>-5.161290322580645</v>
      </c>
    </row>
    <row r="29" spans="1:15" s="185" customFormat="1" ht="15">
      <c r="A29" s="922">
        <v>46082</v>
      </c>
      <c r="B29" s="307">
        <f>'10+_Assuntos_2026'!K11</f>
        <v>224</v>
      </c>
      <c r="C29" s="308">
        <f t="shared" si="4"/>
        <v>5.6603773584905666</v>
      </c>
      <c r="E29" s="922">
        <v>46082</v>
      </c>
      <c r="F29" s="307">
        <f>'10+_Assuntos_2026'!K12</f>
        <v>200</v>
      </c>
      <c r="G29" s="308">
        <f t="shared" si="5"/>
        <v>24.22360248447205</v>
      </c>
      <c r="I29" s="922">
        <v>46082</v>
      </c>
      <c r="J29" s="307">
        <f>'10+_Assuntos_2026'!K13</f>
        <v>210</v>
      </c>
      <c r="K29" s="308">
        <f t="shared" si="6"/>
        <v>-29.530201342281881</v>
      </c>
      <c r="M29" s="922">
        <v>46082</v>
      </c>
      <c r="N29" s="307">
        <f>'10+_Assuntos_2026'!K14</f>
        <v>199</v>
      </c>
      <c r="O29" s="306">
        <f t="shared" si="7"/>
        <v>35.374149659863946</v>
      </c>
    </row>
    <row r="30" spans="1:15" s="185" customFormat="1" ht="15">
      <c r="A30" s="922">
        <v>46113</v>
      </c>
      <c r="B30" s="307">
        <f>'10+_Assuntos_2026'!J$11</f>
        <v>172</v>
      </c>
      <c r="C30" s="308">
        <f t="shared" si="4"/>
        <v>-23.214285714285715</v>
      </c>
      <c r="E30" s="922">
        <v>46113</v>
      </c>
      <c r="F30" s="307">
        <f>'10+_Assuntos_2026'!J$12</f>
        <v>139</v>
      </c>
      <c r="G30" s="308">
        <f t="shared" si="5"/>
        <v>-30.5</v>
      </c>
      <c r="I30" s="922">
        <v>46113</v>
      </c>
      <c r="J30" s="307">
        <f>'10+_Assuntos_2026'!J$13</f>
        <v>102</v>
      </c>
      <c r="K30" s="308">
        <f t="shared" si="6"/>
        <v>-51.428571428571423</v>
      </c>
      <c r="M30" s="922">
        <v>46113</v>
      </c>
      <c r="N30" s="307">
        <f>'10+_Assuntos_2026'!J$14</f>
        <v>255</v>
      </c>
      <c r="O30" s="306">
        <f t="shared" si="7"/>
        <v>28.140703517587941</v>
      </c>
    </row>
    <row r="31" spans="1:15" s="185" customFormat="1" ht="15">
      <c r="A31" s="922">
        <v>46143</v>
      </c>
      <c r="B31" s="307">
        <f>'10+_Assuntos_2026'!I$11</f>
        <v>140</v>
      </c>
      <c r="C31" s="308">
        <f t="shared" si="4"/>
        <v>-18.604651162790699</v>
      </c>
      <c r="E31" s="922">
        <v>46143</v>
      </c>
      <c r="F31" s="307">
        <f>'10+_Assuntos_2026'!I$12</f>
        <v>199</v>
      </c>
      <c r="G31" s="308">
        <f t="shared" si="5"/>
        <v>43.165467625899282</v>
      </c>
      <c r="I31" s="922">
        <v>46143</v>
      </c>
      <c r="J31" s="307">
        <f>'10+_Assuntos_2026'!I$13</f>
        <v>70</v>
      </c>
      <c r="K31" s="308">
        <f t="shared" si="6"/>
        <v>-31.372549019607842</v>
      </c>
      <c r="M31" s="922">
        <v>46143</v>
      </c>
      <c r="N31" s="307">
        <f>'10+_Assuntos_2026'!I$14</f>
        <v>105</v>
      </c>
      <c r="O31" s="306">
        <f t="shared" si="7"/>
        <v>-58.82352941176471</v>
      </c>
    </row>
    <row r="32" spans="1:15" s="185" customFormat="1" ht="15">
      <c r="A32" s="913">
        <v>46174</v>
      </c>
      <c r="B32" s="867">
        <f>'10+_Assuntos_2026'!H$11</f>
        <v>0</v>
      </c>
      <c r="C32" s="868">
        <f t="shared" si="4"/>
        <v>-100</v>
      </c>
      <c r="E32" s="913">
        <v>46174</v>
      </c>
      <c r="F32" s="867">
        <f>'10+_Assuntos_2026'!H$12</f>
        <v>0</v>
      </c>
      <c r="G32" s="868">
        <f t="shared" si="5"/>
        <v>-100</v>
      </c>
      <c r="I32" s="913">
        <v>46174</v>
      </c>
      <c r="J32" s="867">
        <f>'10+_Assuntos_2026'!H$13</f>
        <v>0</v>
      </c>
      <c r="K32" s="868">
        <f t="shared" si="6"/>
        <v>-100</v>
      </c>
      <c r="M32" s="913">
        <v>46174</v>
      </c>
      <c r="N32" s="867">
        <f>'10+_Assuntos_2026'!H$14</f>
        <v>0</v>
      </c>
      <c r="O32" s="864">
        <f t="shared" si="7"/>
        <v>-100</v>
      </c>
    </row>
    <row r="33" spans="1:15" s="185" customFormat="1" ht="15">
      <c r="A33" s="913">
        <v>46204</v>
      </c>
      <c r="B33" s="867">
        <f>'10+_Assuntos_2026'!G$11</f>
        <v>0</v>
      </c>
      <c r="C33" s="868" t="e">
        <f t="shared" si="4"/>
        <v>#DIV/0!</v>
      </c>
      <c r="E33" s="913">
        <v>46204</v>
      </c>
      <c r="F33" s="867">
        <f>'10+_Assuntos_2026'!G$12</f>
        <v>0</v>
      </c>
      <c r="G33" s="868" t="e">
        <f t="shared" si="5"/>
        <v>#DIV/0!</v>
      </c>
      <c r="I33" s="913">
        <v>46204</v>
      </c>
      <c r="J33" s="867">
        <f>'10+_Assuntos_2026'!G$13</f>
        <v>0</v>
      </c>
      <c r="K33" s="868" t="e">
        <f t="shared" si="6"/>
        <v>#DIV/0!</v>
      </c>
      <c r="M33" s="913">
        <v>46204</v>
      </c>
      <c r="N33" s="867">
        <f>'10+_Assuntos_2026'!G$14</f>
        <v>0</v>
      </c>
      <c r="O33" s="864" t="e">
        <f t="shared" si="7"/>
        <v>#DIV/0!</v>
      </c>
    </row>
    <row r="34" spans="1:15" s="185" customFormat="1" ht="15">
      <c r="A34" s="913">
        <v>46235</v>
      </c>
      <c r="B34" s="867">
        <f>'10+_Assuntos_2026'!F$11</f>
        <v>0</v>
      </c>
      <c r="C34" s="868" t="e">
        <f t="shared" si="4"/>
        <v>#DIV/0!</v>
      </c>
      <c r="E34" s="913">
        <v>46235</v>
      </c>
      <c r="F34" s="867">
        <f>'10+_Assuntos_2026'!F$12</f>
        <v>0</v>
      </c>
      <c r="G34" s="868" t="e">
        <f t="shared" si="5"/>
        <v>#DIV/0!</v>
      </c>
      <c r="I34" s="913">
        <v>46235</v>
      </c>
      <c r="J34" s="867">
        <f>'10+_Assuntos_2026'!F$13</f>
        <v>0</v>
      </c>
      <c r="K34" s="868" t="e">
        <f t="shared" si="6"/>
        <v>#DIV/0!</v>
      </c>
      <c r="M34" s="913">
        <v>46235</v>
      </c>
      <c r="N34" s="867">
        <f>'10+_Assuntos_2026'!F$14</f>
        <v>0</v>
      </c>
      <c r="O34" s="864" t="e">
        <f>((N34-N33)/N33)*100</f>
        <v>#DIV/0!</v>
      </c>
    </row>
    <row r="35" spans="1:15" s="185" customFormat="1" ht="15">
      <c r="A35" s="913">
        <v>46266</v>
      </c>
      <c r="B35" s="867">
        <f>'10+_Assuntos_2026'!E$11</f>
        <v>0</v>
      </c>
      <c r="C35" s="868" t="e">
        <f>((B35-B34)/B34)*100</f>
        <v>#DIV/0!</v>
      </c>
      <c r="E35" s="913">
        <v>46266</v>
      </c>
      <c r="F35" s="867">
        <f>'10+_Assuntos_2026'!E$12</f>
        <v>0</v>
      </c>
      <c r="G35" s="868" t="e">
        <f>((F35-F34)/F34)*100</f>
        <v>#DIV/0!</v>
      </c>
      <c r="I35" s="913">
        <v>46266</v>
      </c>
      <c r="J35" s="867">
        <f>'10+_Assuntos_2026'!E$13</f>
        <v>0</v>
      </c>
      <c r="K35" s="868" t="e">
        <f>((J35-J34)/J34)*100</f>
        <v>#DIV/0!</v>
      </c>
      <c r="M35" s="913">
        <v>46266</v>
      </c>
      <c r="N35" s="867">
        <f>'10+_Assuntos_2026'!E$14</f>
        <v>0</v>
      </c>
      <c r="O35" s="864" t="e">
        <f>((N35-N34)/N34)*100</f>
        <v>#DIV/0!</v>
      </c>
    </row>
    <row r="36" spans="1:15" s="185" customFormat="1" ht="15">
      <c r="A36" s="913">
        <v>46296</v>
      </c>
      <c r="B36" s="867">
        <f>'10+_Assuntos_2026'!D$11</f>
        <v>0</v>
      </c>
      <c r="C36" s="868" t="e">
        <f>((B36-B35)/B35)*100</f>
        <v>#DIV/0!</v>
      </c>
      <c r="E36" s="913">
        <v>46296</v>
      </c>
      <c r="F36" s="867">
        <f>'10+_Assuntos_2026'!D$12</f>
        <v>0</v>
      </c>
      <c r="G36" s="868" t="e">
        <f>((F36-F35)/F35)*100</f>
        <v>#DIV/0!</v>
      </c>
      <c r="I36" s="913">
        <v>46296</v>
      </c>
      <c r="J36" s="867">
        <f>'10+_Assuntos_2026'!D$13</f>
        <v>0</v>
      </c>
      <c r="K36" s="868" t="e">
        <f>((J36-J35)/J35)*100</f>
        <v>#DIV/0!</v>
      </c>
      <c r="M36" s="913">
        <v>46296</v>
      </c>
      <c r="N36" s="867">
        <f>'10+_Assuntos_2026'!D$14</f>
        <v>0</v>
      </c>
      <c r="O36" s="864" t="e">
        <f>((N36-N35)/N35)*100</f>
        <v>#DIV/0!</v>
      </c>
    </row>
    <row r="37" spans="1:15" s="185" customFormat="1" ht="15">
      <c r="A37" s="913">
        <v>46327</v>
      </c>
      <c r="B37" s="867">
        <f>'10+_Assuntos_2026'!C$11</f>
        <v>0</v>
      </c>
      <c r="C37" s="868" t="e">
        <f>((B37-B36)/B36)*100</f>
        <v>#DIV/0!</v>
      </c>
      <c r="E37" s="913">
        <v>46327</v>
      </c>
      <c r="F37" s="867">
        <f>'10+_Assuntos_2026'!C$12</f>
        <v>0</v>
      </c>
      <c r="G37" s="868" t="e">
        <f>((F37-F36)/F36)*100</f>
        <v>#DIV/0!</v>
      </c>
      <c r="I37" s="913">
        <v>46327</v>
      </c>
      <c r="J37" s="867">
        <f>'10+_Assuntos_2026'!C$13</f>
        <v>0</v>
      </c>
      <c r="K37" s="868" t="e">
        <f>((J37-J36)/J36)*100</f>
        <v>#DIV/0!</v>
      </c>
      <c r="M37" s="913">
        <v>46327</v>
      </c>
      <c r="N37" s="867">
        <f>'10+_Assuntos_2026'!C$14</f>
        <v>0</v>
      </c>
      <c r="O37" s="864" t="e">
        <f>((N37-N36)/N36)*100</f>
        <v>#DIV/0!</v>
      </c>
    </row>
    <row r="38" spans="1:15" s="185" customFormat="1" ht="15.75" thickBot="1">
      <c r="A38" s="914">
        <v>46357</v>
      </c>
      <c r="B38" s="869">
        <f>'10+_Assuntos_2026'!B$11</f>
        <v>0</v>
      </c>
      <c r="C38" s="870" t="e">
        <f>((B38-B37)/B37)*100</f>
        <v>#DIV/0!</v>
      </c>
      <c r="E38" s="914">
        <v>46357</v>
      </c>
      <c r="F38" s="869">
        <f>'10+_Assuntos_2026'!B$12</f>
        <v>0</v>
      </c>
      <c r="G38" s="870" t="e">
        <f>((F38-F37)/F37)*100</f>
        <v>#DIV/0!</v>
      </c>
      <c r="I38" s="914">
        <v>46357</v>
      </c>
      <c r="J38" s="869">
        <f>'10+_Assuntos_2026'!B$13</f>
        <v>0</v>
      </c>
      <c r="K38" s="870" t="e">
        <f>((J38-J37)/J37)*100</f>
        <v>#DIV/0!</v>
      </c>
      <c r="M38" s="914">
        <v>46357</v>
      </c>
      <c r="N38" s="869">
        <f>'10+_Assuntos_2026'!B$14</f>
        <v>0</v>
      </c>
      <c r="O38" s="866" t="e">
        <f>((N38-N37)/N37)*100</f>
        <v>#DIV/0!</v>
      </c>
    </row>
    <row r="39" spans="1:15">
      <c r="B39" s="8"/>
      <c r="C39" s="8"/>
    </row>
    <row r="40" spans="1:15" s="909" customFormat="1" ht="15" thickBot="1">
      <c r="B40" s="910">
        <v>192</v>
      </c>
      <c r="F40" s="910">
        <v>73</v>
      </c>
    </row>
    <row r="41" spans="1:15" ht="30.75" customHeight="1" thickBot="1">
      <c r="A41" s="1157" t="str">
        <f>'10+_Assuntos_2026'!A15</f>
        <v>Poluição sonora - PSIU</v>
      </c>
      <c r="B41" s="1158"/>
      <c r="C41" s="1159"/>
      <c r="E41" s="1157" t="str">
        <f>'10+_Assuntos_2026'!A16</f>
        <v>Calçadas, guias e postes</v>
      </c>
      <c r="F41" s="1158"/>
      <c r="G41" s="1159"/>
    </row>
    <row r="42" spans="1:15" ht="15.75" thickBot="1">
      <c r="A42" s="256" t="s">
        <v>5</v>
      </c>
      <c r="B42" s="257" t="s">
        <v>315</v>
      </c>
      <c r="C42" s="258" t="s">
        <v>316</v>
      </c>
      <c r="E42" s="80" t="s">
        <v>5</v>
      </c>
      <c r="F42" s="80" t="s">
        <v>315</v>
      </c>
      <c r="G42" s="80" t="s">
        <v>316</v>
      </c>
    </row>
    <row r="43" spans="1:15" s="185" customFormat="1" ht="15">
      <c r="A43" s="304">
        <v>46023</v>
      </c>
      <c r="B43" s="307">
        <f>'10+_Assuntos_2026'!M15</f>
        <v>137</v>
      </c>
      <c r="C43" s="308">
        <f>((B43-B40)/B40)*100</f>
        <v>-28.645833333333332</v>
      </c>
      <c r="E43" s="304">
        <v>46023</v>
      </c>
      <c r="F43" s="602">
        <f>'10+_Assuntos_2026'!M$16</f>
        <v>147</v>
      </c>
      <c r="G43" s="603">
        <f>((F43-F40)/F40)*100</f>
        <v>101.36986301369863</v>
      </c>
    </row>
    <row r="44" spans="1:15" s="185" customFormat="1" ht="15">
      <c r="A44" s="922">
        <v>46054</v>
      </c>
      <c r="B44" s="307">
        <f>'10+_Assuntos_2026'!L15</f>
        <v>110</v>
      </c>
      <c r="C44" s="308">
        <f t="shared" ref="C44:C49" si="8">((B44-B43)/B43)*100</f>
        <v>-19.708029197080293</v>
      </c>
      <c r="E44" s="922">
        <v>46054</v>
      </c>
      <c r="F44" s="924">
        <f>'10+_Assuntos_2026'!L$16</f>
        <v>145</v>
      </c>
      <c r="G44" s="919">
        <f>((F44-F43)/F43)*100</f>
        <v>-1.3605442176870748</v>
      </c>
    </row>
    <row r="45" spans="1:15" s="185" customFormat="1" ht="15">
      <c r="A45" s="922">
        <v>46082</v>
      </c>
      <c r="B45" s="307">
        <f>'10+_Assuntos_2026'!K15</f>
        <v>214</v>
      </c>
      <c r="C45" s="308">
        <f t="shared" si="8"/>
        <v>94.545454545454547</v>
      </c>
      <c r="E45" s="922">
        <v>46082</v>
      </c>
      <c r="F45" s="924">
        <f>'10+_Assuntos_2026'!K$16</f>
        <v>167</v>
      </c>
      <c r="G45" s="919">
        <f t="shared" ref="G45:G54" si="9">((F45-F44)/F44)*100</f>
        <v>15.172413793103448</v>
      </c>
    </row>
    <row r="46" spans="1:15" s="185" customFormat="1" ht="15">
      <c r="A46" s="922">
        <v>46113</v>
      </c>
      <c r="B46" s="307">
        <f>'10+_Assuntos_2026'!J$15</f>
        <v>187</v>
      </c>
      <c r="C46" s="308">
        <f t="shared" si="8"/>
        <v>-12.616822429906541</v>
      </c>
      <c r="E46" s="922">
        <v>46113</v>
      </c>
      <c r="F46" s="924">
        <f>'10+_Assuntos_2026'!J$16</f>
        <v>144</v>
      </c>
      <c r="G46" s="919">
        <f t="shared" si="9"/>
        <v>-13.77245508982036</v>
      </c>
    </row>
    <row r="47" spans="1:15" s="185" customFormat="1" ht="15">
      <c r="A47" s="922">
        <v>46143</v>
      </c>
      <c r="B47" s="307">
        <f>'10+_Assuntos_2026'!I$15</f>
        <v>162</v>
      </c>
      <c r="C47" s="308">
        <f t="shared" si="8"/>
        <v>-13.368983957219251</v>
      </c>
      <c r="E47" s="922">
        <v>46143</v>
      </c>
      <c r="F47" s="924">
        <f>'10+_Assuntos_2026'!I$16</f>
        <v>175</v>
      </c>
      <c r="G47" s="919">
        <f t="shared" si="9"/>
        <v>21.527777777777779</v>
      </c>
    </row>
    <row r="48" spans="1:15" s="185" customFormat="1" ht="15">
      <c r="A48" s="913">
        <v>46174</v>
      </c>
      <c r="B48" s="867">
        <f>'10+_Assuntos_2026'!H$15</f>
        <v>0</v>
      </c>
      <c r="C48" s="868">
        <f t="shared" si="8"/>
        <v>-100</v>
      </c>
      <c r="E48" s="913">
        <v>46174</v>
      </c>
      <c r="F48" s="871">
        <f>'10+_Assuntos_2026'!H$16</f>
        <v>0</v>
      </c>
      <c r="G48" s="872">
        <f t="shared" si="9"/>
        <v>-100</v>
      </c>
    </row>
    <row r="49" spans="1:7" s="185" customFormat="1" ht="15">
      <c r="A49" s="913">
        <v>46204</v>
      </c>
      <c r="B49" s="867">
        <f>'10+_Assuntos_2026'!G$15</f>
        <v>0</v>
      </c>
      <c r="C49" s="868" t="e">
        <f t="shared" si="8"/>
        <v>#DIV/0!</v>
      </c>
      <c r="E49" s="913">
        <v>46204</v>
      </c>
      <c r="F49" s="871">
        <f>'10+_Assuntos_2026'!G$16</f>
        <v>0</v>
      </c>
      <c r="G49" s="872" t="e">
        <f t="shared" si="9"/>
        <v>#DIV/0!</v>
      </c>
    </row>
    <row r="50" spans="1:7" s="185" customFormat="1" ht="15">
      <c r="A50" s="913">
        <v>46235</v>
      </c>
      <c r="B50" s="867">
        <f>'10+_Assuntos_2026'!F$15</f>
        <v>0</v>
      </c>
      <c r="C50" s="868" t="e">
        <f>((B50-B49)/B49)*100</f>
        <v>#DIV/0!</v>
      </c>
      <c r="E50" s="913">
        <v>46235</v>
      </c>
      <c r="F50" s="871">
        <f>'10+_Assuntos_2026'!F$16</f>
        <v>0</v>
      </c>
      <c r="G50" s="872" t="e">
        <f t="shared" si="9"/>
        <v>#DIV/0!</v>
      </c>
    </row>
    <row r="51" spans="1:7" s="185" customFormat="1" ht="15">
      <c r="A51" s="913">
        <v>46266</v>
      </c>
      <c r="B51" s="867">
        <f>'10+_Assuntos_2026'!E$15</f>
        <v>0</v>
      </c>
      <c r="C51" s="868" t="e">
        <f>((B51-B50)/B50)*100</f>
        <v>#DIV/0!</v>
      </c>
      <c r="E51" s="913">
        <v>46266</v>
      </c>
      <c r="F51" s="871">
        <f>'10+_Assuntos_2026'!E$16</f>
        <v>0</v>
      </c>
      <c r="G51" s="872" t="e">
        <f t="shared" si="9"/>
        <v>#DIV/0!</v>
      </c>
    </row>
    <row r="52" spans="1:7" s="185" customFormat="1" ht="15">
      <c r="A52" s="913">
        <v>46296</v>
      </c>
      <c r="B52" s="867">
        <f>'10+_Assuntos_2026'!D$15</f>
        <v>0</v>
      </c>
      <c r="C52" s="868" t="e">
        <f>((B52-B51)/B51)*100</f>
        <v>#DIV/0!</v>
      </c>
      <c r="E52" s="913">
        <v>46296</v>
      </c>
      <c r="F52" s="871">
        <f>'10+_Assuntos_2026'!D$16</f>
        <v>0</v>
      </c>
      <c r="G52" s="872" t="e">
        <f t="shared" si="9"/>
        <v>#DIV/0!</v>
      </c>
    </row>
    <row r="53" spans="1:7" s="185" customFormat="1" ht="15">
      <c r="A53" s="913">
        <v>46327</v>
      </c>
      <c r="B53" s="867">
        <f>'10+_Assuntos_2026'!C$15</f>
        <v>0</v>
      </c>
      <c r="C53" s="868" t="e">
        <f>((B53-B52)/B52)*100</f>
        <v>#DIV/0!</v>
      </c>
      <c r="E53" s="913">
        <v>46327</v>
      </c>
      <c r="F53" s="871">
        <f>'10+_Assuntos_2026'!C$16</f>
        <v>0</v>
      </c>
      <c r="G53" s="872" t="e">
        <f t="shared" si="9"/>
        <v>#DIV/0!</v>
      </c>
    </row>
    <row r="54" spans="1:7" s="185" customFormat="1" ht="15.75" thickBot="1">
      <c r="A54" s="914">
        <v>46357</v>
      </c>
      <c r="B54" s="869">
        <f>'10+_Assuntos_2026'!B$15</f>
        <v>0</v>
      </c>
      <c r="C54" s="870" t="e">
        <f>((B54-B53)/B53)*100</f>
        <v>#DIV/0!</v>
      </c>
      <c r="E54" s="914">
        <v>46357</v>
      </c>
      <c r="F54" s="873">
        <f>'10+_Assuntos_2026'!B$16</f>
        <v>0</v>
      </c>
      <c r="G54" s="874" t="e">
        <f t="shared" si="9"/>
        <v>#DIV/0!</v>
      </c>
    </row>
    <row r="55" spans="1:7">
      <c r="B55" s="8"/>
      <c r="C55" s="8"/>
    </row>
    <row r="56" spans="1:7">
      <c r="B56" s="8"/>
      <c r="C56" s="8"/>
    </row>
    <row r="61" spans="1:7" ht="15">
      <c r="A61" s="1"/>
    </row>
    <row r="65" spans="17:17">
      <c r="Q65" s="68"/>
    </row>
  </sheetData>
  <mergeCells count="11">
    <mergeCell ref="A41:C41"/>
    <mergeCell ref="E41:G41"/>
    <mergeCell ref="A6:E6"/>
    <mergeCell ref="A9:C9"/>
    <mergeCell ref="E9:G9"/>
    <mergeCell ref="I9:K9"/>
    <mergeCell ref="M9:O9"/>
    <mergeCell ref="A25:C25"/>
    <mergeCell ref="E25:G25"/>
    <mergeCell ref="I25:K25"/>
    <mergeCell ref="M25:O25"/>
  </mergeCells>
  <printOptions horizontalCentered="1" verticalCentered="1"/>
  <pageMargins left="0.511811023622047" right="0.511811023622047" top="0.78740157480315021" bottom="0.78740157480315021" header="0.31496062992126012" footer="0.31496062992126012"/>
  <pageSetup paperSize="9" fitToWidth="0" fitToHeight="0" orientation="landscape" r:id="rId1"/>
  <ignoredErrors>
    <ignoredError sqref="C13:C22 G13:G22 K13:K22 O13:O22 C29:C38 G29:G38 K29:K38 O29:O38 C45:C54 G45:G46 G47:G54 O11 K11 G11 C27 G27 K27 O27 C43 G43"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26</vt:i4>
      </vt:variant>
      <vt:variant>
        <vt:lpstr>Intervalos nomeados</vt:lpstr>
      </vt:variant>
      <vt:variant>
        <vt:i4>1</vt:i4>
      </vt:variant>
    </vt:vector>
  </HeadingPairs>
  <TitlesOfParts>
    <vt:vector size="27" baseType="lpstr">
      <vt:lpstr>Texto</vt:lpstr>
      <vt:lpstr>Protocolos</vt:lpstr>
      <vt:lpstr>Elogios_Sugestões</vt:lpstr>
      <vt:lpstr>Canais_atendimento</vt:lpstr>
      <vt:lpstr>Fora da competência</vt:lpstr>
      <vt:lpstr>Buraco-Pavimentação_MAI_2026</vt:lpstr>
      <vt:lpstr>Assuntos</vt:lpstr>
      <vt:lpstr>10+_Assuntos_2026</vt:lpstr>
      <vt:lpstr>Assuntos-variação_10_mais_2026</vt:lpstr>
      <vt:lpstr>10_ASSUNTOS+_Assuntos_MAI_26</vt:lpstr>
      <vt:lpstr>UNIDADES</vt:lpstr>
      <vt:lpstr>10+_UNIDADES_2026</vt:lpstr>
      <vt:lpstr>Unidades_variação_10_mais_2026</vt:lpstr>
      <vt:lpstr>10+_Unidades_MAI_26</vt:lpstr>
      <vt:lpstr>Subprefeituras_2026</vt:lpstr>
      <vt:lpstr>10+_SUB's_2026</vt:lpstr>
      <vt:lpstr>Subs_-Variação_10_mais_2026</vt:lpstr>
      <vt:lpstr>10+_Subprefeituras_MAI_26</vt:lpstr>
      <vt:lpstr>Denúncia_Protocolos_2026</vt:lpstr>
      <vt:lpstr>Denúncia_Unidades_Mensal_2026</vt:lpstr>
      <vt:lpstr>Denúncia_Unidades_Total_2026</vt:lpstr>
      <vt:lpstr>Denúncia_Órgãos_Recebidas</vt:lpstr>
      <vt:lpstr>Denúncia_Órgãos_Não Recebidas</vt:lpstr>
      <vt:lpstr>e-SIC_2026</vt:lpstr>
      <vt:lpstr>Alteração_de_Processo</vt:lpstr>
      <vt:lpstr>P</vt:lpstr>
      <vt:lpstr>Alteração_de_Processo!OLE_LINK1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Sheila de Fatima Batista Malta</cp:lastModifiedBy>
  <cp:revision/>
  <dcterms:created xsi:type="dcterms:W3CDTF">2018-08-01T11:52:47Z</dcterms:created>
  <dcterms:modified xsi:type="dcterms:W3CDTF">2026-06-23T17:57:15Z</dcterms:modified>
  <cp:category/>
  <cp:contentStatus/>
</cp:coreProperties>
</file>