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drawings/drawing10.xml" ContentType="application/vnd.openxmlformats-officedocument.drawingml.chartshapes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d:\Users\d895952\OneDrive - rede.sp\!DREST\Relatórios\Mensais\2026\01.Janeiro\ResumoExecutivoJan26\Extensões\"/>
    </mc:Choice>
  </mc:AlternateContent>
  <bookViews>
    <workbookView xWindow="0" yWindow="0" windowWidth="28800" windowHeight="11580" tabRatio="961"/>
  </bookViews>
  <sheets>
    <sheet name="Texto" sheetId="34" r:id="rId1"/>
    <sheet name="Protocolos" sheetId="2" r:id="rId2"/>
    <sheet name="Elogios_Sugestões" sheetId="31" r:id="rId3"/>
    <sheet name="Canais_atendimento" sheetId="43" r:id="rId4"/>
    <sheet name="Órgãos_Externos" sheetId="37" r:id="rId5"/>
    <sheet name="Buraco-Pavimentação_JAN_2026" sheetId="24" r:id="rId6"/>
    <sheet name="Assuntos" sheetId="26" r:id="rId7"/>
    <sheet name="10+_Assuntos_2026" sheetId="5" r:id="rId8"/>
    <sheet name="Assuntos-variação_10_mais_2026" sheetId="6" r:id="rId9"/>
    <sheet name="10_ASSUNTOS+_Assuntos_JAN_26" sheetId="8" r:id="rId10"/>
    <sheet name="UNIDADES" sheetId="9" r:id="rId11"/>
    <sheet name="10+_UNIDADES_2026" sheetId="10" r:id="rId12"/>
    <sheet name="Unidades_variação_10_mais_2026" sheetId="11" r:id="rId13"/>
    <sheet name="10+_Unidades_JAN_26" sheetId="13" r:id="rId14"/>
    <sheet name="Subprefeituras_2026" sheetId="14" r:id="rId15"/>
    <sheet name="10+_SUB's_2026" sheetId="15" r:id="rId16"/>
    <sheet name="Subs_-Variação_10_mais_2026" sheetId="16" r:id="rId17"/>
    <sheet name="10+_Subprefeituras_JAN_26" sheetId="30" r:id="rId18"/>
    <sheet name="Denúncia_Protocolos_2026" sheetId="18" r:id="rId19"/>
    <sheet name="Denúncia_Unidades_Mensal_2026" sheetId="39" r:id="rId20"/>
    <sheet name="Denúncia_Unidades_Total_2026" sheetId="40" r:id="rId21"/>
    <sheet name="Denúncia_Órgãos_Deferidas" sheetId="41" r:id="rId22"/>
    <sheet name="Denúncia_Órgãos_Indeferidas" sheetId="42" r:id="rId23"/>
    <sheet name="e-SIC_2026" sheetId="19" r:id="rId24"/>
    <sheet name="Alteração_de_Processo" sheetId="22" r:id="rId25"/>
    <sheet name="P" sheetId="20" state="hidden" r:id="rId26"/>
  </sheets>
  <definedNames>
    <definedName name="_xlchart.v1.0" hidden="1">Alteração_de_Processo!$E$15:$E$27</definedName>
    <definedName name="_xlchart.v1.1" hidden="1">Alteração_de_Processo!$F$15:$F$27</definedName>
    <definedName name="OLE_LINK1" localSheetId="24">Alteração_de_Processo!$B$32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3" i="26" l="1"/>
  <c r="F31" i="18" l="1"/>
  <c r="B19" i="18"/>
  <c r="P6" i="18"/>
  <c r="O9" i="18"/>
  <c r="O13" i="18"/>
  <c r="T33" i="19" l="1"/>
  <c r="N116" i="19"/>
  <c r="N115" i="19"/>
  <c r="N114" i="19"/>
  <c r="N113" i="19"/>
  <c r="N112" i="19"/>
  <c r="N111" i="19"/>
  <c r="N110" i="19"/>
  <c r="N109" i="19"/>
  <c r="N108" i="19"/>
  <c r="N107" i="19"/>
  <c r="M201" i="19"/>
  <c r="L201" i="19"/>
  <c r="K201" i="19"/>
  <c r="J201" i="19"/>
  <c r="I201" i="19"/>
  <c r="H201" i="19"/>
  <c r="G201" i="19"/>
  <c r="F201" i="19"/>
  <c r="E201" i="19"/>
  <c r="D201" i="19"/>
  <c r="C201" i="19"/>
  <c r="B201" i="19"/>
  <c r="N133" i="19"/>
  <c r="N180" i="19"/>
  <c r="N154" i="19"/>
  <c r="N200" i="19"/>
  <c r="N138" i="19"/>
  <c r="N179" i="19"/>
  <c r="N157" i="19"/>
  <c r="N153" i="19"/>
  <c r="N149" i="19"/>
  <c r="N178" i="19"/>
  <c r="N184" i="19"/>
  <c r="N152" i="19"/>
  <c r="N199" i="19"/>
  <c r="N151" i="19"/>
  <c r="N198" i="19"/>
  <c r="N171" i="19"/>
  <c r="N197" i="19"/>
  <c r="N160" i="19"/>
  <c r="N177" i="19"/>
  <c r="N170" i="19"/>
  <c r="N148" i="19"/>
  <c r="N169" i="19"/>
  <c r="N168" i="19"/>
  <c r="N176" i="19"/>
  <c r="N196" i="19"/>
  <c r="N183" i="19"/>
  <c r="N182" i="19"/>
  <c r="N181" i="19"/>
  <c r="N147" i="19"/>
  <c r="N195" i="19"/>
  <c r="N194" i="19"/>
  <c r="N193" i="19"/>
  <c r="N167" i="19"/>
  <c r="N166" i="19"/>
  <c r="N192" i="19"/>
  <c r="N191" i="19"/>
  <c r="N175" i="19"/>
  <c r="N137" i="19"/>
  <c r="N190" i="19"/>
  <c r="N150" i="19"/>
  <c r="N189" i="19"/>
  <c r="N165" i="19"/>
  <c r="N125" i="19"/>
  <c r="N159" i="19"/>
  <c r="N136" i="19"/>
  <c r="N126" i="19"/>
  <c r="N132" i="19"/>
  <c r="N121" i="19"/>
  <c r="N174" i="19"/>
  <c r="N173" i="19"/>
  <c r="N164" i="19"/>
  <c r="N145" i="19"/>
  <c r="N124" i="19"/>
  <c r="N158" i="19"/>
  <c r="N142" i="19"/>
  <c r="N141" i="19"/>
  <c r="N128" i="19"/>
  <c r="N127" i="19"/>
  <c r="N140" i="19"/>
  <c r="N188" i="19"/>
  <c r="N123" i="19"/>
  <c r="N172" i="19"/>
  <c r="N129" i="19"/>
  <c r="N139" i="19"/>
  <c r="N131" i="19"/>
  <c r="N134" i="19"/>
  <c r="N156" i="19"/>
  <c r="N130" i="19"/>
  <c r="N187" i="19"/>
  <c r="N135" i="19"/>
  <c r="N155" i="19"/>
  <c r="N163" i="19"/>
  <c r="N162" i="19"/>
  <c r="N186" i="19"/>
  <c r="N143" i="19"/>
  <c r="N144" i="19"/>
  <c r="N122" i="19"/>
  <c r="N146" i="19"/>
  <c r="N185" i="19"/>
  <c r="N161" i="19"/>
  <c r="N201" i="19" l="1"/>
  <c r="C15" i="22"/>
  <c r="C13" i="37"/>
  <c r="P7" i="15" l="1"/>
  <c r="P8" i="15"/>
  <c r="P9" i="15"/>
  <c r="P10" i="15"/>
  <c r="P11" i="15"/>
  <c r="P12" i="15"/>
  <c r="P13" i="15"/>
  <c r="P14" i="15"/>
  <c r="P15" i="15"/>
  <c r="P16" i="15"/>
  <c r="P17" i="15"/>
  <c r="P1" i="15"/>
  <c r="P5" i="14"/>
  <c r="L25" i="13"/>
  <c r="P4" i="10"/>
  <c r="P13" i="10" s="1"/>
  <c r="P12" i="10" l="1"/>
  <c r="P7" i="10"/>
  <c r="P11" i="10"/>
  <c r="P16" i="10"/>
  <c r="P10" i="10"/>
  <c r="P15" i="10"/>
  <c r="P9" i="10"/>
  <c r="P14" i="10"/>
  <c r="P8" i="10"/>
  <c r="C11" i="6" l="1"/>
  <c r="O6" i="26" l="1"/>
  <c r="N6" i="26"/>
  <c r="N5" i="43"/>
  <c r="O5" i="43"/>
  <c r="N6" i="43"/>
  <c r="N13" i="43" s="1"/>
  <c r="P12" i="43" s="1"/>
  <c r="O6" i="43"/>
  <c r="N7" i="43"/>
  <c r="O7" i="43"/>
  <c r="N8" i="43"/>
  <c r="O8" i="43"/>
  <c r="N9" i="43"/>
  <c r="O9" i="43"/>
  <c r="N10" i="43"/>
  <c r="O10" i="43"/>
  <c r="N11" i="43"/>
  <c r="O11" i="43"/>
  <c r="N12" i="43"/>
  <c r="O12" i="43"/>
  <c r="B13" i="43"/>
  <c r="C13" i="43"/>
  <c r="D13" i="43"/>
  <c r="O13" i="43" s="1"/>
  <c r="E13" i="43"/>
  <c r="F13" i="43"/>
  <c r="G13" i="43"/>
  <c r="H13" i="43"/>
  <c r="I13" i="43"/>
  <c r="J13" i="43"/>
  <c r="K13" i="43"/>
  <c r="L13" i="43"/>
  <c r="M13" i="43"/>
  <c r="Q7" i="43" s="1"/>
  <c r="P8" i="43" l="1"/>
  <c r="Q13" i="43"/>
  <c r="Q9" i="43"/>
  <c r="Q12" i="43"/>
  <c r="Q8" i="43"/>
  <c r="Q5" i="43"/>
  <c r="Q10" i="43"/>
  <c r="Q6" i="43"/>
  <c r="P10" i="43"/>
  <c r="P11" i="43"/>
  <c r="P7" i="43"/>
  <c r="Q11" i="43"/>
  <c r="P9" i="43"/>
  <c r="P5" i="43"/>
  <c r="P13" i="43"/>
  <c r="P6" i="43"/>
  <c r="C24" i="37" l="1"/>
  <c r="C26" i="22" l="1"/>
  <c r="N8" i="10"/>
  <c r="N7" i="10"/>
  <c r="O7" i="10"/>
  <c r="S19" i="2" l="1"/>
  <c r="Q19" i="2"/>
  <c r="L77" i="41" l="1"/>
  <c r="N10" i="42"/>
  <c r="N10" i="41"/>
  <c r="N10" i="40"/>
  <c r="Q10" i="40" s="1"/>
  <c r="D5" i="39" l="1"/>
  <c r="D6" i="39"/>
  <c r="D7" i="39"/>
  <c r="D8" i="39"/>
  <c r="D9" i="39"/>
  <c r="D10" i="39"/>
  <c r="D11" i="39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76" i="39"/>
  <c r="C25" i="22" l="1"/>
  <c r="O7" i="15"/>
  <c r="N96" i="26" l="1"/>
  <c r="O96" i="26"/>
  <c r="B13" i="20" l="1"/>
  <c r="E33" i="22"/>
  <c r="B27" i="22"/>
  <c r="C24" i="22"/>
  <c r="C23" i="22"/>
  <c r="C22" i="22"/>
  <c r="C21" i="22"/>
  <c r="C20" i="22"/>
  <c r="C19" i="22"/>
  <c r="C18" i="22"/>
  <c r="C17" i="22"/>
  <c r="C16" i="22"/>
  <c r="N117" i="19"/>
  <c r="O112" i="19" s="1"/>
  <c r="O113" i="19"/>
  <c r="O111" i="19"/>
  <c r="O110" i="19"/>
  <c r="O107" i="19"/>
  <c r="M102" i="19"/>
  <c r="B6" i="19" s="1"/>
  <c r="C6" i="19" s="1"/>
  <c r="O102" i="19"/>
  <c r="O101" i="19"/>
  <c r="N101" i="19"/>
  <c r="O100" i="19"/>
  <c r="N100" i="19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1" i="19"/>
  <c r="N61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O50" i="19"/>
  <c r="N50" i="19"/>
  <c r="AG48" i="19"/>
  <c r="AF48" i="19"/>
  <c r="O49" i="19"/>
  <c r="N49" i="19"/>
  <c r="AG47" i="19"/>
  <c r="AF47" i="19"/>
  <c r="O48" i="19"/>
  <c r="N48" i="19"/>
  <c r="AE46" i="19"/>
  <c r="AD46" i="19"/>
  <c r="AC46" i="19"/>
  <c r="AB46" i="19"/>
  <c r="Z46" i="19"/>
  <c r="Y46" i="19"/>
  <c r="X46" i="19"/>
  <c r="W46" i="19"/>
  <c r="V46" i="19"/>
  <c r="U46" i="19"/>
  <c r="T46" i="19"/>
  <c r="O47" i="19"/>
  <c r="N47" i="19"/>
  <c r="AG45" i="19"/>
  <c r="AF45" i="19"/>
  <c r="O46" i="19"/>
  <c r="N46" i="19"/>
  <c r="O45" i="19"/>
  <c r="N45" i="19"/>
  <c r="O44" i="19"/>
  <c r="N44" i="19"/>
  <c r="O43" i="19"/>
  <c r="N43" i="19"/>
  <c r="AG42" i="19"/>
  <c r="AF42" i="19"/>
  <c r="O42" i="19"/>
  <c r="N42" i="19"/>
  <c r="AG41" i="19"/>
  <c r="AF41" i="19"/>
  <c r="O41" i="19"/>
  <c r="N41" i="19"/>
  <c r="AG40" i="19"/>
  <c r="AF40" i="19"/>
  <c r="O40" i="19"/>
  <c r="N40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O39" i="19"/>
  <c r="N39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AC33" i="19"/>
  <c r="AB33" i="19"/>
  <c r="AA33" i="19"/>
  <c r="Z33" i="19"/>
  <c r="Y33" i="19"/>
  <c r="X33" i="19"/>
  <c r="W33" i="19"/>
  <c r="V33" i="19"/>
  <c r="U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F28" i="19"/>
  <c r="O28" i="19"/>
  <c r="N28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O22" i="19"/>
  <c r="N22" i="19"/>
  <c r="B19" i="19"/>
  <c r="B18" i="19"/>
  <c r="M77" i="42"/>
  <c r="L77" i="42"/>
  <c r="K77" i="42"/>
  <c r="J77" i="42"/>
  <c r="I77" i="42"/>
  <c r="H77" i="42"/>
  <c r="G77" i="42"/>
  <c r="F77" i="42"/>
  <c r="E77" i="42"/>
  <c r="D77" i="42"/>
  <c r="C77" i="42"/>
  <c r="B77" i="42"/>
  <c r="N76" i="42"/>
  <c r="N75" i="42"/>
  <c r="N74" i="42"/>
  <c r="N73" i="42"/>
  <c r="N72" i="42"/>
  <c r="N71" i="42"/>
  <c r="N70" i="42"/>
  <c r="N69" i="42"/>
  <c r="N68" i="42"/>
  <c r="N67" i="42"/>
  <c r="N66" i="42"/>
  <c r="N65" i="42"/>
  <c r="N64" i="42"/>
  <c r="N63" i="42"/>
  <c r="N62" i="42"/>
  <c r="N61" i="42"/>
  <c r="N60" i="42"/>
  <c r="N59" i="42"/>
  <c r="N58" i="42"/>
  <c r="N57" i="42"/>
  <c r="N56" i="42"/>
  <c r="N55" i="42"/>
  <c r="N54" i="42"/>
  <c r="N53" i="42"/>
  <c r="N52" i="42"/>
  <c r="N51" i="42"/>
  <c r="N50" i="42"/>
  <c r="N49" i="42"/>
  <c r="N48" i="42"/>
  <c r="N47" i="42"/>
  <c r="N46" i="42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N11" i="42"/>
  <c r="N9" i="42"/>
  <c r="N8" i="42"/>
  <c r="N7" i="42"/>
  <c r="N6" i="42"/>
  <c r="N5" i="42"/>
  <c r="N4" i="42"/>
  <c r="M77" i="41"/>
  <c r="K77" i="41"/>
  <c r="J77" i="41"/>
  <c r="I77" i="41"/>
  <c r="H77" i="41"/>
  <c r="G77" i="41"/>
  <c r="F77" i="41"/>
  <c r="E77" i="41"/>
  <c r="D77" i="41"/>
  <c r="C77" i="41"/>
  <c r="B77" i="41"/>
  <c r="N76" i="41"/>
  <c r="N75" i="41"/>
  <c r="N74" i="41"/>
  <c r="N73" i="41"/>
  <c r="N72" i="41"/>
  <c r="N71" i="41"/>
  <c r="N70" i="41"/>
  <c r="N69" i="41"/>
  <c r="N68" i="41"/>
  <c r="N67" i="41"/>
  <c r="N66" i="41"/>
  <c r="N65" i="41"/>
  <c r="N64" i="41"/>
  <c r="N63" i="41"/>
  <c r="N62" i="41"/>
  <c r="N61" i="41"/>
  <c r="N60" i="41"/>
  <c r="N59" i="4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9" i="41"/>
  <c r="N8" i="41"/>
  <c r="N7" i="41"/>
  <c r="N6" i="41"/>
  <c r="N5" i="41"/>
  <c r="N4" i="41"/>
  <c r="P78" i="40"/>
  <c r="O78" i="40"/>
  <c r="M78" i="40"/>
  <c r="L78" i="40"/>
  <c r="K78" i="40"/>
  <c r="J78" i="40"/>
  <c r="I78" i="40"/>
  <c r="H78" i="40"/>
  <c r="G78" i="40"/>
  <c r="F78" i="40"/>
  <c r="E78" i="40"/>
  <c r="D78" i="40"/>
  <c r="C78" i="40"/>
  <c r="B78" i="40"/>
  <c r="N77" i="40"/>
  <c r="Q77" i="40" s="1"/>
  <c r="N76" i="40"/>
  <c r="Q76" i="40" s="1"/>
  <c r="N75" i="40"/>
  <c r="Q75" i="40" s="1"/>
  <c r="N74" i="40"/>
  <c r="Q74" i="40" s="1"/>
  <c r="N73" i="40"/>
  <c r="Q73" i="40" s="1"/>
  <c r="N72" i="40"/>
  <c r="Q72" i="40" s="1"/>
  <c r="N71" i="40"/>
  <c r="Q71" i="40" s="1"/>
  <c r="N70" i="40"/>
  <c r="Q70" i="40" s="1"/>
  <c r="N69" i="40"/>
  <c r="Q69" i="40" s="1"/>
  <c r="N68" i="40"/>
  <c r="Q68" i="40" s="1"/>
  <c r="N67" i="40"/>
  <c r="Q67" i="40" s="1"/>
  <c r="N66" i="40"/>
  <c r="Q66" i="40" s="1"/>
  <c r="N65" i="40"/>
  <c r="Q65" i="40" s="1"/>
  <c r="N64" i="40"/>
  <c r="Q64" i="40" s="1"/>
  <c r="N63" i="40"/>
  <c r="Q63" i="40" s="1"/>
  <c r="N62" i="40"/>
  <c r="Q62" i="40" s="1"/>
  <c r="N61" i="40"/>
  <c r="Q61" i="40" s="1"/>
  <c r="N60" i="40"/>
  <c r="Q60" i="40" s="1"/>
  <c r="N59" i="40"/>
  <c r="Q59" i="40" s="1"/>
  <c r="N58" i="40"/>
  <c r="Q58" i="40" s="1"/>
  <c r="N57" i="40"/>
  <c r="Q57" i="40" s="1"/>
  <c r="N56" i="40"/>
  <c r="Q56" i="40" s="1"/>
  <c r="N55" i="40"/>
  <c r="Q55" i="40" s="1"/>
  <c r="N54" i="40"/>
  <c r="Q54" i="40" s="1"/>
  <c r="N53" i="40"/>
  <c r="Q53" i="40" s="1"/>
  <c r="N52" i="40"/>
  <c r="Q52" i="40" s="1"/>
  <c r="N51" i="40"/>
  <c r="Q51" i="40" s="1"/>
  <c r="N50" i="40"/>
  <c r="Q50" i="40" s="1"/>
  <c r="N49" i="40"/>
  <c r="Q49" i="40" s="1"/>
  <c r="N48" i="40"/>
  <c r="Q48" i="40" s="1"/>
  <c r="N47" i="40"/>
  <c r="Q47" i="40" s="1"/>
  <c r="N46" i="40"/>
  <c r="Q46" i="40" s="1"/>
  <c r="N45" i="40"/>
  <c r="Q45" i="40" s="1"/>
  <c r="N44" i="40"/>
  <c r="Q44" i="40" s="1"/>
  <c r="N43" i="40"/>
  <c r="Q43" i="40" s="1"/>
  <c r="N42" i="40"/>
  <c r="Q42" i="40" s="1"/>
  <c r="N41" i="40"/>
  <c r="Q41" i="40" s="1"/>
  <c r="N40" i="40"/>
  <c r="Q40" i="40" s="1"/>
  <c r="N39" i="40"/>
  <c r="Q39" i="40" s="1"/>
  <c r="N38" i="40"/>
  <c r="Q38" i="40" s="1"/>
  <c r="N37" i="40"/>
  <c r="Q37" i="40" s="1"/>
  <c r="N36" i="40"/>
  <c r="Q36" i="40" s="1"/>
  <c r="N35" i="40"/>
  <c r="Q35" i="40" s="1"/>
  <c r="N34" i="40"/>
  <c r="Q34" i="40" s="1"/>
  <c r="N33" i="40"/>
  <c r="Q33" i="40" s="1"/>
  <c r="N32" i="40"/>
  <c r="Q32" i="40" s="1"/>
  <c r="N31" i="40"/>
  <c r="Q31" i="40" s="1"/>
  <c r="N30" i="40"/>
  <c r="Q30" i="40" s="1"/>
  <c r="N29" i="40"/>
  <c r="Q29" i="40" s="1"/>
  <c r="N28" i="40"/>
  <c r="Q28" i="40" s="1"/>
  <c r="N27" i="40"/>
  <c r="Q27" i="40" s="1"/>
  <c r="N26" i="40"/>
  <c r="Q26" i="40" s="1"/>
  <c r="N25" i="40"/>
  <c r="Q25" i="40" s="1"/>
  <c r="N24" i="40"/>
  <c r="Q24" i="40" s="1"/>
  <c r="N23" i="40"/>
  <c r="Q23" i="40" s="1"/>
  <c r="N22" i="40"/>
  <c r="Q22" i="40" s="1"/>
  <c r="N21" i="40"/>
  <c r="Q21" i="40" s="1"/>
  <c r="N20" i="40"/>
  <c r="Q20" i="40" s="1"/>
  <c r="N19" i="40"/>
  <c r="Q19" i="40" s="1"/>
  <c r="N18" i="40"/>
  <c r="Q18" i="40" s="1"/>
  <c r="N17" i="40"/>
  <c r="Q17" i="40" s="1"/>
  <c r="N16" i="40"/>
  <c r="Q16" i="40" s="1"/>
  <c r="N15" i="40"/>
  <c r="Q15" i="40" s="1"/>
  <c r="N14" i="40"/>
  <c r="Q14" i="40" s="1"/>
  <c r="N13" i="40"/>
  <c r="Q13" i="40" s="1"/>
  <c r="N12" i="40"/>
  <c r="Q12" i="40" s="1"/>
  <c r="N11" i="40"/>
  <c r="Q11" i="40" s="1"/>
  <c r="N9" i="40"/>
  <c r="Q9" i="40" s="1"/>
  <c r="N8" i="40"/>
  <c r="Q8" i="40" s="1"/>
  <c r="N7" i="40"/>
  <c r="Q7" i="40" s="1"/>
  <c r="N6" i="40"/>
  <c r="Q6" i="40" s="1"/>
  <c r="N5" i="40"/>
  <c r="Q5" i="40" s="1"/>
  <c r="N4" i="40"/>
  <c r="Q4" i="40" s="1"/>
  <c r="H85" i="39"/>
  <c r="C80" i="39"/>
  <c r="C78" i="39"/>
  <c r="B80" i="39" s="1"/>
  <c r="B78" i="39"/>
  <c r="A80" i="39" s="1"/>
  <c r="D4" i="39"/>
  <c r="G63" i="18"/>
  <c r="F63" i="18"/>
  <c r="E63" i="18"/>
  <c r="D63" i="18"/>
  <c r="C63" i="18"/>
  <c r="B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G48" i="18"/>
  <c r="F48" i="18"/>
  <c r="E48" i="18"/>
  <c r="D48" i="18"/>
  <c r="C48" i="18"/>
  <c r="B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G30" i="18"/>
  <c r="C30" i="18"/>
  <c r="G29" i="18"/>
  <c r="C29" i="18"/>
  <c r="G28" i="18"/>
  <c r="G27" i="18"/>
  <c r="G26" i="18"/>
  <c r="G25" i="18"/>
  <c r="G24" i="18"/>
  <c r="G23" i="18"/>
  <c r="G22" i="18"/>
  <c r="G21" i="18"/>
  <c r="F32" i="18"/>
  <c r="G19" i="18"/>
  <c r="F19" i="18"/>
  <c r="M15" i="18"/>
  <c r="N13" i="18"/>
  <c r="M10" i="18"/>
  <c r="M9" i="18"/>
  <c r="C22" i="18"/>
  <c r="C24" i="18"/>
  <c r="C26" i="18"/>
  <c r="O8" i="18"/>
  <c r="N8" i="18"/>
  <c r="O7" i="18"/>
  <c r="N7" i="18"/>
  <c r="O6" i="18"/>
  <c r="N6" i="18"/>
  <c r="B17" i="30"/>
  <c r="F54" i="16"/>
  <c r="B54" i="16"/>
  <c r="F53" i="16"/>
  <c r="B53" i="16"/>
  <c r="F52" i="16"/>
  <c r="B52" i="16"/>
  <c r="F51" i="16"/>
  <c r="B51" i="16"/>
  <c r="F50" i="16"/>
  <c r="B50" i="16"/>
  <c r="C50" i="16" s="1"/>
  <c r="F49" i="16"/>
  <c r="G49" i="16" s="1"/>
  <c r="B49" i="16"/>
  <c r="F48" i="16"/>
  <c r="B48" i="16"/>
  <c r="F47" i="16"/>
  <c r="B47" i="16"/>
  <c r="F46" i="16"/>
  <c r="B46" i="16"/>
  <c r="F45" i="16"/>
  <c r="B45" i="16"/>
  <c r="F44" i="16"/>
  <c r="B44" i="16"/>
  <c r="C44" i="16" s="1"/>
  <c r="F43" i="16"/>
  <c r="B43" i="16"/>
  <c r="E41" i="16"/>
  <c r="A41" i="16"/>
  <c r="N38" i="16"/>
  <c r="J38" i="16"/>
  <c r="F38" i="16"/>
  <c r="B38" i="16"/>
  <c r="N37" i="16"/>
  <c r="J37" i="16"/>
  <c r="F37" i="16"/>
  <c r="B37" i="16"/>
  <c r="N36" i="16"/>
  <c r="J36" i="16"/>
  <c r="F36" i="16"/>
  <c r="B36" i="16"/>
  <c r="N35" i="16"/>
  <c r="J35" i="16"/>
  <c r="F35" i="16"/>
  <c r="B35" i="16"/>
  <c r="N34" i="16"/>
  <c r="J34" i="16"/>
  <c r="F34" i="16"/>
  <c r="B34" i="16"/>
  <c r="N33" i="16"/>
  <c r="J33" i="16"/>
  <c r="F33" i="16"/>
  <c r="B33" i="16"/>
  <c r="N32" i="16"/>
  <c r="J32" i="16"/>
  <c r="F32" i="16"/>
  <c r="B32" i="16"/>
  <c r="N31" i="16"/>
  <c r="J31" i="16"/>
  <c r="F31" i="16"/>
  <c r="B31" i="16"/>
  <c r="N30" i="16"/>
  <c r="J30" i="16"/>
  <c r="F30" i="16"/>
  <c r="B30" i="16"/>
  <c r="N29" i="16"/>
  <c r="J29" i="16"/>
  <c r="F29" i="16"/>
  <c r="B29" i="16"/>
  <c r="N28" i="16"/>
  <c r="J28" i="16"/>
  <c r="F28" i="16"/>
  <c r="B28" i="16"/>
  <c r="N27" i="16"/>
  <c r="J27" i="16"/>
  <c r="F27" i="16"/>
  <c r="G27" i="16" s="1"/>
  <c r="B27" i="16"/>
  <c r="C27" i="16" s="1"/>
  <c r="M25" i="16"/>
  <c r="I25" i="16"/>
  <c r="E25" i="16"/>
  <c r="A25" i="16"/>
  <c r="N22" i="16"/>
  <c r="J22" i="16"/>
  <c r="F22" i="16"/>
  <c r="B22" i="16"/>
  <c r="N21" i="16"/>
  <c r="J21" i="16"/>
  <c r="F21" i="16"/>
  <c r="B21" i="16"/>
  <c r="N20" i="16"/>
  <c r="J20" i="16"/>
  <c r="K20" i="16" s="1"/>
  <c r="F20" i="16"/>
  <c r="B20" i="16"/>
  <c r="N19" i="16"/>
  <c r="J19" i="16"/>
  <c r="F19" i="16"/>
  <c r="B19" i="16"/>
  <c r="C19" i="16" s="1"/>
  <c r="N18" i="16"/>
  <c r="J18" i="16"/>
  <c r="K19" i="16" s="1"/>
  <c r="F18" i="16"/>
  <c r="B18" i="16"/>
  <c r="N17" i="16"/>
  <c r="J17" i="16"/>
  <c r="K17" i="16" s="1"/>
  <c r="F17" i="16"/>
  <c r="B17" i="16"/>
  <c r="C18" i="16" s="1"/>
  <c r="N16" i="16"/>
  <c r="J16" i="16"/>
  <c r="F16" i="16"/>
  <c r="B16" i="16"/>
  <c r="C16" i="16" s="1"/>
  <c r="N15" i="16"/>
  <c r="J15" i="16"/>
  <c r="K16" i="16" s="1"/>
  <c r="F15" i="16"/>
  <c r="B15" i="16"/>
  <c r="N14" i="16"/>
  <c r="J14" i="16"/>
  <c r="K14" i="16" s="1"/>
  <c r="F14" i="16"/>
  <c r="B14" i="16"/>
  <c r="C15" i="16" s="1"/>
  <c r="N13" i="16"/>
  <c r="J13" i="16"/>
  <c r="F13" i="16"/>
  <c r="B13" i="16"/>
  <c r="C13" i="16" s="1"/>
  <c r="N12" i="16"/>
  <c r="J12" i="16"/>
  <c r="K13" i="16" s="1"/>
  <c r="F12" i="16"/>
  <c r="B12" i="16"/>
  <c r="C12" i="16" s="1"/>
  <c r="N11" i="16"/>
  <c r="J11" i="16"/>
  <c r="K11" i="16" s="1"/>
  <c r="F11" i="16"/>
  <c r="G11" i="16" s="1"/>
  <c r="B11" i="16"/>
  <c r="M9" i="16"/>
  <c r="I9" i="16"/>
  <c r="E9" i="16"/>
  <c r="A9" i="16"/>
  <c r="M17" i="15"/>
  <c r="P18" i="15"/>
  <c r="O16" i="15"/>
  <c r="N16" i="15"/>
  <c r="O15" i="15"/>
  <c r="N15" i="15"/>
  <c r="O14" i="15"/>
  <c r="N14" i="15"/>
  <c r="O13" i="15"/>
  <c r="N13" i="15"/>
  <c r="O12" i="15"/>
  <c r="N12" i="15"/>
  <c r="O11" i="15"/>
  <c r="N11" i="15"/>
  <c r="O10" i="15"/>
  <c r="N10" i="15"/>
  <c r="O9" i="15"/>
  <c r="N9" i="15"/>
  <c r="O8" i="15"/>
  <c r="N8" i="15"/>
  <c r="N7" i="15"/>
  <c r="M37" i="14"/>
  <c r="O37" i="14"/>
  <c r="O36" i="14"/>
  <c r="N36" i="14"/>
  <c r="O35" i="14"/>
  <c r="N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K23" i="13"/>
  <c r="J23" i="13"/>
  <c r="I23" i="13"/>
  <c r="H23" i="13"/>
  <c r="G23" i="13"/>
  <c r="F23" i="13"/>
  <c r="E23" i="13"/>
  <c r="D23" i="13"/>
  <c r="C23" i="13"/>
  <c r="B23" i="13"/>
  <c r="K22" i="13"/>
  <c r="J22" i="13"/>
  <c r="I22" i="13"/>
  <c r="H22" i="13"/>
  <c r="G22" i="13"/>
  <c r="F22" i="13"/>
  <c r="E22" i="13"/>
  <c r="D22" i="13"/>
  <c r="C22" i="13"/>
  <c r="B22" i="13"/>
  <c r="B17" i="13"/>
  <c r="F54" i="11"/>
  <c r="G54" i="11" s="1"/>
  <c r="B54" i="11"/>
  <c r="F53" i="11"/>
  <c r="B53" i="11"/>
  <c r="C53" i="11" s="1"/>
  <c r="F52" i="11"/>
  <c r="B52" i="11"/>
  <c r="F51" i="11"/>
  <c r="G51" i="11" s="1"/>
  <c r="B51" i="11"/>
  <c r="F50" i="11"/>
  <c r="B50" i="11"/>
  <c r="C50" i="11" s="1"/>
  <c r="F49" i="11"/>
  <c r="B49" i="11"/>
  <c r="F48" i="11"/>
  <c r="G48" i="11" s="1"/>
  <c r="B48" i="11"/>
  <c r="F47" i="11"/>
  <c r="B47" i="11"/>
  <c r="F46" i="11"/>
  <c r="B46" i="11"/>
  <c r="F45" i="11"/>
  <c r="G45" i="11" s="1"/>
  <c r="B45" i="11"/>
  <c r="F44" i="11"/>
  <c r="B44" i="11"/>
  <c r="C44" i="11" s="1"/>
  <c r="F43" i="11"/>
  <c r="B43" i="11"/>
  <c r="E41" i="11"/>
  <c r="A41" i="11"/>
  <c r="N38" i="11"/>
  <c r="J38" i="11"/>
  <c r="F38" i="11"/>
  <c r="B38" i="11"/>
  <c r="N37" i="11"/>
  <c r="J37" i="11"/>
  <c r="K38" i="11" s="1"/>
  <c r="F37" i="11"/>
  <c r="B37" i="11"/>
  <c r="N36" i="11"/>
  <c r="O37" i="11" s="1"/>
  <c r="J36" i="11"/>
  <c r="F36" i="11"/>
  <c r="B36" i="11"/>
  <c r="C37" i="11" s="1"/>
  <c r="N35" i="11"/>
  <c r="J35" i="11"/>
  <c r="F35" i="11"/>
  <c r="G36" i="11" s="1"/>
  <c r="B35" i="11"/>
  <c r="N34" i="11"/>
  <c r="J34" i="11"/>
  <c r="K35" i="11" s="1"/>
  <c r="F34" i="11"/>
  <c r="B34" i="11"/>
  <c r="N33" i="11"/>
  <c r="O34" i="11" s="1"/>
  <c r="J33" i="11"/>
  <c r="F33" i="11"/>
  <c r="B33" i="11"/>
  <c r="C34" i="11" s="1"/>
  <c r="N32" i="11"/>
  <c r="J32" i="11"/>
  <c r="F32" i="11"/>
  <c r="G33" i="11" s="1"/>
  <c r="B32" i="11"/>
  <c r="N31" i="11"/>
  <c r="J31" i="11"/>
  <c r="K32" i="11" s="1"/>
  <c r="F31" i="11"/>
  <c r="B31" i="11"/>
  <c r="N30" i="11"/>
  <c r="O31" i="11" s="1"/>
  <c r="J30" i="11"/>
  <c r="F30" i="11"/>
  <c r="B30" i="11"/>
  <c r="C31" i="11" s="1"/>
  <c r="N29" i="11"/>
  <c r="J29" i="11"/>
  <c r="F29" i="11"/>
  <c r="G30" i="11" s="1"/>
  <c r="B29" i="11"/>
  <c r="N28" i="11"/>
  <c r="J28" i="11"/>
  <c r="K29" i="11" s="1"/>
  <c r="F28" i="11"/>
  <c r="B28" i="11"/>
  <c r="N27" i="11"/>
  <c r="O28" i="11" s="1"/>
  <c r="J27" i="11"/>
  <c r="K27" i="11" s="1"/>
  <c r="F27" i="11"/>
  <c r="G27" i="11" s="1"/>
  <c r="B27" i="11"/>
  <c r="C28" i="11" s="1"/>
  <c r="M25" i="11"/>
  <c r="I25" i="11"/>
  <c r="E25" i="11"/>
  <c r="A25" i="11"/>
  <c r="N22" i="11"/>
  <c r="J22" i="11"/>
  <c r="F22" i="11"/>
  <c r="B22" i="11"/>
  <c r="N21" i="11"/>
  <c r="J21" i="11"/>
  <c r="F21" i="11"/>
  <c r="B21" i="11"/>
  <c r="N20" i="11"/>
  <c r="J20" i="11"/>
  <c r="F20" i="11"/>
  <c r="B20" i="11"/>
  <c r="N19" i="11"/>
  <c r="J19" i="11"/>
  <c r="F19" i="11"/>
  <c r="B19" i="11"/>
  <c r="N18" i="11"/>
  <c r="J18" i="11"/>
  <c r="F18" i="11"/>
  <c r="B18" i="11"/>
  <c r="N17" i="11"/>
  <c r="J17" i="11"/>
  <c r="F17" i="11"/>
  <c r="B17" i="11"/>
  <c r="N16" i="11"/>
  <c r="J16" i="11"/>
  <c r="F16" i="11"/>
  <c r="B16" i="11"/>
  <c r="N15" i="11"/>
  <c r="J15" i="11"/>
  <c r="F15" i="11"/>
  <c r="B15" i="11"/>
  <c r="N14" i="11"/>
  <c r="J14" i="11"/>
  <c r="F14" i="11"/>
  <c r="B14" i="11"/>
  <c r="N13" i="11"/>
  <c r="J13" i="11"/>
  <c r="F13" i="11"/>
  <c r="B13" i="11"/>
  <c r="N12" i="11"/>
  <c r="J12" i="11"/>
  <c r="K12" i="11" s="1"/>
  <c r="F12" i="11"/>
  <c r="B12" i="11"/>
  <c r="N11" i="11"/>
  <c r="O11" i="11" s="1"/>
  <c r="J11" i="11"/>
  <c r="F11" i="11"/>
  <c r="B11" i="11"/>
  <c r="C11" i="11" s="1"/>
  <c r="M9" i="11"/>
  <c r="I9" i="11"/>
  <c r="E9" i="11"/>
  <c r="A9" i="11"/>
  <c r="K11" i="11"/>
  <c r="M17" i="10"/>
  <c r="P17" i="10" s="1"/>
  <c r="O16" i="10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O8" i="10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O5" i="9"/>
  <c r="N5" i="9"/>
  <c r="K25" i="8"/>
  <c r="K26" i="8" s="1"/>
  <c r="J25" i="8"/>
  <c r="I25" i="8"/>
  <c r="H25" i="8"/>
  <c r="G25" i="8"/>
  <c r="F25" i="8"/>
  <c r="E25" i="8"/>
  <c r="D25" i="8"/>
  <c r="C25" i="8"/>
  <c r="B25" i="8"/>
  <c r="K24" i="8"/>
  <c r="J24" i="8"/>
  <c r="I24" i="8"/>
  <c r="H24" i="8"/>
  <c r="G24" i="8"/>
  <c r="F24" i="8"/>
  <c r="E24" i="8"/>
  <c r="D24" i="8"/>
  <c r="C24" i="8"/>
  <c r="B24" i="8"/>
  <c r="B17" i="8"/>
  <c r="F54" i="6"/>
  <c r="G54" i="6" s="1"/>
  <c r="B54" i="6"/>
  <c r="F53" i="6"/>
  <c r="B53" i="6"/>
  <c r="F52" i="6"/>
  <c r="B52" i="6"/>
  <c r="F51" i="6"/>
  <c r="B51" i="6"/>
  <c r="F50" i="6"/>
  <c r="B50" i="6"/>
  <c r="F49" i="6"/>
  <c r="B49" i="6"/>
  <c r="F48" i="6"/>
  <c r="G48" i="6" s="1"/>
  <c r="B48" i="6"/>
  <c r="F47" i="6"/>
  <c r="B47" i="6"/>
  <c r="F46" i="6"/>
  <c r="B46" i="6"/>
  <c r="F45" i="6"/>
  <c r="B45" i="6"/>
  <c r="F44" i="6"/>
  <c r="B44" i="6"/>
  <c r="F43" i="6"/>
  <c r="B43" i="6"/>
  <c r="C43" i="6" s="1"/>
  <c r="E41" i="6"/>
  <c r="A41" i="6"/>
  <c r="N38" i="6"/>
  <c r="J38" i="6"/>
  <c r="F38" i="6"/>
  <c r="B38" i="6"/>
  <c r="N37" i="6"/>
  <c r="J37" i="6"/>
  <c r="F37" i="6"/>
  <c r="B37" i="6"/>
  <c r="N36" i="6"/>
  <c r="J36" i="6"/>
  <c r="F36" i="6"/>
  <c r="B36" i="6"/>
  <c r="N35" i="6"/>
  <c r="J35" i="6"/>
  <c r="F35" i="6"/>
  <c r="B35" i="6"/>
  <c r="N34" i="6"/>
  <c r="J34" i="6"/>
  <c r="F34" i="6"/>
  <c r="B34" i="6"/>
  <c r="N33" i="6"/>
  <c r="J33" i="6"/>
  <c r="F33" i="6"/>
  <c r="B33" i="6"/>
  <c r="N32" i="6"/>
  <c r="J32" i="6"/>
  <c r="F32" i="6"/>
  <c r="B32" i="6"/>
  <c r="N31" i="6"/>
  <c r="J31" i="6"/>
  <c r="F31" i="6"/>
  <c r="B31" i="6"/>
  <c r="N30" i="6"/>
  <c r="J30" i="6"/>
  <c r="F30" i="6"/>
  <c r="B30" i="6"/>
  <c r="N29" i="6"/>
  <c r="J29" i="6"/>
  <c r="F29" i="6"/>
  <c r="B29" i="6"/>
  <c r="N28" i="6"/>
  <c r="J28" i="6"/>
  <c r="F28" i="6"/>
  <c r="B28" i="6"/>
  <c r="N27" i="6"/>
  <c r="O27" i="6" s="1"/>
  <c r="J27" i="6"/>
  <c r="K27" i="6" s="1"/>
  <c r="F27" i="6"/>
  <c r="B27" i="6"/>
  <c r="M25" i="6"/>
  <c r="I25" i="6"/>
  <c r="E25" i="6"/>
  <c r="A25" i="6"/>
  <c r="N22" i="6"/>
  <c r="J22" i="6"/>
  <c r="F22" i="6"/>
  <c r="B22" i="6"/>
  <c r="N21" i="6"/>
  <c r="J21" i="6"/>
  <c r="F21" i="6"/>
  <c r="B21" i="6"/>
  <c r="N20" i="6"/>
  <c r="J20" i="6"/>
  <c r="F20" i="6"/>
  <c r="B20" i="6"/>
  <c r="N19" i="6"/>
  <c r="J19" i="6"/>
  <c r="F19" i="6"/>
  <c r="B19" i="6"/>
  <c r="N18" i="6"/>
  <c r="J18" i="6"/>
  <c r="F18" i="6"/>
  <c r="B18" i="6"/>
  <c r="N17" i="6"/>
  <c r="J17" i="6"/>
  <c r="F17" i="6"/>
  <c r="B17" i="6"/>
  <c r="N16" i="6"/>
  <c r="J16" i="6"/>
  <c r="F16" i="6"/>
  <c r="B16" i="6"/>
  <c r="N15" i="6"/>
  <c r="J15" i="6"/>
  <c r="F15" i="6"/>
  <c r="B15" i="6"/>
  <c r="N14" i="6"/>
  <c r="J14" i="6"/>
  <c r="F14" i="6"/>
  <c r="B14" i="6"/>
  <c r="N13" i="6"/>
  <c r="J13" i="6"/>
  <c r="F13" i="6"/>
  <c r="B13" i="6"/>
  <c r="N12" i="6"/>
  <c r="J12" i="6"/>
  <c r="F12" i="6"/>
  <c r="B12" i="6"/>
  <c r="N11" i="6"/>
  <c r="J11" i="6"/>
  <c r="F11" i="6"/>
  <c r="B11" i="6"/>
  <c r="M9" i="6"/>
  <c r="I9" i="6"/>
  <c r="E9" i="6"/>
  <c r="A9" i="6"/>
  <c r="M17" i="5"/>
  <c r="O16" i="5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B9" i="24"/>
  <c r="B47" i="37"/>
  <c r="B35" i="37"/>
  <c r="B25" i="37"/>
  <c r="C23" i="37"/>
  <c r="C22" i="37"/>
  <c r="C21" i="37"/>
  <c r="C20" i="37"/>
  <c r="C19" i="37"/>
  <c r="C18" i="37"/>
  <c r="C17" i="37"/>
  <c r="C16" i="37"/>
  <c r="C15" i="37"/>
  <c r="C14" i="37"/>
  <c r="M263" i="26"/>
  <c r="O262" i="26"/>
  <c r="N262" i="26"/>
  <c r="O261" i="26"/>
  <c r="N261" i="26"/>
  <c r="O260" i="26"/>
  <c r="N260" i="26"/>
  <c r="O259" i="26"/>
  <c r="N259" i="26"/>
  <c r="O258" i="26"/>
  <c r="N258" i="26"/>
  <c r="O257" i="26"/>
  <c r="N257" i="26"/>
  <c r="O256" i="26"/>
  <c r="N256" i="26"/>
  <c r="O255" i="26"/>
  <c r="N255" i="26"/>
  <c r="O254" i="26"/>
  <c r="N254" i="26"/>
  <c r="O253" i="26"/>
  <c r="N253" i="26"/>
  <c r="O252" i="26"/>
  <c r="N252" i="26"/>
  <c r="O251" i="26"/>
  <c r="N251" i="26"/>
  <c r="O250" i="26"/>
  <c r="N250" i="26"/>
  <c r="O249" i="26"/>
  <c r="N249" i="26"/>
  <c r="O248" i="26"/>
  <c r="N248" i="26"/>
  <c r="O247" i="26"/>
  <c r="N247" i="26"/>
  <c r="O246" i="26"/>
  <c r="N246" i="26"/>
  <c r="O245" i="26"/>
  <c r="N245" i="26"/>
  <c r="O244" i="26"/>
  <c r="N244" i="26"/>
  <c r="O243" i="26"/>
  <c r="N243" i="26"/>
  <c r="O242" i="26"/>
  <c r="N242" i="26"/>
  <c r="O241" i="26"/>
  <c r="N241" i="26"/>
  <c r="O240" i="26"/>
  <c r="N240" i="26"/>
  <c r="O239" i="26"/>
  <c r="N239" i="26"/>
  <c r="O238" i="26"/>
  <c r="N238" i="26"/>
  <c r="O237" i="26"/>
  <c r="N237" i="26"/>
  <c r="O236" i="26"/>
  <c r="N236" i="26"/>
  <c r="O235" i="26"/>
  <c r="N235" i="26"/>
  <c r="O234" i="26"/>
  <c r="N234" i="26"/>
  <c r="O233" i="26"/>
  <c r="N233" i="26"/>
  <c r="O232" i="26"/>
  <c r="N232" i="26"/>
  <c r="O231" i="26"/>
  <c r="N231" i="26"/>
  <c r="O230" i="26"/>
  <c r="N230" i="26"/>
  <c r="O229" i="26"/>
  <c r="N229" i="26"/>
  <c r="O228" i="26"/>
  <c r="N228" i="26"/>
  <c r="O227" i="26"/>
  <c r="N227" i="26"/>
  <c r="O226" i="26"/>
  <c r="N226" i="26"/>
  <c r="O225" i="26"/>
  <c r="N225" i="26"/>
  <c r="O224" i="26"/>
  <c r="N224" i="26"/>
  <c r="O223" i="26"/>
  <c r="N223" i="26"/>
  <c r="O222" i="26"/>
  <c r="N222" i="26"/>
  <c r="O221" i="26"/>
  <c r="N221" i="26"/>
  <c r="O220" i="26"/>
  <c r="N220" i="26"/>
  <c r="O219" i="26"/>
  <c r="N219" i="26"/>
  <c r="O218" i="26"/>
  <c r="N218" i="26"/>
  <c r="O217" i="26"/>
  <c r="N217" i="26"/>
  <c r="O216" i="26"/>
  <c r="N216" i="26"/>
  <c r="O215" i="26"/>
  <c r="N215" i="26"/>
  <c r="O214" i="26"/>
  <c r="N214" i="26"/>
  <c r="O213" i="26"/>
  <c r="N213" i="26"/>
  <c r="O212" i="26"/>
  <c r="N212" i="26"/>
  <c r="O211" i="26"/>
  <c r="N211" i="26"/>
  <c r="O210" i="26"/>
  <c r="N210" i="26"/>
  <c r="O209" i="26"/>
  <c r="N209" i="26"/>
  <c r="O208" i="26"/>
  <c r="N208" i="26"/>
  <c r="O207" i="26"/>
  <c r="N207" i="26"/>
  <c r="O206" i="26"/>
  <c r="N206" i="26"/>
  <c r="O205" i="26"/>
  <c r="N205" i="26"/>
  <c r="O204" i="26"/>
  <c r="N204" i="26"/>
  <c r="O203" i="26"/>
  <c r="N203" i="26"/>
  <c r="O202" i="26"/>
  <c r="N202" i="26"/>
  <c r="O201" i="26"/>
  <c r="N201" i="26"/>
  <c r="O200" i="26"/>
  <c r="N200" i="26"/>
  <c r="O199" i="26"/>
  <c r="N199" i="26"/>
  <c r="O198" i="26"/>
  <c r="N198" i="26"/>
  <c r="O197" i="26"/>
  <c r="N197" i="26"/>
  <c r="O196" i="26"/>
  <c r="N196" i="26"/>
  <c r="O195" i="26"/>
  <c r="N195" i="26"/>
  <c r="O194" i="26"/>
  <c r="N194" i="26"/>
  <c r="O193" i="26"/>
  <c r="N193" i="26"/>
  <c r="O192" i="26"/>
  <c r="N192" i="26"/>
  <c r="O191" i="26"/>
  <c r="N191" i="26"/>
  <c r="O190" i="26"/>
  <c r="N190" i="26"/>
  <c r="O189" i="26"/>
  <c r="N189" i="26"/>
  <c r="O188" i="26"/>
  <c r="N188" i="26"/>
  <c r="O187" i="26"/>
  <c r="N187" i="26"/>
  <c r="O186" i="26"/>
  <c r="N186" i="26"/>
  <c r="O185" i="26"/>
  <c r="N185" i="26"/>
  <c r="O184" i="26"/>
  <c r="N184" i="26"/>
  <c r="O183" i="26"/>
  <c r="N183" i="26"/>
  <c r="O182" i="26"/>
  <c r="N182" i="26"/>
  <c r="O181" i="26"/>
  <c r="N181" i="26"/>
  <c r="O180" i="26"/>
  <c r="N180" i="26"/>
  <c r="O179" i="26"/>
  <c r="N179" i="26"/>
  <c r="O178" i="26"/>
  <c r="N178" i="26"/>
  <c r="O177" i="26"/>
  <c r="N177" i="26"/>
  <c r="O176" i="26"/>
  <c r="N176" i="26"/>
  <c r="O175" i="26"/>
  <c r="N175" i="26"/>
  <c r="O174" i="26"/>
  <c r="N174" i="26"/>
  <c r="O173" i="26"/>
  <c r="N173" i="26"/>
  <c r="O172" i="26"/>
  <c r="N172" i="26"/>
  <c r="O171" i="26"/>
  <c r="N171" i="26"/>
  <c r="O170" i="26"/>
  <c r="N170" i="26"/>
  <c r="O169" i="26"/>
  <c r="N169" i="26"/>
  <c r="O168" i="26"/>
  <c r="N168" i="26"/>
  <c r="O167" i="26"/>
  <c r="N167" i="26"/>
  <c r="O166" i="26"/>
  <c r="N166" i="26"/>
  <c r="O165" i="26"/>
  <c r="N165" i="26"/>
  <c r="O164" i="26"/>
  <c r="N164" i="26"/>
  <c r="O163" i="26"/>
  <c r="N163" i="26"/>
  <c r="O162" i="26"/>
  <c r="N162" i="26"/>
  <c r="O161" i="26"/>
  <c r="N161" i="26"/>
  <c r="O160" i="26"/>
  <c r="N160" i="26"/>
  <c r="O159" i="26"/>
  <c r="N159" i="26"/>
  <c r="O158" i="26"/>
  <c r="N158" i="26"/>
  <c r="O157" i="26"/>
  <c r="N157" i="26"/>
  <c r="O156" i="26"/>
  <c r="N156" i="26"/>
  <c r="O155" i="26"/>
  <c r="N155" i="26"/>
  <c r="O154" i="26"/>
  <c r="N154" i="26"/>
  <c r="O153" i="26"/>
  <c r="N153" i="26"/>
  <c r="O152" i="26"/>
  <c r="N152" i="26"/>
  <c r="O151" i="26"/>
  <c r="N151" i="26"/>
  <c r="O150" i="26"/>
  <c r="N150" i="26"/>
  <c r="O149" i="26"/>
  <c r="N149" i="26"/>
  <c r="O148" i="26"/>
  <c r="N148" i="26"/>
  <c r="O147" i="26"/>
  <c r="N147" i="26"/>
  <c r="O146" i="26"/>
  <c r="N146" i="26"/>
  <c r="O145" i="26"/>
  <c r="N145" i="26"/>
  <c r="O144" i="26"/>
  <c r="N144" i="26"/>
  <c r="O143" i="26"/>
  <c r="N143" i="26"/>
  <c r="O142" i="26"/>
  <c r="N142" i="26"/>
  <c r="O141" i="26"/>
  <c r="N141" i="26"/>
  <c r="O140" i="26"/>
  <c r="N140" i="26"/>
  <c r="O139" i="26"/>
  <c r="N139" i="26"/>
  <c r="O138" i="26"/>
  <c r="N138" i="26"/>
  <c r="O137" i="26"/>
  <c r="N137" i="26"/>
  <c r="O136" i="26"/>
  <c r="N136" i="26"/>
  <c r="O135" i="26"/>
  <c r="N135" i="26"/>
  <c r="O134" i="26"/>
  <c r="N134" i="26"/>
  <c r="O133" i="26"/>
  <c r="N133" i="26"/>
  <c r="O132" i="26"/>
  <c r="N132" i="26"/>
  <c r="O131" i="26"/>
  <c r="N131" i="26"/>
  <c r="O130" i="26"/>
  <c r="N130" i="26"/>
  <c r="O129" i="26"/>
  <c r="N129" i="26"/>
  <c r="O128" i="26"/>
  <c r="N128" i="26"/>
  <c r="O127" i="26"/>
  <c r="N127" i="26"/>
  <c r="O126" i="26"/>
  <c r="N126" i="26"/>
  <c r="O125" i="26"/>
  <c r="N125" i="26"/>
  <c r="O124" i="26"/>
  <c r="N124" i="26"/>
  <c r="O123" i="26"/>
  <c r="N123" i="26"/>
  <c r="O122" i="26"/>
  <c r="N122" i="26"/>
  <c r="O121" i="26"/>
  <c r="N121" i="26"/>
  <c r="O120" i="26"/>
  <c r="N120" i="26"/>
  <c r="O119" i="26"/>
  <c r="N119" i="26"/>
  <c r="O118" i="26"/>
  <c r="N118" i="26"/>
  <c r="O117" i="26"/>
  <c r="N117" i="26"/>
  <c r="O116" i="26"/>
  <c r="N116" i="26"/>
  <c r="O115" i="26"/>
  <c r="N115" i="26"/>
  <c r="O114" i="26"/>
  <c r="N114" i="26"/>
  <c r="O113" i="26"/>
  <c r="N113" i="26"/>
  <c r="O112" i="26"/>
  <c r="N112" i="26"/>
  <c r="O111" i="26"/>
  <c r="N111" i="26"/>
  <c r="O110" i="26"/>
  <c r="N110" i="26"/>
  <c r="O109" i="26"/>
  <c r="N109" i="26"/>
  <c r="O108" i="26"/>
  <c r="N108" i="26"/>
  <c r="O107" i="26"/>
  <c r="N107" i="26"/>
  <c r="O106" i="26"/>
  <c r="N106" i="26"/>
  <c r="O105" i="26"/>
  <c r="N105" i="26"/>
  <c r="O104" i="26"/>
  <c r="N104" i="26"/>
  <c r="O103" i="26"/>
  <c r="N103" i="26"/>
  <c r="O102" i="26"/>
  <c r="N102" i="26"/>
  <c r="O101" i="26"/>
  <c r="N101" i="26"/>
  <c r="O100" i="26"/>
  <c r="N100" i="26"/>
  <c r="O99" i="26"/>
  <c r="N99" i="26"/>
  <c r="O98" i="26"/>
  <c r="N98" i="26"/>
  <c r="O97" i="26"/>
  <c r="N97" i="26"/>
  <c r="O95" i="26"/>
  <c r="N95" i="26"/>
  <c r="O94" i="26"/>
  <c r="N94" i="26"/>
  <c r="O93" i="26"/>
  <c r="N93" i="26"/>
  <c r="O92" i="26"/>
  <c r="N92" i="26"/>
  <c r="O91" i="26"/>
  <c r="N91" i="26"/>
  <c r="O90" i="26"/>
  <c r="N90" i="26"/>
  <c r="O89" i="26"/>
  <c r="N89" i="26"/>
  <c r="O88" i="26"/>
  <c r="N88" i="26"/>
  <c r="O87" i="26"/>
  <c r="N87" i="26"/>
  <c r="O86" i="26"/>
  <c r="N86" i="26"/>
  <c r="O85" i="26"/>
  <c r="N85" i="26"/>
  <c r="O84" i="26"/>
  <c r="N84" i="26"/>
  <c r="O83" i="26"/>
  <c r="N83" i="26"/>
  <c r="O82" i="26"/>
  <c r="N82" i="26"/>
  <c r="O81" i="26"/>
  <c r="N81" i="26"/>
  <c r="O80" i="26"/>
  <c r="N80" i="26"/>
  <c r="O79" i="26"/>
  <c r="N79" i="26"/>
  <c r="O78" i="26"/>
  <c r="N78" i="26"/>
  <c r="O77" i="26"/>
  <c r="N77" i="26"/>
  <c r="O76" i="26"/>
  <c r="N76" i="26"/>
  <c r="O75" i="26"/>
  <c r="N75" i="26"/>
  <c r="O74" i="26"/>
  <c r="N74" i="26"/>
  <c r="O73" i="26"/>
  <c r="N73" i="26"/>
  <c r="O72" i="26"/>
  <c r="N72" i="26"/>
  <c r="O71" i="26"/>
  <c r="N71" i="26"/>
  <c r="O70" i="26"/>
  <c r="N70" i="26"/>
  <c r="O69" i="26"/>
  <c r="N69" i="26"/>
  <c r="O68" i="26"/>
  <c r="N68" i="26"/>
  <c r="O67" i="26"/>
  <c r="N67" i="26"/>
  <c r="O66" i="26"/>
  <c r="N66" i="26"/>
  <c r="O65" i="26"/>
  <c r="N65" i="26"/>
  <c r="O64" i="26"/>
  <c r="N64" i="26"/>
  <c r="O63" i="26"/>
  <c r="N63" i="26"/>
  <c r="O62" i="26"/>
  <c r="N62" i="26"/>
  <c r="O61" i="26"/>
  <c r="N61" i="26"/>
  <c r="O60" i="26"/>
  <c r="N60" i="26"/>
  <c r="O59" i="26"/>
  <c r="N59" i="26"/>
  <c r="O58" i="26"/>
  <c r="N58" i="26"/>
  <c r="O57" i="26"/>
  <c r="N57" i="26"/>
  <c r="O56" i="26"/>
  <c r="N56" i="26"/>
  <c r="O55" i="26"/>
  <c r="N55" i="26"/>
  <c r="O54" i="26"/>
  <c r="N54" i="26"/>
  <c r="O53" i="26"/>
  <c r="N53" i="26"/>
  <c r="O52" i="26"/>
  <c r="N52" i="26"/>
  <c r="O51" i="26"/>
  <c r="N51" i="26"/>
  <c r="O50" i="26"/>
  <c r="N50" i="26"/>
  <c r="O49" i="26"/>
  <c r="N49" i="26"/>
  <c r="O48" i="26"/>
  <c r="N48" i="26"/>
  <c r="O47" i="26"/>
  <c r="N47" i="26"/>
  <c r="O46" i="26"/>
  <c r="N46" i="26"/>
  <c r="O45" i="26"/>
  <c r="N45" i="26"/>
  <c r="O44" i="26"/>
  <c r="N44" i="26"/>
  <c r="O43" i="26"/>
  <c r="N43" i="26"/>
  <c r="O42" i="26"/>
  <c r="N42" i="26"/>
  <c r="O41" i="26"/>
  <c r="N41" i="26"/>
  <c r="O40" i="26"/>
  <c r="N40" i="26"/>
  <c r="O39" i="26"/>
  <c r="N39" i="26"/>
  <c r="O38" i="26"/>
  <c r="N38" i="26"/>
  <c r="O37" i="26"/>
  <c r="N37" i="26"/>
  <c r="O36" i="26"/>
  <c r="N36" i="26"/>
  <c r="O35" i="26"/>
  <c r="N35" i="26"/>
  <c r="O34" i="26"/>
  <c r="N34" i="26"/>
  <c r="O33" i="26"/>
  <c r="N33" i="26"/>
  <c r="O32" i="26"/>
  <c r="N32" i="26"/>
  <c r="O31" i="26"/>
  <c r="N31" i="26"/>
  <c r="O30" i="26"/>
  <c r="N30" i="26"/>
  <c r="O29" i="26"/>
  <c r="N29" i="26"/>
  <c r="O28" i="26"/>
  <c r="N28" i="26"/>
  <c r="O27" i="26"/>
  <c r="N27" i="26"/>
  <c r="O26" i="26"/>
  <c r="N26" i="26"/>
  <c r="O25" i="26"/>
  <c r="N25" i="26"/>
  <c r="O24" i="26"/>
  <c r="N24" i="26"/>
  <c r="O23" i="26"/>
  <c r="N23" i="26"/>
  <c r="O22" i="26"/>
  <c r="N22" i="26"/>
  <c r="O21" i="26"/>
  <c r="N21" i="26"/>
  <c r="O20" i="26"/>
  <c r="N20" i="26"/>
  <c r="O19" i="26"/>
  <c r="N19" i="26"/>
  <c r="O18" i="26"/>
  <c r="N18" i="26"/>
  <c r="O17" i="26"/>
  <c r="N17" i="26"/>
  <c r="O16" i="26"/>
  <c r="N16" i="26"/>
  <c r="O15" i="26"/>
  <c r="N15" i="26"/>
  <c r="O14" i="26"/>
  <c r="N14" i="26"/>
  <c r="O13" i="26"/>
  <c r="N13" i="26"/>
  <c r="O12" i="26"/>
  <c r="N12" i="26"/>
  <c r="O11" i="26"/>
  <c r="N11" i="26"/>
  <c r="O10" i="26"/>
  <c r="N10" i="26"/>
  <c r="O9" i="26"/>
  <c r="N9" i="26"/>
  <c r="O8" i="26"/>
  <c r="N8" i="26"/>
  <c r="O7" i="26"/>
  <c r="N7" i="26"/>
  <c r="O5" i="26"/>
  <c r="N5" i="26"/>
  <c r="P25" i="2"/>
  <c r="B5" i="2" s="1"/>
  <c r="O25" i="2"/>
  <c r="N25" i="2"/>
  <c r="M25" i="2"/>
  <c r="L25" i="2"/>
  <c r="K25" i="2"/>
  <c r="J25" i="2"/>
  <c r="I25" i="2"/>
  <c r="H25" i="2"/>
  <c r="G25" i="2"/>
  <c r="F25" i="2"/>
  <c r="E25" i="2"/>
  <c r="S24" i="2"/>
  <c r="Q24" i="2"/>
  <c r="S23" i="2"/>
  <c r="Q23" i="2"/>
  <c r="S22" i="2"/>
  <c r="Q22" i="2"/>
  <c r="S21" i="2"/>
  <c r="Q21" i="2"/>
  <c r="S20" i="2"/>
  <c r="Q20" i="2"/>
  <c r="O108" i="19" l="1"/>
  <c r="O115" i="19"/>
  <c r="C65" i="18"/>
  <c r="N9" i="18"/>
  <c r="P7" i="18"/>
  <c r="P9" i="18"/>
  <c r="C19" i="18"/>
  <c r="B65" i="18"/>
  <c r="F65" i="18"/>
  <c r="E65" i="18"/>
  <c r="H48" i="18"/>
  <c r="G20" i="18"/>
  <c r="C25" i="18"/>
  <c r="C21" i="18"/>
  <c r="O15" i="18"/>
  <c r="B32" i="18"/>
  <c r="C23" i="18"/>
  <c r="O10" i="18"/>
  <c r="AF46" i="19"/>
  <c r="AG39" i="19"/>
  <c r="AF39" i="19"/>
  <c r="O116" i="19"/>
  <c r="P17" i="5"/>
  <c r="L26" i="8"/>
  <c r="O1" i="5"/>
  <c r="C22" i="16"/>
  <c r="O12" i="16"/>
  <c r="G14" i="16"/>
  <c r="O15" i="16"/>
  <c r="G17" i="16"/>
  <c r="O18" i="16"/>
  <c r="G20" i="16"/>
  <c r="O21" i="16"/>
  <c r="O28" i="16"/>
  <c r="G30" i="16"/>
  <c r="O31" i="16"/>
  <c r="G33" i="16"/>
  <c r="O34" i="16"/>
  <c r="G36" i="16"/>
  <c r="O37" i="16"/>
  <c r="G47" i="16"/>
  <c r="G53" i="16"/>
  <c r="O13" i="16"/>
  <c r="G15" i="16"/>
  <c r="C21" i="16"/>
  <c r="K22" i="16"/>
  <c r="N17" i="15"/>
  <c r="G43" i="16"/>
  <c r="K27" i="16"/>
  <c r="K31" i="16"/>
  <c r="C48" i="16"/>
  <c r="C54" i="16"/>
  <c r="C11" i="16"/>
  <c r="G12" i="16"/>
  <c r="O16" i="16"/>
  <c r="G18" i="16"/>
  <c r="O19" i="16"/>
  <c r="G21" i="16"/>
  <c r="O22" i="16"/>
  <c r="O27" i="16"/>
  <c r="G45" i="16"/>
  <c r="G51" i="16"/>
  <c r="C28" i="16"/>
  <c r="K29" i="16"/>
  <c r="C31" i="16"/>
  <c r="K32" i="16"/>
  <c r="C34" i="16"/>
  <c r="K35" i="16"/>
  <c r="C37" i="16"/>
  <c r="K38" i="16"/>
  <c r="C43" i="16"/>
  <c r="C46" i="16"/>
  <c r="C52" i="16"/>
  <c r="N37" i="14"/>
  <c r="P35" i="14" s="1"/>
  <c r="C43" i="11"/>
  <c r="N17" i="10"/>
  <c r="G28" i="11"/>
  <c r="G43" i="11"/>
  <c r="G47" i="11"/>
  <c r="G50" i="11"/>
  <c r="G53" i="11"/>
  <c r="P18" i="10"/>
  <c r="C46" i="11"/>
  <c r="C49" i="11"/>
  <c r="C52" i="11"/>
  <c r="G13" i="11"/>
  <c r="O14" i="11"/>
  <c r="G16" i="11"/>
  <c r="O17" i="11"/>
  <c r="G19" i="11"/>
  <c r="O20" i="11"/>
  <c r="G22" i="11"/>
  <c r="C29" i="11"/>
  <c r="K30" i="11"/>
  <c r="C32" i="11"/>
  <c r="K33" i="11"/>
  <c r="C35" i="11"/>
  <c r="K36" i="11"/>
  <c r="C38" i="11"/>
  <c r="C51" i="11"/>
  <c r="C54" i="11"/>
  <c r="C14" i="11"/>
  <c r="K15" i="11"/>
  <c r="C17" i="11"/>
  <c r="K18" i="11"/>
  <c r="K21" i="11"/>
  <c r="C20" i="11"/>
  <c r="O29" i="11"/>
  <c r="G31" i="11"/>
  <c r="O32" i="11"/>
  <c r="G34" i="11"/>
  <c r="O35" i="11"/>
  <c r="G37" i="11"/>
  <c r="O38" i="11"/>
  <c r="G52" i="11"/>
  <c r="O71" i="9"/>
  <c r="C45" i="6"/>
  <c r="G44" i="6"/>
  <c r="G11" i="6"/>
  <c r="G43" i="6"/>
  <c r="K11" i="6"/>
  <c r="C27" i="6"/>
  <c r="O11" i="6"/>
  <c r="G27" i="6"/>
  <c r="C51" i="6"/>
  <c r="Q25" i="2"/>
  <c r="R19" i="2" s="1"/>
  <c r="B18" i="2"/>
  <c r="B17" i="2"/>
  <c r="C5" i="2"/>
  <c r="S25" i="2"/>
  <c r="O109" i="19"/>
  <c r="O114" i="19"/>
  <c r="AG46" i="19"/>
  <c r="AF33" i="19"/>
  <c r="AG27" i="19"/>
  <c r="AF27" i="19"/>
  <c r="O17" i="15"/>
  <c r="G22" i="16"/>
  <c r="G28" i="16"/>
  <c r="C29" i="16"/>
  <c r="O29" i="16"/>
  <c r="G31" i="16"/>
  <c r="C32" i="16"/>
  <c r="O32" i="16"/>
  <c r="K33" i="16"/>
  <c r="G34" i="16"/>
  <c r="C35" i="16"/>
  <c r="O35" i="16"/>
  <c r="K36" i="16"/>
  <c r="G37" i="16"/>
  <c r="C38" i="16"/>
  <c r="O38" i="16"/>
  <c r="G44" i="16"/>
  <c r="G46" i="16"/>
  <c r="G48" i="16"/>
  <c r="G50" i="16"/>
  <c r="G52" i="16"/>
  <c r="G54" i="16"/>
  <c r="K28" i="16"/>
  <c r="G29" i="16"/>
  <c r="C30" i="16"/>
  <c r="O30" i="16"/>
  <c r="G32" i="16"/>
  <c r="C33" i="16"/>
  <c r="O33" i="16"/>
  <c r="K34" i="16"/>
  <c r="G35" i="16"/>
  <c r="C36" i="16"/>
  <c r="O36" i="16"/>
  <c r="K37" i="16"/>
  <c r="G38" i="16"/>
  <c r="C45" i="16"/>
  <c r="C47" i="16"/>
  <c r="C49" i="16"/>
  <c r="C51" i="16"/>
  <c r="C53" i="16"/>
  <c r="G44" i="11"/>
  <c r="C47" i="11"/>
  <c r="O17" i="10"/>
  <c r="C45" i="11"/>
  <c r="G38" i="11"/>
  <c r="G46" i="11"/>
  <c r="G49" i="11"/>
  <c r="G12" i="11"/>
  <c r="C13" i="11"/>
  <c r="O13" i="11"/>
  <c r="K14" i="11"/>
  <c r="G15" i="11"/>
  <c r="C16" i="11"/>
  <c r="O16" i="11"/>
  <c r="K17" i="11"/>
  <c r="G18" i="11"/>
  <c r="C19" i="11"/>
  <c r="O19" i="11"/>
  <c r="K20" i="11"/>
  <c r="G21" i="11"/>
  <c r="C22" i="11"/>
  <c r="O22" i="11"/>
  <c r="K22" i="11"/>
  <c r="C48" i="11"/>
  <c r="P64" i="9"/>
  <c r="N71" i="9"/>
  <c r="P6" i="9" s="1"/>
  <c r="P31" i="9"/>
  <c r="P39" i="9"/>
  <c r="P67" i="9"/>
  <c r="O12" i="6"/>
  <c r="O13" i="6"/>
  <c r="O15" i="6"/>
  <c r="O16" i="6"/>
  <c r="O18" i="6"/>
  <c r="O19" i="6"/>
  <c r="O21" i="6"/>
  <c r="O22" i="6"/>
  <c r="O30" i="6"/>
  <c r="O32" i="6"/>
  <c r="O33" i="6"/>
  <c r="O35" i="6"/>
  <c r="O36" i="6"/>
  <c r="C12" i="6"/>
  <c r="C14" i="6"/>
  <c r="C15" i="6"/>
  <c r="C17" i="6"/>
  <c r="C18" i="6"/>
  <c r="C20" i="6"/>
  <c r="C21" i="6"/>
  <c r="C28" i="6"/>
  <c r="C29" i="6"/>
  <c r="C32" i="6"/>
  <c r="C34" i="6"/>
  <c r="C35" i="6"/>
  <c r="C37" i="6"/>
  <c r="C38" i="6"/>
  <c r="G12" i="6"/>
  <c r="G14" i="6"/>
  <c r="G15" i="6"/>
  <c r="G17" i="6"/>
  <c r="G18" i="6"/>
  <c r="G20" i="6"/>
  <c r="G21" i="6"/>
  <c r="G29" i="6"/>
  <c r="G32" i="6"/>
  <c r="G34" i="6"/>
  <c r="G35" i="6"/>
  <c r="G38" i="6"/>
  <c r="G45" i="6"/>
  <c r="G51" i="6"/>
  <c r="G53" i="6"/>
  <c r="K12" i="6"/>
  <c r="K13" i="6"/>
  <c r="K15" i="6"/>
  <c r="K16" i="6"/>
  <c r="K18" i="6"/>
  <c r="K19" i="6"/>
  <c r="K21" i="6"/>
  <c r="K22" i="6"/>
  <c r="K29" i="6"/>
  <c r="K30" i="6"/>
  <c r="K32" i="6"/>
  <c r="K33" i="6"/>
  <c r="K35" i="6"/>
  <c r="K36" i="6"/>
  <c r="K38" i="6"/>
  <c r="C48" i="6"/>
  <c r="C54" i="6"/>
  <c r="N77" i="42"/>
  <c r="N77" i="41"/>
  <c r="N78" i="40"/>
  <c r="D65" i="18"/>
  <c r="H63" i="18"/>
  <c r="G65" i="18"/>
  <c r="N10" i="18"/>
  <c r="N15" i="18" s="1"/>
  <c r="Q6" i="18" s="1"/>
  <c r="N102" i="19"/>
  <c r="P24" i="19" s="1"/>
  <c r="AG33" i="19"/>
  <c r="O11" i="16"/>
  <c r="K12" i="16"/>
  <c r="G13" i="16"/>
  <c r="C14" i="16"/>
  <c r="O14" i="16"/>
  <c r="K15" i="16"/>
  <c r="G16" i="16"/>
  <c r="C17" i="16"/>
  <c r="O17" i="16"/>
  <c r="K18" i="16"/>
  <c r="G19" i="16"/>
  <c r="C20" i="16"/>
  <c r="O20" i="16"/>
  <c r="K21" i="16"/>
  <c r="K30" i="16"/>
  <c r="P8" i="14"/>
  <c r="P20" i="14"/>
  <c r="P32" i="14"/>
  <c r="P11" i="14"/>
  <c r="P23" i="14"/>
  <c r="G11" i="11"/>
  <c r="C12" i="11"/>
  <c r="O12" i="11"/>
  <c r="K13" i="11"/>
  <c r="G14" i="11"/>
  <c r="C15" i="11"/>
  <c r="O15" i="11"/>
  <c r="K16" i="11"/>
  <c r="G17" i="11"/>
  <c r="C18" i="11"/>
  <c r="O18" i="11"/>
  <c r="K19" i="11"/>
  <c r="G20" i="11"/>
  <c r="C21" i="11"/>
  <c r="O21" i="11"/>
  <c r="C27" i="11"/>
  <c r="O27" i="11"/>
  <c r="K28" i="11"/>
  <c r="G29" i="11"/>
  <c r="C30" i="11"/>
  <c r="O30" i="11"/>
  <c r="K31" i="11"/>
  <c r="G32" i="11"/>
  <c r="C33" i="11"/>
  <c r="O33" i="11"/>
  <c r="K34" i="11"/>
  <c r="G35" i="11"/>
  <c r="C36" i="11"/>
  <c r="O36" i="11"/>
  <c r="K37" i="11"/>
  <c r="P11" i="9"/>
  <c r="P38" i="9"/>
  <c r="P47" i="9"/>
  <c r="G37" i="6"/>
  <c r="O38" i="6"/>
  <c r="C44" i="6"/>
  <c r="C50" i="6"/>
  <c r="C53" i="6"/>
  <c r="O17" i="5"/>
  <c r="C31" i="6"/>
  <c r="C46" i="6"/>
  <c r="C49" i="6"/>
  <c r="C52" i="6"/>
  <c r="G28" i="6"/>
  <c r="O29" i="6"/>
  <c r="G31" i="6"/>
  <c r="G46" i="6"/>
  <c r="G49" i="6"/>
  <c r="G52" i="6"/>
  <c r="N17" i="5"/>
  <c r="C13" i="6"/>
  <c r="K14" i="6"/>
  <c r="C16" i="6"/>
  <c r="K17" i="6"/>
  <c r="C19" i="6"/>
  <c r="K20" i="6"/>
  <c r="C22" i="6"/>
  <c r="K28" i="6"/>
  <c r="C30" i="6"/>
  <c r="K31" i="6"/>
  <c r="C33" i="6"/>
  <c r="K34" i="6"/>
  <c r="C36" i="6"/>
  <c r="K37" i="6"/>
  <c r="C47" i="6"/>
  <c r="G13" i="6"/>
  <c r="O14" i="6"/>
  <c r="G16" i="6"/>
  <c r="O17" i="6"/>
  <c r="G19" i="6"/>
  <c r="O20" i="6"/>
  <c r="G22" i="6"/>
  <c r="O28" i="6"/>
  <c r="G30" i="6"/>
  <c r="O31" i="6"/>
  <c r="G33" i="6"/>
  <c r="O34" i="6"/>
  <c r="G36" i="6"/>
  <c r="O37" i="6"/>
  <c r="G47" i="6"/>
  <c r="G50" i="6"/>
  <c r="N263" i="26"/>
  <c r="P121" i="26" s="1"/>
  <c r="O18" i="5"/>
  <c r="R20" i="2"/>
  <c r="R21" i="2"/>
  <c r="R22" i="2"/>
  <c r="H65" i="18"/>
  <c r="D78" i="39"/>
  <c r="D80" i="39" s="1"/>
  <c r="C20" i="18" l="1"/>
  <c r="B31" i="18"/>
  <c r="Q13" i="18"/>
  <c r="Q8" i="18"/>
  <c r="Q7" i="18"/>
  <c r="C27" i="18"/>
  <c r="C28" i="18"/>
  <c r="P8" i="5"/>
  <c r="P7" i="5"/>
  <c r="P11" i="5"/>
  <c r="P16" i="5"/>
  <c r="P15" i="5"/>
  <c r="P13" i="5"/>
  <c r="P12" i="5"/>
  <c r="P14" i="5"/>
  <c r="P10" i="5"/>
  <c r="P9" i="5"/>
  <c r="P33" i="14"/>
  <c r="P21" i="14"/>
  <c r="P9" i="14"/>
  <c r="P30" i="14"/>
  <c r="P18" i="14"/>
  <c r="P6" i="14"/>
  <c r="P31" i="14"/>
  <c r="P7" i="14"/>
  <c r="P16" i="14"/>
  <c r="P17" i="14"/>
  <c r="P26" i="14"/>
  <c r="P27" i="14"/>
  <c r="P15" i="14"/>
  <c r="P36" i="14"/>
  <c r="P24" i="14"/>
  <c r="P12" i="14"/>
  <c r="P19" i="14"/>
  <c r="P28" i="14"/>
  <c r="P29" i="14"/>
  <c r="P14" i="14"/>
  <c r="P25" i="14"/>
  <c r="P13" i="14"/>
  <c r="P34" i="14"/>
  <c r="P22" i="14"/>
  <c r="P10" i="14"/>
  <c r="P62" i="9"/>
  <c r="P40" i="9"/>
  <c r="P5" i="9"/>
  <c r="P27" i="9"/>
  <c r="P28" i="9"/>
  <c r="P35" i="9"/>
  <c r="P63" i="9"/>
  <c r="P52" i="9"/>
  <c r="P26" i="9"/>
  <c r="P55" i="9"/>
  <c r="P19" i="9"/>
  <c r="P59" i="9"/>
  <c r="P23" i="9"/>
  <c r="P51" i="9"/>
  <c r="P15" i="9"/>
  <c r="P50" i="9"/>
  <c r="P14" i="9"/>
  <c r="P43" i="9"/>
  <c r="P7" i="9"/>
  <c r="P16" i="9"/>
  <c r="P157" i="26"/>
  <c r="P13" i="26"/>
  <c r="P6" i="26"/>
  <c r="P138" i="26"/>
  <c r="P32" i="26"/>
  <c r="P5" i="26"/>
  <c r="R24" i="2"/>
  <c r="R23" i="2"/>
  <c r="P97" i="19"/>
  <c r="P93" i="19"/>
  <c r="P89" i="19"/>
  <c r="P79" i="19"/>
  <c r="P75" i="19"/>
  <c r="P71" i="19"/>
  <c r="P61" i="19"/>
  <c r="P57" i="19"/>
  <c r="P53" i="19"/>
  <c r="P31" i="19"/>
  <c r="P60" i="9"/>
  <c r="P48" i="9"/>
  <c r="P36" i="9"/>
  <c r="P24" i="9"/>
  <c r="P12" i="9"/>
  <c r="P68" i="9"/>
  <c r="P56" i="9"/>
  <c r="P44" i="9"/>
  <c r="P32" i="9"/>
  <c r="P20" i="9"/>
  <c r="P8" i="9"/>
  <c r="P61" i="9"/>
  <c r="P49" i="9"/>
  <c r="P37" i="9"/>
  <c r="P25" i="9"/>
  <c r="P13" i="9"/>
  <c r="P70" i="9"/>
  <c r="P58" i="9"/>
  <c r="P46" i="9"/>
  <c r="P34" i="9"/>
  <c r="P22" i="9"/>
  <c r="P10" i="9"/>
  <c r="P65" i="9"/>
  <c r="P53" i="9"/>
  <c r="P41" i="9"/>
  <c r="P29" i="9"/>
  <c r="P17" i="9"/>
  <c r="P69" i="9"/>
  <c r="P57" i="9"/>
  <c r="P45" i="9"/>
  <c r="P33" i="9"/>
  <c r="P21" i="9"/>
  <c r="P9" i="9"/>
  <c r="P66" i="9"/>
  <c r="P54" i="9"/>
  <c r="P42" i="9"/>
  <c r="P30" i="9"/>
  <c r="P18" i="9"/>
  <c r="P48" i="19"/>
  <c r="P45" i="19"/>
  <c r="P41" i="19"/>
  <c r="P34" i="19"/>
  <c r="P28" i="19"/>
  <c r="P26" i="19"/>
  <c r="P46" i="19"/>
  <c r="P44" i="19"/>
  <c r="P39" i="19"/>
  <c r="P33" i="19"/>
  <c r="P27" i="19"/>
  <c r="P25" i="19"/>
  <c r="P86" i="19"/>
  <c r="P68" i="19"/>
  <c r="P50" i="19"/>
  <c r="P94" i="19"/>
  <c r="P76" i="19"/>
  <c r="P58" i="19"/>
  <c r="P29" i="19"/>
  <c r="P90" i="19"/>
  <c r="P72" i="19"/>
  <c r="P54" i="19"/>
  <c r="P47" i="19"/>
  <c r="P101" i="19"/>
  <c r="P83" i="19"/>
  <c r="P65" i="19"/>
  <c r="P38" i="19"/>
  <c r="P91" i="19"/>
  <c r="P73" i="19"/>
  <c r="P55" i="19"/>
  <c r="P22" i="19"/>
  <c r="P87" i="19"/>
  <c r="P69" i="19"/>
  <c r="P51" i="19"/>
  <c r="P43" i="19"/>
  <c r="P98" i="19"/>
  <c r="P80" i="19"/>
  <c r="P62" i="19"/>
  <c r="P32" i="19"/>
  <c r="P88" i="19"/>
  <c r="P70" i="19"/>
  <c r="P52" i="19"/>
  <c r="P42" i="19"/>
  <c r="P84" i="19"/>
  <c r="P66" i="19"/>
  <c r="P49" i="19"/>
  <c r="P40" i="19"/>
  <c r="P95" i="19"/>
  <c r="P77" i="19"/>
  <c r="P59" i="19"/>
  <c r="P23" i="19"/>
  <c r="P85" i="19"/>
  <c r="P67" i="19"/>
  <c r="P37" i="19"/>
  <c r="P99" i="19"/>
  <c r="P81" i="19"/>
  <c r="P63" i="19"/>
  <c r="P36" i="19"/>
  <c r="P92" i="19"/>
  <c r="P74" i="19"/>
  <c r="P56" i="19"/>
  <c r="P100" i="19"/>
  <c r="P82" i="19"/>
  <c r="P64" i="19"/>
  <c r="P35" i="19"/>
  <c r="P96" i="19"/>
  <c r="P78" i="19"/>
  <c r="P60" i="19"/>
  <c r="P30" i="19"/>
  <c r="P93" i="26"/>
  <c r="P30" i="26"/>
  <c r="P112" i="26"/>
  <c r="P136" i="26"/>
  <c r="P96" i="26"/>
  <c r="P165" i="26"/>
  <c r="P229" i="26"/>
  <c r="P162" i="26"/>
  <c r="P196" i="26"/>
  <c r="P262" i="26"/>
  <c r="P155" i="26"/>
  <c r="P244" i="26"/>
  <c r="P253" i="26"/>
  <c r="P128" i="26"/>
  <c r="P237" i="26"/>
  <c r="P44" i="26"/>
  <c r="P141" i="26"/>
  <c r="P33" i="26"/>
  <c r="P249" i="26"/>
  <c r="P89" i="26"/>
  <c r="P242" i="26"/>
  <c r="P108" i="26"/>
  <c r="P60" i="26"/>
  <c r="P178" i="26"/>
  <c r="P181" i="26"/>
  <c r="P86" i="26"/>
  <c r="P222" i="26"/>
  <c r="P35" i="26"/>
  <c r="P57" i="26"/>
  <c r="P176" i="26"/>
  <c r="P179" i="26"/>
  <c r="P198" i="26"/>
  <c r="P125" i="26"/>
  <c r="P88" i="26"/>
  <c r="P91" i="26"/>
  <c r="P195" i="26"/>
  <c r="P37" i="26"/>
  <c r="P50" i="26"/>
  <c r="P226" i="26"/>
  <c r="P113" i="26"/>
  <c r="P97" i="26"/>
  <c r="P231" i="26"/>
  <c r="P158" i="26"/>
  <c r="P197" i="26"/>
  <c r="P67" i="26"/>
  <c r="P64" i="26"/>
  <c r="P34" i="26"/>
  <c r="P10" i="26"/>
  <c r="P154" i="26"/>
  <c r="P110" i="26"/>
  <c r="P38" i="26"/>
  <c r="P240" i="26"/>
  <c r="P129" i="26"/>
  <c r="P14" i="26"/>
  <c r="P78" i="26"/>
  <c r="P15" i="26"/>
  <c r="P190" i="26"/>
  <c r="P146" i="26"/>
  <c r="P209" i="26"/>
  <c r="P173" i="26"/>
  <c r="P31" i="26"/>
  <c r="P142" i="26"/>
  <c r="P74" i="26"/>
  <c r="P254" i="26"/>
  <c r="P214" i="26"/>
  <c r="P71" i="26"/>
  <c r="P227" i="26"/>
  <c r="P51" i="26"/>
  <c r="P208" i="26"/>
  <c r="P172" i="26"/>
  <c r="P119" i="26"/>
  <c r="P191" i="26"/>
  <c r="P28" i="26"/>
  <c r="P11" i="26"/>
  <c r="P212" i="26"/>
  <c r="P47" i="26"/>
  <c r="P103" i="26"/>
  <c r="P42" i="26"/>
  <c r="P81" i="26"/>
  <c r="P202" i="26"/>
  <c r="P186" i="26"/>
  <c r="P164" i="26"/>
  <c r="P140" i="26"/>
  <c r="P111" i="26"/>
  <c r="P205" i="26"/>
  <c r="P185" i="26"/>
  <c r="P107" i="26"/>
  <c r="P73" i="26"/>
  <c r="P49" i="26"/>
  <c r="P19" i="26"/>
  <c r="P12" i="26"/>
  <c r="P263" i="26"/>
  <c r="P235" i="26"/>
  <c r="P224" i="26"/>
  <c r="P219" i="26"/>
  <c r="P257" i="26"/>
  <c r="P217" i="26"/>
  <c r="P259" i="26"/>
  <c r="P245" i="26"/>
  <c r="P118" i="26"/>
  <c r="P233" i="26"/>
  <c r="P247" i="26"/>
  <c r="P127" i="26"/>
  <c r="P145" i="26"/>
  <c r="P163" i="26"/>
  <c r="P84" i="26"/>
  <c r="P22" i="26"/>
  <c r="P40" i="26"/>
  <c r="P58" i="26"/>
  <c r="P76" i="26"/>
  <c r="P94" i="26"/>
  <c r="P175" i="26"/>
  <c r="P187" i="26"/>
  <c r="P199" i="26"/>
  <c r="P221" i="26"/>
  <c r="P114" i="26"/>
  <c r="P131" i="26"/>
  <c r="P149" i="26"/>
  <c r="P167" i="26"/>
  <c r="P180" i="26"/>
  <c r="P192" i="26"/>
  <c r="P204" i="26"/>
  <c r="P243" i="26"/>
  <c r="P18" i="26"/>
  <c r="P45" i="26"/>
  <c r="P63" i="26"/>
  <c r="P87" i="26"/>
  <c r="P106" i="26"/>
  <c r="P211" i="26"/>
  <c r="P20" i="26"/>
  <c r="P53" i="26"/>
  <c r="P115" i="26"/>
  <c r="P132" i="26"/>
  <c r="P150" i="26"/>
  <c r="P168" i="26"/>
  <c r="P218" i="26"/>
  <c r="P234" i="26"/>
  <c r="P246" i="26"/>
  <c r="P258" i="26"/>
  <c r="P17" i="26"/>
  <c r="P56" i="26"/>
  <c r="P80" i="26"/>
  <c r="P99" i="26"/>
  <c r="P130" i="26"/>
  <c r="P148" i="26"/>
  <c r="P166" i="26"/>
  <c r="P7" i="26"/>
  <c r="P25" i="26"/>
  <c r="P43" i="26"/>
  <c r="P61" i="26"/>
  <c r="P79" i="26"/>
  <c r="P98" i="26"/>
  <c r="P177" i="26"/>
  <c r="P189" i="26"/>
  <c r="P201" i="26"/>
  <c r="P230" i="26"/>
  <c r="P116" i="26"/>
  <c r="P134" i="26"/>
  <c r="P152" i="26"/>
  <c r="P170" i="26"/>
  <c r="P182" i="26"/>
  <c r="P194" i="26"/>
  <c r="P206" i="26"/>
  <c r="P255" i="26"/>
  <c r="P27" i="26"/>
  <c r="P48" i="26"/>
  <c r="P66" i="26"/>
  <c r="P90" i="26"/>
  <c r="P213" i="26"/>
  <c r="P223" i="26"/>
  <c r="P26" i="26"/>
  <c r="P59" i="26"/>
  <c r="P117" i="26"/>
  <c r="P135" i="26"/>
  <c r="P153" i="26"/>
  <c r="P171" i="26"/>
  <c r="P220" i="26"/>
  <c r="P236" i="26"/>
  <c r="P248" i="26"/>
  <c r="P260" i="26"/>
  <c r="P23" i="26"/>
  <c r="P62" i="26"/>
  <c r="P83" i="26"/>
  <c r="P102" i="26"/>
  <c r="P133" i="26"/>
  <c r="P151" i="26"/>
  <c r="P169" i="26"/>
  <c r="P77" i="26"/>
  <c r="P256" i="26"/>
  <c r="P216" i="26"/>
  <c r="P159" i="26"/>
  <c r="P105" i="26"/>
  <c r="P241" i="26"/>
  <c r="P54" i="26"/>
  <c r="P215" i="26"/>
  <c r="P174" i="26"/>
  <c r="P122" i="26"/>
  <c r="P193" i="26"/>
  <c r="P85" i="26"/>
  <c r="P55" i="26"/>
  <c r="P39" i="26"/>
  <c r="P104" i="26"/>
  <c r="P29" i="26"/>
  <c r="P238" i="26"/>
  <c r="P156" i="26"/>
  <c r="P126" i="26"/>
  <c r="P251" i="26"/>
  <c r="P75" i="26"/>
  <c r="P9" i="26"/>
  <c r="P188" i="26"/>
  <c r="P143" i="26"/>
  <c r="P207" i="26"/>
  <c r="P109" i="26"/>
  <c r="P82" i="26"/>
  <c r="P52" i="26"/>
  <c r="P24" i="26"/>
  <c r="P139" i="26"/>
  <c r="P95" i="26"/>
  <c r="P68" i="26"/>
  <c r="P252" i="26"/>
  <c r="P232" i="26"/>
  <c r="P147" i="26"/>
  <c r="P123" i="26"/>
  <c r="P239" i="26"/>
  <c r="P72" i="26"/>
  <c r="P92" i="26"/>
  <c r="P65" i="26"/>
  <c r="P8" i="26"/>
  <c r="P250" i="26"/>
  <c r="P228" i="26"/>
  <c r="P210" i="26"/>
  <c r="P144" i="26"/>
  <c r="P120" i="26"/>
  <c r="P41" i="26"/>
  <c r="P225" i="26"/>
  <c r="P100" i="26"/>
  <c r="P69" i="26"/>
  <c r="P36" i="26"/>
  <c r="P21" i="26"/>
  <c r="P200" i="26"/>
  <c r="P184" i="26"/>
  <c r="P161" i="26"/>
  <c r="P137" i="26"/>
  <c r="P261" i="26"/>
  <c r="P203" i="26"/>
  <c r="P183" i="26"/>
  <c r="P101" i="26"/>
  <c r="P70" i="26"/>
  <c r="P46" i="26"/>
  <c r="P16" i="26"/>
  <c r="P160" i="26"/>
  <c r="P124" i="26"/>
  <c r="Q10" i="18" l="1"/>
  <c r="Q15" i="18" s="1"/>
  <c r="P37" i="14"/>
  <c r="P71" i="9"/>
  <c r="R25" i="2"/>
  <c r="P102" i="19"/>
</calcChain>
</file>

<file path=xl/sharedStrings.xml><?xml version="1.0" encoding="utf-8"?>
<sst xmlns="http://schemas.openxmlformats.org/spreadsheetml/2006/main" count="1419" uniqueCount="581">
  <si>
    <t xml:space="preserve">   </t>
  </si>
  <si>
    <t xml:space="preserve">  </t>
  </si>
  <si>
    <t>6.</t>
  </si>
  <si>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</si>
  <si>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</si>
  <si>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</si>
  <si>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</si>
  <si>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</si>
  <si>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</si>
  <si>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</si>
  <si>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</si>
  <si>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</si>
  <si>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</si>
  <si>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Elogio</t>
  </si>
  <si>
    <t>Manifestações sobre o BRT Aricanduva**</t>
  </si>
  <si>
    <t>BRT Aricanduva</t>
  </si>
  <si>
    <t>Reclamação</t>
  </si>
  <si>
    <t>Solicitação</t>
  </si>
  <si>
    <t>Sugestão</t>
  </si>
  <si>
    <t>Total Geral</t>
  </si>
  <si>
    <t>* Variação percentual em relação ao mês imediatamente anterior.</t>
  </si>
  <si>
    <t>** A opção do serviço "Manifestações sobre o BRT Aricanduva", referente à obra de implantação do BRT Aricanduva e do novo Centro de Operações da SPTrans (COP), foi incluída o Portal SP156 em outubro de 2024.</t>
  </si>
  <si>
    <t>ATENDIMENTOS</t>
  </si>
  <si>
    <t>nov/26</t>
  </si>
  <si>
    <t>out/26</t>
  </si>
  <si>
    <t>% Canais de entrada Jan/26</t>
  </si>
  <si>
    <t>Carta</t>
  </si>
  <si>
    <t>Central SP156</t>
  </si>
  <si>
    <t>Zap Denúncia</t>
  </si>
  <si>
    <t>E-mail</t>
  </si>
  <si>
    <t>Encaminhamento de outros órgãos (Processo SEI, Memorando, Ofício, etc.)</t>
  </si>
  <si>
    <t>App SP156</t>
  </si>
  <si>
    <t>Portal</t>
  </si>
  <si>
    <t>Presencial</t>
  </si>
  <si>
    <t>TOTAL</t>
  </si>
  <si>
    <t>Órgão Externo 2026</t>
  </si>
  <si>
    <t>Competência Estadual</t>
  </si>
  <si>
    <t>Outros Municípios</t>
  </si>
  <si>
    <t>Outros Órgãos</t>
  </si>
  <si>
    <t>Canal</t>
  </si>
  <si>
    <t>Encaminhamento de outros órgãos (Processo SEI, Memorando, Ofício, etc.) - referenciar na descrição</t>
  </si>
  <si>
    <t>PORTAL</t>
  </si>
  <si>
    <t>ASSUNTO -  Buraco e Pavimentação (Guia Portal 156)*</t>
  </si>
  <si>
    <t>Secretaria Municipal das Subprefeituras</t>
  </si>
  <si>
    <t>São Paulo Transportes - SPTrans</t>
  </si>
  <si>
    <t>Secretaria Municipal de Infraestrutura Urbana e Obras</t>
  </si>
  <si>
    <t>Subprefeituras</t>
  </si>
  <si>
    <t xml:space="preserve">TOTAL 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</si>
  <si>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</si>
  <si>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</si>
  <si>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</si>
  <si>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</si>
  <si>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>ASSUNTO (Guia Portal 156)*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</si>
  <si>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</si>
  <si>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</si>
  <si>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</si>
  <si>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</si>
  <si>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</si>
  <si>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</si>
  <si>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</si>
  <si>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</si>
  <si>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</si>
  <si>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</si>
  <si>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</si>
  <si>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</si>
  <si>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</si>
  <si>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</si>
  <si>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</si>
  <si>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</si>
  <si>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</si>
  <si>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</si>
  <si>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</si>
  <si>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</si>
  <si>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</si>
  <si>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</si>
  <si>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</si>
  <si>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Arquivo Histórico Municipal</t>
  </si>
  <si>
    <t>Árvore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</si>
  <si>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</si>
  <si>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</si>
  <si>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</si>
  <si>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</si>
  <si>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</si>
  <si>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</si>
  <si>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Atestado Médico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</si>
  <si>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</si>
  <si>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</si>
  <si>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</si>
  <si>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</si>
  <si>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</si>
  <si>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</si>
  <si>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</si>
  <si>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</si>
  <si>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</si>
  <si>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Buraco e Pavimentação</t>
  </si>
  <si>
    <t>Cadastro de Prestadores de Outros Municípios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</si>
  <si>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</si>
  <si>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</si>
  <si>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</si>
  <si>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</si>
  <si>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</si>
  <si>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</si>
  <si>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</si>
  <si>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</si>
  <si>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</si>
  <si>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</si>
  <si>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Cadastro de Contribuintes Mobiliários (CCM)</t>
  </si>
  <si>
    <t>Cemitérios</t>
  </si>
  <si>
    <t>Central 156</t>
  </si>
  <si>
    <t>Centro Cultural São Paulo (CCSP)</t>
  </si>
  <si>
    <t>Centro de Apoio ao Trabalho e Empreendedorismo - CATe</t>
  </si>
  <si>
    <t>Centro de Formação em Controle Interno (CFCI)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</si>
  <si>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</si>
  <si>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</si>
  <si>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</si>
  <si>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</si>
  <si>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</si>
  <si>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</si>
  <si>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</si>
  <si>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</si>
  <si>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</si>
  <si>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</si>
  <si>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</si>
  <si>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</si>
  <si>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</si>
  <si>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</si>
  <si>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</si>
  <si>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</si>
  <si>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Conselho Participativo Municipal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</si>
  <si>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</si>
  <si>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</si>
  <si>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</si>
  <si>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</si>
  <si>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</si>
  <si>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</si>
  <si>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</si>
  <si>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</si>
  <si>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</si>
  <si>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</si>
  <si>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</si>
  <si>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</si>
  <si>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</si>
  <si>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</si>
  <si>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Cidade Tiradentes</t>
  </si>
  <si>
    <t>Descomplica SP - Correção de cadastro</t>
  </si>
  <si>
    <t>Descomplica SP - Ermelino Matarazzo</t>
  </si>
  <si>
    <t>Descomplica SP - Guaianases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</si>
  <si>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</si>
  <si>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</si>
  <si>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</si>
  <si>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</si>
  <si>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</si>
  <si>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</si>
  <si>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</si>
  <si>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</si>
  <si>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</si>
  <si>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</si>
  <si>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</si>
  <si>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</si>
  <si>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</si>
  <si>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</si>
  <si>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</si>
  <si>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</si>
  <si>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</si>
  <si>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</si>
  <si>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</si>
  <si>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Descomplica SP - Vila Mariana</t>
  </si>
  <si>
    <t>Descomplica SP - Vila Prudente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</si>
  <si>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</si>
  <si>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</si>
  <si>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</si>
  <si>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</si>
  <si>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</si>
  <si>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</si>
  <si>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</si>
  <si>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</si>
  <si>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</si>
  <si>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</si>
  <si>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</si>
  <si>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</si>
  <si>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</si>
  <si>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</si>
  <si>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</si>
  <si>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</si>
  <si>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</si>
  <si>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</si>
  <si>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</si>
  <si>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</si>
  <si>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</si>
  <si>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Filmagens em espaços públicos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</si>
  <si>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</si>
  <si>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</si>
  <si>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</si>
  <si>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</si>
  <si>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</si>
  <si>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</si>
  <si>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</si>
  <si>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</si>
  <si>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</si>
  <si>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</si>
  <si>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</si>
  <si>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</si>
  <si>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</si>
  <si>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</si>
  <si>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</si>
  <si>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</si>
  <si>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</si>
  <si>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</si>
  <si>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</si>
  <si>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</si>
  <si>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</si>
  <si>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Imposto sobre a Transmissão de Bens Imóveis (ITBI)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</si>
  <si>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</si>
  <si>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</si>
  <si>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</si>
  <si>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</si>
  <si>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</si>
  <si>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</si>
  <si>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</si>
  <si>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</si>
  <si>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</si>
  <si>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</si>
  <si>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</si>
  <si>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</si>
  <si>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</si>
  <si>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</si>
  <si>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</si>
  <si>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</si>
  <si>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</si>
  <si>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de trânsito e guinchamentos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</si>
  <si>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</si>
  <si>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</si>
  <si>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</si>
  <si>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</si>
  <si>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</si>
  <si>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</si>
  <si>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</t>
  </si>
  <si>
    <t>Ônibus e Ponto de ônibus</t>
  </si>
  <si>
    <t>Ônibus fretado</t>
  </si>
  <si>
    <t>Organizações da Sociedade Civil</t>
  </si>
  <si>
    <t>Órgão externo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</si>
  <si>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</si>
  <si>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</si>
  <si>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</si>
  <si>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</si>
  <si>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</si>
  <si>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</si>
  <si>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</si>
  <si>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</si>
  <si>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</si>
  <si>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</si>
  <si>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</si>
  <si>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</si>
  <si>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</si>
  <si>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</si>
  <si>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</si>
  <si>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</si>
  <si>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</si>
  <si>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</si>
  <si>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</si>
  <si>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</si>
  <si>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</si>
  <si>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</si>
  <si>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</si>
  <si>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</si>
  <si>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</si>
  <si>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</si>
  <si>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</si>
  <si>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</si>
  <si>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</si>
  <si>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</si>
  <si>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</si>
  <si>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</si>
  <si>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</si>
  <si>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</si>
  <si>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</si>
  <si>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</si>
  <si>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</si>
  <si>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</si>
  <si>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</si>
  <si>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</si>
  <si>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</si>
  <si>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alimentar e nutricional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</si>
  <si>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</si>
  <si>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</si>
  <si>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</si>
  <si>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</si>
  <si>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</si>
  <si>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</si>
  <si>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</si>
  <si>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</si>
  <si>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</si>
  <si>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</si>
  <si>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</si>
  <si>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</si>
  <si>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</si>
  <si>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</si>
  <si>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</si>
  <si>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</si>
  <si>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</si>
  <si>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</si>
  <si>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</si>
  <si>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</si>
  <si>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</si>
  <si>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</si>
  <si>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</si>
  <si>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</si>
  <si>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</si>
  <si>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</si>
  <si>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</si>
  <si>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</si>
  <si>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>**Os protocolos classificadas como assunto "não identificado", são reclamações recebidas no sistema sem que se tenha o registro do assunto demandado.</t>
  </si>
  <si>
    <t>Assuntos - 10 mais solicitados de 2026 (Média)</t>
  </si>
  <si>
    <t>% em relação ao todo de JAN/26 (excetuando-se denúncias)</t>
  </si>
  <si>
    <t>Outros</t>
  </si>
  <si>
    <t>%total</t>
  </si>
  <si>
    <t>Assuntos - variação dos 10 mais solicitados de 2026 (MÉDIA)</t>
  </si>
  <si>
    <t>*Protocolos - valores absolutos do mês</t>
  </si>
  <si>
    <t>** Variação percentual em relação ao mês imediatamente anterior.</t>
  </si>
  <si>
    <t>Protocolos*</t>
  </si>
  <si>
    <t>Variação**</t>
  </si>
  <si>
    <t>10 assuntos mais solicitados de Janeiro/26</t>
  </si>
  <si>
    <t>Unidades PMSP*</t>
  </si>
  <si>
    <t>Agência Reguladora de Serviços Públicos do Município</t>
  </si>
  <si>
    <t>Casa Civíl</t>
  </si>
  <si>
    <t>Companhia de Engenharia de Tráfego</t>
  </si>
  <si>
    <t>Companhia Metropolitana de Habitação</t>
  </si>
  <si>
    <t>Controladoria Geral do Município</t>
  </si>
  <si>
    <t>Procuradoria Geral do Município</t>
  </si>
  <si>
    <t>São Paulo Obras</t>
  </si>
  <si>
    <t>São Paulo Transportes</t>
  </si>
  <si>
    <t>Secretaria de Relações Institucionais</t>
  </si>
  <si>
    <t>Secretaria de Relações Internacionais</t>
  </si>
  <si>
    <t>Secretaria do Governo Municipal</t>
  </si>
  <si>
    <t>Secretaria Executiva de Limpeza Urbana</t>
  </si>
  <si>
    <t>Secretaria Municipal da Fazenda</t>
  </si>
  <si>
    <t>Secretaria Municipal da Pessoa com Deficiência</t>
  </si>
  <si>
    <t>Secretaria Municipal da Saúde</t>
  </si>
  <si>
    <t>Secretaria Municipal de Assistência e Desenvolvimento Social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</si>
  <si>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</si>
  <si>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</si>
  <si>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</si>
  <si>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</si>
  <si>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</si>
  <si>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</si>
  <si>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</si>
  <si>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</si>
  <si>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</si>
  <si>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</si>
  <si>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</si>
  <si>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</si>
  <si>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</si>
  <si>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</si>
  <si>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</si>
  <si>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</si>
  <si>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</si>
  <si>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</si>
  <si>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</si>
  <si>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</si>
  <si>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</si>
  <si>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</si>
  <si>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</si>
  <si>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</si>
  <si>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</si>
  <si>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</si>
  <si>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</si>
  <si>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</si>
  <si>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</si>
  <si>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</si>
  <si>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</si>
  <si>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</si>
  <si>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</si>
  <si>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</si>
  <si>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</si>
  <si>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</si>
  <si>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</si>
  <si>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</si>
  <si>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</si>
  <si>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</si>
  <si>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</si>
  <si>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</si>
  <si>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</si>
  <si>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</si>
  <si>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</si>
  <si>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</si>
  <si>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 As Denúncias não estão sendo contabilizadas nessa aba da planilha, pois esses dados estão sendo exibidos em abas específicas.</t>
  </si>
  <si>
    <t>** Considera-se o campo “não identificado” todos os registros que não especificam o órgão denunciado, que não complementam essa informação, ou ainda que a narrativa não permita rastrear o órgão denunciado.</t>
  </si>
  <si>
    <t>Unidades - 10 mais solicitadas de 2026 (Média)</t>
  </si>
  <si>
    <t>% em relação ao todo JAN/26 (excetuando-se denúncias)</t>
  </si>
  <si>
    <t>Unidades - variação dos 10 mais solicitados de 2026 (MÉDIA)</t>
  </si>
  <si>
    <t>10 unidades mais demandadas de Janeiro/26</t>
  </si>
  <si>
    <t>Subprefeituras PMSP*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</si>
  <si>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</si>
  <si>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</si>
  <si>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</si>
  <si>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</si>
  <si>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</si>
  <si>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</si>
  <si>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</si>
  <si>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</si>
  <si>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</si>
  <si>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</si>
  <si>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</si>
  <si>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</si>
  <si>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</si>
  <si>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</si>
  <si>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</si>
  <si>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</si>
  <si>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</si>
  <si>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 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</si>
  <si>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</si>
  <si>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</si>
  <si>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</si>
  <si>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</si>
  <si>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</si>
  <si>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</si>
  <si>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</si>
  <si>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</si>
  <si>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</si>
  <si>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</si>
  <si>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</si>
  <si>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</si>
  <si>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</si>
  <si>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</si>
  <si>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</si>
  <si>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/>
  </si>
  <si>
    <t>Subprefeituras - 10 mais demandados de 2026 (Média)</t>
  </si>
  <si>
    <t>% em relação ao todo de jan/26 (excetuando-se denúncias)</t>
  </si>
  <si>
    <t>Subprefeituras - variação dos 10 mais solicitadas de 2026 (MÉDIA)</t>
  </si>
  <si>
    <t>10 Subprefeituras mais demandadas de Janeiro/26</t>
  </si>
  <si>
    <t>Média anual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</si>
  <si>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</si>
  <si>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</si>
  <si>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</si>
  <si>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</si>
  <si>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</si>
  <si>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</si>
  <si>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</si>
  <si>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Denúncias (exceto canceladas)</t>
  </si>
  <si>
    <t>Variação</t>
  </si>
  <si>
    <t>Assédio moral</t>
  </si>
  <si>
    <t>Assédio sexual **</t>
  </si>
  <si>
    <t>Denunciar conduta inadequada de Agente Público</t>
  </si>
  <si>
    <t>Desvio de verbas, materiais e bens públicos</t>
  </si>
  <si>
    <t>Ilegalidade na gestão pública municipal</t>
  </si>
  <si>
    <t>Irregularidade da contratação e/ou gestão de serviço público</t>
  </si>
  <si>
    <t>Total indeferidas</t>
  </si>
  <si>
    <t>Total deferidas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</si>
  <si>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</si>
  <si>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DEFERIDAS</t>
  </si>
  <si>
    <t>INDEFERIDAS</t>
  </si>
  <si>
    <t>AHMSP Autarquia Hospitalar Municipal</t>
  </si>
  <si>
    <t>Casa Civil</t>
  </si>
  <si>
    <t>Fundação Paulistana de Educação, Tecnologia e Cultura</t>
  </si>
  <si>
    <t>Instituto de Previdência Municipal</t>
  </si>
  <si>
    <t>FTMSP Fundação Theatro Municipal de São Paulo</t>
  </si>
  <si>
    <t>São Paulo Urbanismo</t>
  </si>
  <si>
    <t>Não identificado*</t>
  </si>
  <si>
    <t>Secretaria Executiva de Mudanças Climáticas</t>
  </si>
  <si>
    <t>Secretaria Executiva de Comunicação</t>
  </si>
  <si>
    <t>Subprefeitura M'Boi Mirim</t>
  </si>
  <si>
    <t>CANCELADAS</t>
  </si>
  <si>
    <t>Rótulos de Linha</t>
  </si>
  <si>
    <t>Contagem de Protocolo da Solicitação</t>
  </si>
  <si>
    <t>* Considera-se o campo “não identificado” todos os registros que não especificam o órgão denunciado, que não complementam essa informação, ou ainda que a narrativa não permita rastrear o órgão denunciado.</t>
  </si>
  <si>
    <t>Duplicidade de protocolo</t>
  </si>
  <si>
    <t>Falta de informação</t>
  </si>
  <si>
    <t>Fora da competência da Ouvidoria</t>
  </si>
  <si>
    <t>Perda de objeto</t>
  </si>
  <si>
    <t xml:space="preserve">Unidades PMSP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</si>
  <si>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</si>
  <si>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</si>
  <si>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</si>
  <si>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</si>
  <si>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</si>
  <si>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</si>
  <si>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</si>
  <si>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</si>
  <si>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</si>
  <si>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</si>
  <si>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</si>
  <si>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</si>
  <si>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Decisões iniciais</t>
  </si>
  <si>
    <t>Decisões 1ª instância</t>
  </si>
  <si>
    <t>Pedidos e-SIC</t>
  </si>
  <si>
    <t>Decisões 2ª instância</t>
  </si>
  <si>
    <t>Recurso de Ofício (RO)</t>
  </si>
  <si>
    <t>Decisões 3ª instância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</si>
  <si>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</si>
  <si>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</si>
  <si>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</si>
  <si>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</si>
  <si>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</si>
  <si>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</si>
  <si>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,</t>
  </si>
  <si>
    <t>CGM - Controladoria Geral do Município</t>
  </si>
  <si>
    <t>COHAB - Companhia Metropolitana de Habitação</t>
  </si>
  <si>
    <t>Total (decisões iniciais)</t>
  </si>
  <si>
    <t>FPETC -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</si>
  <si>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</si>
  <si>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</si>
  <si>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</si>
  <si>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</si>
  <si>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</si>
  <si>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</si>
  <si>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</si>
  <si>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</si>
  <si>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 - Empresa de Tecnologia da Informação e Comunicação do Munic.SP</t>
  </si>
  <si>
    <t>Total (decisões 1ª instância)</t>
  </si>
  <si>
    <t>Deferidos</t>
  </si>
  <si>
    <t>SECOM - Secretaria Especial de Comunicação</t>
  </si>
  <si>
    <t>SEGES - Secretaria Municipal de Gestão</t>
  </si>
  <si>
    <t>SEHAB - Secretaria Municipal de Habitação</t>
  </si>
  <si>
    <t>2ª instância</t>
  </si>
  <si>
    <t>SEME - Secretaria Municipal de Esportes e Lazer</t>
  </si>
  <si>
    <t>Total (decisões 2ª instância)</t>
  </si>
  <si>
    <t>SERI – Secretaria Executiva de Relações Institucionais</t>
  </si>
  <si>
    <t>SF - Secretaria Municipal da Fazenda</t>
  </si>
  <si>
    <t>SFMSP - Serviço Funerário</t>
  </si>
  <si>
    <t>SGM - Secretaria de Governo Municipal</t>
  </si>
  <si>
    <t>SIURB - Secretaria Municipal de Infraestrutura Urbana e Obras</t>
  </si>
  <si>
    <t>SMADS - Secretaria Municipal de Assistência e Desenvolvimento Social</t>
  </si>
  <si>
    <t>3ª instância</t>
  </si>
  <si>
    <t>SMC - Secretaria Municipal de Cultura  e Economia Criativa</t>
  </si>
  <si>
    <t>SMDET - Secretaria Municipal de Desenvolvimento Econômico e Trabalho</t>
  </si>
  <si>
    <t>Total (decisões 3ª instância)</t>
  </si>
  <si>
    <t>SMDHC - Secretaria Municipal de Direitos Humanos e Cidadania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</si>
  <si>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</si>
  <si>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</si>
  <si>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</si>
  <si>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</si>
  <si>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</si>
  <si>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SMSU - Secretaria Municipal de Segurança Urbana</t>
  </si>
  <si>
    <t>SMSUB - Secretaria Municipal das Subprefeituras</t>
  </si>
  <si>
    <t>SMT - Secretaria Municipal de Mobilidade Urbana e Transporte</t>
  </si>
  <si>
    <t>SMTUR - Secretaria Municipal de Turismo</t>
  </si>
  <si>
    <t>SMUL - Secretaria Municipal de Urbanismo e Licenciamento</t>
  </si>
  <si>
    <t>SP CINE - Empresa de Cinema e Audiovisual de São Paulo</t>
  </si>
  <si>
    <t>SP Negócios - São Paulo Negócios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</si>
  <si>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</si>
  <si>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</si>
  <si>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</si>
  <si>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</si>
  <si>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</si>
  <si>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</si>
  <si>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</si>
  <si>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</si>
  <si>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</si>
  <si>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</si>
  <si>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</si>
  <si>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</si>
  <si>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 xml:space="preserve">Total </t>
  </si>
  <si>
    <t xml:space="preserve"> *Variação percentual em relação ao mês imediatamente anterior.</t>
  </si>
  <si>
    <t>SMS</t>
  </si>
  <si>
    <t>CET</t>
  </si>
  <si>
    <t>SME</t>
  </si>
  <si>
    <t>SMUL</t>
  </si>
  <si>
    <t>SPTrans</t>
  </si>
  <si>
    <t>SF</t>
  </si>
  <si>
    <t>SMSUB</t>
  </si>
  <si>
    <t>SIURB</t>
  </si>
  <si>
    <t>CANCELADA</t>
  </si>
  <si>
    <t>EM ANDAMENTO</t>
  </si>
  <si>
    <t>FINALIZADA</t>
  </si>
  <si>
    <t>Serviço</t>
  </si>
  <si>
    <t>Quantidade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</si>
  <si>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</si>
  <si>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</si>
  <si>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</si>
  <si>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</si>
  <si>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</si>
  <si>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</si>
  <si>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</si>
  <si>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SPTrans - São Paulo Transporte S/A</t>
  </si>
  <si>
    <t>SEPLAN - Secretaria Municipal de Planejametno e Eficiência</t>
  </si>
  <si>
    <t>SMS – Secretaria Municipal da Saúde</t>
  </si>
  <si>
    <t>SMADS</t>
  </si>
  <si>
    <t>SEPLAN</t>
  </si>
  <si>
    <t>% Total JAN/26 dentro do STATUS</t>
  </si>
  <si>
    <t>% Total 2026</t>
  </si>
  <si>
    <t>Unidades PMSP - JANEIRO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</si>
</sst>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6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</font>
    <font>
      <sz val="11"/>
      <color theme="0"/>
      <name val="Times New Roman"/>
      <family val="1"/>
    </font>
    <font>
      <b/>
      <sz val="11"/>
      <color theme="1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E7E6E6"/>
      </patternFill>
    </fill>
  </fills>
  <borders count="246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080">
    <xf numFmtId="0" fontId="0" fillId="0" borderId="0" xfId="0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4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8" fillId="0" borderId="0" xfId="0" applyFont="1"/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17" fontId="8" fillId="5" borderId="30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/>
    <xf numFmtId="1" fontId="9" fillId="0" borderId="19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65" fontId="12" fillId="5" borderId="31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left"/>
    </xf>
    <xf numFmtId="0" fontId="23" fillId="0" borderId="0" xfId="0" applyFont="1"/>
    <xf numFmtId="0" fontId="9" fillId="0" borderId="0" xfId="0" applyFont="1" applyAlignment="1">
      <alignment wrapText="1"/>
    </xf>
    <xf numFmtId="0" fontId="24" fillId="0" borderId="59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5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4" fillId="0" borderId="59" xfId="0" applyFont="1" applyBorder="1" applyAlignment="1">
      <alignment horizontal="center"/>
    </xf>
    <xf numFmtId="0" fontId="26" fillId="7" borderId="60" xfId="0" applyFont="1" applyFill="1" applyBorder="1"/>
    <xf numFmtId="0" fontId="26" fillId="7" borderId="57" xfId="0" applyFont="1" applyFill="1" applyBorder="1"/>
    <xf numFmtId="0" fontId="26" fillId="7" borderId="2" xfId="0" applyFont="1" applyFill="1" applyBorder="1"/>
    <xf numFmtId="1" fontId="26" fillId="7" borderId="14" xfId="0" applyNumberFormat="1" applyFont="1" applyFill="1" applyBorder="1"/>
    <xf numFmtId="2" fontId="26" fillId="7" borderId="2" xfId="0" applyNumberFormat="1" applyFont="1" applyFill="1" applyBorder="1"/>
    <xf numFmtId="2" fontId="26" fillId="7" borderId="31" xfId="0" applyNumberFormat="1" applyFont="1" applyFill="1" applyBorder="1"/>
    <xf numFmtId="0" fontId="26" fillId="0" borderId="32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62" xfId="0" applyFont="1" applyBorder="1" applyAlignment="1">
      <alignment horizontal="left"/>
    </xf>
    <xf numFmtId="0" fontId="24" fillId="9" borderId="3" xfId="0" applyFont="1" applyFill="1" applyBorder="1" applyAlignment="1">
      <alignment horizontal="left"/>
    </xf>
    <xf numFmtId="2" fontId="24" fillId="7" borderId="3" xfId="0" applyNumberFormat="1" applyFont="1" applyFill="1" applyBorder="1"/>
    <xf numFmtId="0" fontId="26" fillId="7" borderId="62" xfId="0" applyFont="1" applyFill="1" applyBorder="1"/>
    <xf numFmtId="0" fontId="26" fillId="7" borderId="15" xfId="0" applyFont="1" applyFill="1" applyBorder="1"/>
    <xf numFmtId="0" fontId="26" fillId="7" borderId="0" xfId="0" applyFont="1" applyFill="1"/>
    <xf numFmtId="0" fontId="26" fillId="7" borderId="41" xfId="0" applyFont="1" applyFill="1" applyBorder="1"/>
    <xf numFmtId="1" fontId="26" fillId="7" borderId="53" xfId="0" applyNumberFormat="1" applyFont="1" applyFill="1" applyBorder="1"/>
    <xf numFmtId="2" fontId="26" fillId="7" borderId="41" xfId="0" applyNumberFormat="1" applyFont="1" applyFill="1" applyBorder="1"/>
    <xf numFmtId="0" fontId="26" fillId="7" borderId="31" xfId="0" applyFont="1" applyFill="1" applyBorder="1"/>
    <xf numFmtId="0" fontId="26" fillId="7" borderId="6" xfId="0" applyFont="1" applyFill="1" applyBorder="1"/>
    <xf numFmtId="1" fontId="26" fillId="7" borderId="22" xfId="0" applyNumberFormat="1" applyFont="1" applyFill="1" applyBorder="1"/>
    <xf numFmtId="2" fontId="26" fillId="7" borderId="6" xfId="0" applyNumberFormat="1" applyFont="1" applyFill="1" applyBorder="1"/>
    <xf numFmtId="0" fontId="26" fillId="0" borderId="62" xfId="0" applyFont="1" applyBorder="1"/>
    <xf numFmtId="2" fontId="24" fillId="7" borderId="28" xfId="0" applyNumberFormat="1" applyFont="1" applyFill="1" applyBorder="1"/>
    <xf numFmtId="2" fontId="24" fillId="7" borderId="45" xfId="0" applyNumberFormat="1" applyFont="1" applyFill="1" applyBorder="1"/>
    <xf numFmtId="2" fontId="24" fillId="7" borderId="52" xfId="0" applyNumberFormat="1" applyFont="1" applyFill="1" applyBorder="1"/>
    <xf numFmtId="0" fontId="26" fillId="0" borderId="0" xfId="0" applyFont="1"/>
    <xf numFmtId="2" fontId="6" fillId="0" borderId="0" xfId="0" applyNumberFormat="1" applyFont="1" applyAlignment="1">
      <alignment horizontal="center"/>
    </xf>
    <xf numFmtId="0" fontId="26" fillId="0" borderId="0" xfId="0" applyFont="1" applyAlignment="1">
      <alignment wrapText="1"/>
    </xf>
    <xf numFmtId="0" fontId="24" fillId="0" borderId="54" xfId="0" applyFont="1" applyBorder="1" applyAlignment="1">
      <alignment horizontal="left" wrapText="1"/>
    </xf>
    <xf numFmtId="0" fontId="24" fillId="0" borderId="55" xfId="0" applyFont="1" applyBorder="1" applyAlignment="1">
      <alignment horizontal="left" wrapText="1"/>
    </xf>
    <xf numFmtId="0" fontId="24" fillId="0" borderId="64" xfId="0" applyFont="1" applyBorder="1" applyAlignment="1">
      <alignment horizontal="left" wrapText="1"/>
    </xf>
    <xf numFmtId="0" fontId="24" fillId="0" borderId="3" xfId="0" applyFont="1" applyBorder="1" applyAlignment="1">
      <alignment wrapText="1"/>
    </xf>
    <xf numFmtId="0" fontId="26" fillId="7" borderId="65" xfId="0" applyFont="1" applyFill="1" applyBorder="1" applyAlignment="1">
      <alignment horizontal="left" wrapText="1"/>
    </xf>
    <xf numFmtId="0" fontId="26" fillId="7" borderId="66" xfId="0" applyFont="1" applyFill="1" applyBorder="1" applyAlignment="1">
      <alignment horizontal="left" wrapText="1"/>
    </xf>
    <xf numFmtId="0" fontId="26" fillId="0" borderId="47" xfId="0" applyFont="1" applyBorder="1" applyAlignment="1">
      <alignment horizontal="center" wrapText="1"/>
    </xf>
    <xf numFmtId="0" fontId="26" fillId="0" borderId="18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6" fillId="0" borderId="44" xfId="0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0" fontId="26" fillId="0" borderId="48" xfId="0" applyFont="1" applyBorder="1" applyAlignment="1">
      <alignment horizontal="center" wrapText="1"/>
    </xf>
    <xf numFmtId="0" fontId="26" fillId="0" borderId="38" xfId="0" applyFont="1" applyBorder="1" applyAlignment="1">
      <alignment horizontal="center" wrapText="1"/>
    </xf>
    <xf numFmtId="0" fontId="26" fillId="0" borderId="39" xfId="0" applyFont="1" applyBorder="1" applyAlignment="1">
      <alignment horizontal="center" wrapText="1"/>
    </xf>
    <xf numFmtId="0" fontId="24" fillId="5" borderId="54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26" fillId="7" borderId="19" xfId="0" applyFont="1" applyFill="1" applyBorder="1"/>
    <xf numFmtId="0" fontId="26" fillId="7" borderId="46" xfId="0" applyFont="1" applyFill="1" applyBorder="1"/>
    <xf numFmtId="0" fontId="26" fillId="7" borderId="26" xfId="0" applyFont="1" applyFill="1" applyBorder="1"/>
    <xf numFmtId="0" fontId="26" fillId="0" borderId="4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48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4" fillId="5" borderId="67" xfId="0" applyFont="1" applyFill="1" applyBorder="1" applyAlignment="1">
      <alignment horizontal="center"/>
    </xf>
    <xf numFmtId="0" fontId="24" fillId="5" borderId="49" xfId="0" applyFont="1" applyFill="1" applyBorder="1" applyAlignment="1">
      <alignment horizontal="center"/>
    </xf>
    <xf numFmtId="0" fontId="24" fillId="5" borderId="3" xfId="0" applyFont="1" applyFill="1" applyBorder="1" applyAlignment="1">
      <alignment horizontal="center"/>
    </xf>
    <xf numFmtId="0" fontId="26" fillId="7" borderId="66" xfId="0" applyFont="1" applyFill="1" applyBorder="1"/>
    <xf numFmtId="0" fontId="28" fillId="4" borderId="3" xfId="0" applyFont="1" applyFill="1" applyBorder="1" applyAlignment="1">
      <alignment horizontal="right" vertical="center" wrapText="1"/>
    </xf>
    <xf numFmtId="0" fontId="24" fillId="10" borderId="54" xfId="0" applyFont="1" applyFill="1" applyBorder="1" applyAlignment="1">
      <alignment horizontal="center"/>
    </xf>
    <xf numFmtId="0" fontId="24" fillId="10" borderId="3" xfId="0" applyFont="1" applyFill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23" borderId="121" xfId="0" applyFont="1" applyFill="1" applyBorder="1" applyAlignment="1">
      <alignment wrapText="1"/>
    </xf>
    <xf numFmtId="0" fontId="10" fillId="23" borderId="121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2" xfId="0" applyFont="1" applyFill="1" applyBorder="1" applyAlignment="1">
      <alignment horizontal="left" wrapText="1"/>
    </xf>
    <xf numFmtId="0" fontId="10" fillId="23" borderId="122" xfId="0" applyFont="1" applyFill="1" applyBorder="1"/>
    <xf numFmtId="0" fontId="9" fillId="0" borderId="124" xfId="0" applyFont="1" applyBorder="1" applyAlignment="1">
      <alignment horizontal="center" vertical="center"/>
    </xf>
    <xf numFmtId="2" fontId="8" fillId="5" borderId="123" xfId="0" applyNumberFormat="1" applyFont="1" applyFill="1" applyBorder="1" applyAlignment="1">
      <alignment horizontal="center" vertical="center"/>
    </xf>
    <xf numFmtId="1" fontId="20" fillId="0" borderId="0" xfId="0" applyNumberFormat="1" applyFont="1"/>
    <xf numFmtId="0" fontId="22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1" fontId="30" fillId="0" borderId="0" xfId="0" applyNumberFormat="1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2" fontId="33" fillId="0" borderId="0" xfId="0" applyNumberFormat="1" applyFont="1"/>
    <xf numFmtId="0" fontId="35" fillId="0" borderId="0" xfId="0" applyFont="1" applyAlignment="1">
      <alignment wrapText="1"/>
    </xf>
    <xf numFmtId="3" fontId="33" fillId="0" borderId="0" xfId="0" applyNumberFormat="1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0" fontId="35" fillId="0" borderId="0" xfId="0" applyFont="1"/>
    <xf numFmtId="0" fontId="34" fillId="0" borderId="0" xfId="0" applyFont="1"/>
    <xf numFmtId="1" fontId="34" fillId="0" borderId="0" xfId="0" applyNumberFormat="1" applyFont="1"/>
    <xf numFmtId="2" fontId="34" fillId="0" borderId="0" xfId="0" applyNumberFormat="1" applyFont="1"/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1" fontId="33" fillId="0" borderId="0" xfId="0" applyNumberFormat="1" applyFont="1"/>
    <xf numFmtId="0" fontId="35" fillId="0" borderId="0" xfId="0" applyFont="1" applyAlignment="1">
      <alignment horizontal="center" vertical="center"/>
    </xf>
    <xf numFmtId="0" fontId="39" fillId="0" borderId="0" xfId="0" applyFont="1"/>
    <xf numFmtId="17" fontId="33" fillId="0" borderId="0" xfId="0" applyNumberFormat="1" applyFont="1"/>
    <xf numFmtId="2" fontId="33" fillId="0" borderId="0" xfId="0" applyNumberFormat="1" applyFont="1" applyAlignment="1">
      <alignment horizont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8" fillId="0" borderId="130" xfId="0" applyFont="1" applyBorder="1" applyAlignment="1">
      <alignment vertical="center"/>
    </xf>
    <xf numFmtId="0" fontId="0" fillId="0" borderId="133" xfId="0" applyBorder="1" applyAlignment="1">
      <alignment horizontal="center"/>
    </xf>
    <xf numFmtId="0" fontId="0" fillId="0" borderId="124" xfId="0" applyBorder="1" applyAlignment="1">
      <alignment horizontal="center"/>
    </xf>
    <xf numFmtId="0" fontId="0" fillId="0" borderId="134" xfId="0" applyBorder="1" applyAlignment="1">
      <alignment horizont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7" fontId="36" fillId="0" borderId="0" xfId="0" applyNumberFormat="1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1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5" fontId="45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165" fontId="34" fillId="0" borderId="0" xfId="0" applyNumberFormat="1" applyFont="1"/>
    <xf numFmtId="3" fontId="34" fillId="0" borderId="0" xfId="0" applyNumberFormat="1" applyFont="1"/>
    <xf numFmtId="17" fontId="8" fillId="5" borderId="142" xfId="0" applyNumberFormat="1" applyFont="1" applyFill="1" applyBorder="1" applyAlignment="1">
      <alignment horizontal="center" vertical="center"/>
    </xf>
    <xf numFmtId="17" fontId="8" fillId="5" borderId="143" xfId="0" applyNumberFormat="1" applyFont="1" applyFill="1" applyBorder="1" applyAlignment="1">
      <alignment horizontal="center" vertical="center"/>
    </xf>
    <xf numFmtId="17" fontId="8" fillId="5" borderId="144" xfId="0" applyNumberFormat="1" applyFont="1" applyFill="1" applyBorder="1" applyAlignment="1">
      <alignment horizontal="center" vertical="center"/>
    </xf>
    <xf numFmtId="1" fontId="21" fillId="5" borderId="145" xfId="0" applyNumberFormat="1" applyFont="1" applyFill="1" applyBorder="1" applyAlignment="1">
      <alignment horizontal="center" vertical="center" wrapText="1"/>
    </xf>
    <xf numFmtId="0" fontId="8" fillId="5" borderId="148" xfId="0" applyFont="1" applyFill="1" applyBorder="1" applyAlignment="1">
      <alignment horizontal="center" vertical="center"/>
    </xf>
    <xf numFmtId="1" fontId="32" fillId="0" borderId="0" xfId="0" applyNumberFormat="1" applyFont="1"/>
    <xf numFmtId="0" fontId="37" fillId="0" borderId="0" xfId="10" applyFont="1" applyBorder="1" applyAlignment="1" applyProtection="1">
      <alignment horizontal="center" wrapText="1"/>
    </xf>
    <xf numFmtId="1" fontId="37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6" fillId="27" borderId="135" xfId="0" applyFont="1" applyFill="1" applyBorder="1" applyAlignment="1">
      <alignment vertical="center"/>
    </xf>
    <xf numFmtId="0" fontId="6" fillId="0" borderId="183" xfId="0" applyFont="1" applyBorder="1"/>
    <xf numFmtId="0" fontId="12" fillId="27" borderId="184" xfId="0" applyFont="1" applyFill="1" applyBorder="1" applyAlignment="1">
      <alignment vertical="center"/>
    </xf>
    <xf numFmtId="17" fontId="8" fillId="6" borderId="185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44" fillId="0" borderId="150" xfId="13" applyNumberFormat="1" applyFont="1" applyFill="1" applyBorder="1" applyAlignment="1">
      <alignment horizontal="center" vertical="center"/>
    </xf>
    <xf numFmtId="17" fontId="8" fillId="5" borderId="123" xfId="0" applyNumberFormat="1" applyFont="1" applyFill="1" applyBorder="1" applyAlignment="1">
      <alignment horizontal="center" vertical="center"/>
    </xf>
    <xf numFmtId="0" fontId="8" fillId="4" borderId="141" xfId="0" applyFont="1" applyFill="1" applyBorder="1" applyAlignment="1">
      <alignment horizontal="center"/>
    </xf>
    <xf numFmtId="0" fontId="8" fillId="4" borderId="142" xfId="0" applyFont="1" applyFill="1" applyBorder="1" applyAlignment="1">
      <alignment horizontal="center"/>
    </xf>
    <xf numFmtId="0" fontId="8" fillId="4" borderId="186" xfId="0" applyFont="1" applyFill="1" applyBorder="1" applyAlignment="1">
      <alignment horizontal="center"/>
    </xf>
    <xf numFmtId="0" fontId="8" fillId="4" borderId="190" xfId="0" applyFont="1" applyFill="1" applyBorder="1" applyAlignment="1">
      <alignment horizontal="center"/>
    </xf>
    <xf numFmtId="0" fontId="8" fillId="4" borderId="194" xfId="0" applyFont="1" applyFill="1" applyBorder="1" applyAlignment="1">
      <alignment horizontal="center"/>
    </xf>
    <xf numFmtId="0" fontId="8" fillId="4" borderId="195" xfId="0" applyFont="1" applyFill="1" applyBorder="1" applyAlignment="1">
      <alignment horizontal="center"/>
    </xf>
    <xf numFmtId="0" fontId="8" fillId="4" borderId="196" xfId="0" applyFont="1" applyFill="1" applyBorder="1" applyAlignment="1">
      <alignment horizontal="center"/>
    </xf>
    <xf numFmtId="0" fontId="8" fillId="4" borderId="197" xfId="0" applyFont="1" applyFill="1" applyBorder="1" applyAlignment="1">
      <alignment horizontal="center"/>
    </xf>
    <xf numFmtId="0" fontId="8" fillId="4" borderId="198" xfId="0" applyFont="1" applyFill="1" applyBorder="1" applyAlignment="1">
      <alignment horizontal="center"/>
    </xf>
    <xf numFmtId="0" fontId="8" fillId="4" borderId="180" xfId="0" applyFont="1" applyFill="1" applyBorder="1" applyAlignment="1">
      <alignment horizontal="center"/>
    </xf>
    <xf numFmtId="0" fontId="8" fillId="4" borderId="130" xfId="0" applyFont="1" applyFill="1" applyBorder="1" applyAlignment="1">
      <alignment horizontal="center"/>
    </xf>
    <xf numFmtId="1" fontId="48" fillId="5" borderId="31" xfId="0" applyNumberFormat="1" applyFont="1" applyFill="1" applyBorder="1" applyAlignment="1">
      <alignment horizontal="center" vertical="center" wrapText="1"/>
    </xf>
    <xf numFmtId="17" fontId="47" fillId="5" borderId="123" xfId="0" applyNumberFormat="1" applyFont="1" applyFill="1" applyBorder="1" applyAlignment="1">
      <alignment horizontal="center" vertical="center"/>
    </xf>
    <xf numFmtId="0" fontId="8" fillId="4" borderId="145" xfId="0" applyFont="1" applyFill="1" applyBorder="1" applyAlignment="1">
      <alignment horizontal="center"/>
    </xf>
    <xf numFmtId="1" fontId="32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5" borderId="206" xfId="0" applyFont="1" applyFill="1" applyBorder="1" applyAlignment="1">
      <alignment horizontal="left" vertical="center"/>
    </xf>
    <xf numFmtId="17" fontId="8" fillId="5" borderId="190" xfId="0" applyNumberFormat="1" applyFont="1" applyFill="1" applyBorder="1" applyAlignment="1">
      <alignment horizontal="center" vertical="center"/>
    </xf>
    <xf numFmtId="17" fontId="8" fillId="5" borderId="207" xfId="0" applyNumberFormat="1" applyFont="1" applyFill="1" applyBorder="1" applyAlignment="1">
      <alignment horizontal="center" vertical="center"/>
    </xf>
    <xf numFmtId="0" fontId="8" fillId="5" borderId="190" xfId="0" applyFont="1" applyFill="1" applyBorder="1" applyAlignment="1">
      <alignment horizontal="center" vertical="center"/>
    </xf>
    <xf numFmtId="3" fontId="8" fillId="5" borderId="208" xfId="0" applyNumberFormat="1" applyFont="1" applyFill="1" applyBorder="1" applyAlignment="1">
      <alignment horizontal="center" vertical="center"/>
    </xf>
    <xf numFmtId="3" fontId="8" fillId="5" borderId="147" xfId="0" applyNumberFormat="1" applyFont="1" applyFill="1" applyBorder="1" applyAlignment="1">
      <alignment horizontal="center" vertical="center"/>
    </xf>
    <xf numFmtId="2" fontId="8" fillId="5" borderId="149" xfId="0" applyNumberFormat="1" applyFont="1" applyFill="1" applyBorder="1" applyAlignment="1">
      <alignment horizontal="center" vertical="center"/>
    </xf>
    <xf numFmtId="1" fontId="12" fillId="5" borderId="209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vertical="center" wrapText="1"/>
    </xf>
    <xf numFmtId="0" fontId="43" fillId="0" borderId="0" xfId="0" applyFont="1"/>
    <xf numFmtId="0" fontId="55" fillId="0" borderId="0" xfId="0" applyFont="1"/>
    <xf numFmtId="1" fontId="43" fillId="0" borderId="0" xfId="0" applyNumberFormat="1" applyFo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" fontId="43" fillId="0" borderId="0" xfId="0" applyNumberFormat="1" applyFont="1" applyAlignment="1">
      <alignment horizontal="center"/>
    </xf>
    <xf numFmtId="0" fontId="54" fillId="0" borderId="0" xfId="0" applyFont="1"/>
    <xf numFmtId="0" fontId="54" fillId="0" borderId="0" xfId="0" applyFont="1" applyAlignment="1">
      <alignment horizontal="center" vertical="center"/>
    </xf>
    <xf numFmtId="17" fontId="43" fillId="0" borderId="0" xfId="0" applyNumberFormat="1" applyFont="1"/>
    <xf numFmtId="1" fontId="8" fillId="5" borderId="123" xfId="0" applyNumberFormat="1" applyFont="1" applyFill="1" applyBorder="1" applyAlignment="1">
      <alignment horizontal="center" vertical="center"/>
    </xf>
    <xf numFmtId="0" fontId="24" fillId="5" borderId="211" xfId="0" applyFont="1" applyFill="1" applyBorder="1" applyAlignment="1">
      <alignment horizontal="center"/>
    </xf>
    <xf numFmtId="17" fontId="24" fillId="9" borderId="210" xfId="0" applyNumberFormat="1" applyFont="1" applyFill="1" applyBorder="1" applyAlignment="1">
      <alignment horizontal="center" wrapText="1"/>
    </xf>
    <xf numFmtId="0" fontId="28" fillId="9" borderId="123" xfId="0" applyFont="1" applyFill="1" applyBorder="1" applyAlignment="1">
      <alignment horizontal="center" wrapText="1"/>
    </xf>
    <xf numFmtId="0" fontId="24" fillId="5" borderId="123" xfId="0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center"/>
    </xf>
    <xf numFmtId="0" fontId="12" fillId="4" borderId="123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3" xfId="0" applyFont="1" applyFill="1" applyBorder="1" applyAlignment="1">
      <alignment horizontal="right"/>
    </xf>
    <xf numFmtId="0" fontId="37" fillId="0" borderId="0" xfId="0" applyFont="1" applyAlignment="1">
      <alignment horizontal="center"/>
    </xf>
    <xf numFmtId="0" fontId="8" fillId="4" borderId="123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17" fontId="8" fillId="4" borderId="137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2" fontId="30" fillId="0" borderId="191" xfId="0" applyNumberFormat="1" applyFont="1" applyBorder="1" applyAlignment="1">
      <alignment horizontal="center"/>
    </xf>
    <xf numFmtId="3" fontId="30" fillId="0" borderId="6" xfId="0" applyNumberFormat="1" applyFont="1" applyBorder="1" applyAlignment="1">
      <alignment horizontal="center"/>
    </xf>
    <xf numFmtId="2" fontId="30" fillId="0" borderId="187" xfId="0" applyNumberFormat="1" applyFont="1" applyBorder="1" applyAlignment="1">
      <alignment horizontal="center"/>
    </xf>
    <xf numFmtId="0" fontId="10" fillId="5" borderId="123" xfId="0" applyFont="1" applyFill="1" applyBorder="1" applyAlignment="1">
      <alignment horizontal="center" vertical="center"/>
    </xf>
    <xf numFmtId="0" fontId="8" fillId="5" borderId="214" xfId="0" applyFont="1" applyFill="1" applyBorder="1" applyAlignment="1">
      <alignment horizontal="right"/>
    </xf>
    <xf numFmtId="3" fontId="30" fillId="0" borderId="2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3" xfId="0" applyNumberFormat="1" applyFont="1" applyBorder="1" applyAlignment="1">
      <alignment horizontal="center"/>
    </xf>
    <xf numFmtId="1" fontId="9" fillId="0" borderId="124" xfId="0" applyNumberFormat="1" applyFont="1" applyBorder="1" applyAlignment="1">
      <alignment horizontal="center" vertical="center"/>
    </xf>
    <xf numFmtId="1" fontId="9" fillId="0" borderId="124" xfId="0" applyNumberFormat="1" applyFont="1" applyBorder="1" applyAlignment="1">
      <alignment horizontal="center"/>
    </xf>
    <xf numFmtId="0" fontId="9" fillId="0" borderId="134" xfId="0" applyFont="1" applyBorder="1" applyAlignment="1">
      <alignment horizontal="center" vertical="center"/>
    </xf>
    <xf numFmtId="1" fontId="9" fillId="0" borderId="134" xfId="0" applyNumberFormat="1" applyFont="1" applyBorder="1" applyAlignment="1">
      <alignment horizontal="center" vertical="center"/>
    </xf>
    <xf numFmtId="1" fontId="9" fillId="0" borderId="134" xfId="0" applyNumberFormat="1" applyFont="1" applyBorder="1" applyAlignment="1">
      <alignment horizontal="center"/>
    </xf>
    <xf numFmtId="3" fontId="8" fillId="5" borderId="205" xfId="0" applyNumberFormat="1" applyFont="1" applyFill="1" applyBorder="1" applyAlignment="1">
      <alignment horizontal="center" vertical="center"/>
    </xf>
    <xf numFmtId="1" fontId="9" fillId="0" borderId="135" xfId="0" applyNumberFormat="1" applyFont="1" applyBorder="1" applyAlignment="1">
      <alignment horizontal="center"/>
    </xf>
    <xf numFmtId="3" fontId="8" fillId="0" borderId="181" xfId="0" applyNumberFormat="1" applyFont="1" applyBorder="1" applyAlignment="1">
      <alignment horizontal="center" vertical="center"/>
    </xf>
    <xf numFmtId="3" fontId="8" fillId="0" borderId="216" xfId="0" applyNumberFormat="1" applyFont="1" applyBorder="1" applyAlignment="1">
      <alignment horizontal="center" vertical="center"/>
    </xf>
    <xf numFmtId="1" fontId="9" fillId="0" borderId="183" xfId="0" applyNumberFormat="1" applyFont="1" applyBorder="1" applyAlignment="1">
      <alignment horizontal="center"/>
    </xf>
    <xf numFmtId="0" fontId="14" fillId="5" borderId="184" xfId="0" applyFont="1" applyFill="1" applyBorder="1" applyAlignment="1">
      <alignment horizontal="left" vertical="center"/>
    </xf>
    <xf numFmtId="3" fontId="8" fillId="5" borderId="179" xfId="0" applyNumberFormat="1" applyFont="1" applyFill="1" applyBorder="1" applyAlignment="1">
      <alignment horizontal="center" vertical="center"/>
    </xf>
    <xf numFmtId="0" fontId="10" fillId="0" borderId="127" xfId="0" applyFont="1" applyBorder="1" applyAlignment="1">
      <alignment horizontal="left"/>
    </xf>
    <xf numFmtId="0" fontId="10" fillId="0" borderId="128" xfId="0" applyFont="1" applyBorder="1" applyAlignment="1">
      <alignment horizontal="left"/>
    </xf>
    <xf numFmtId="0" fontId="10" fillId="0" borderId="182" xfId="0" applyFont="1" applyBorder="1" applyAlignment="1">
      <alignment horizontal="left"/>
    </xf>
    <xf numFmtId="0" fontId="10" fillId="0" borderId="138" xfId="0" applyFont="1" applyBorder="1" applyAlignment="1">
      <alignment horizontal="left"/>
    </xf>
    <xf numFmtId="0" fontId="10" fillId="0" borderId="139" xfId="0" applyFont="1" applyBorder="1" applyAlignment="1">
      <alignment horizontal="left"/>
    </xf>
    <xf numFmtId="0" fontId="49" fillId="0" borderId="0" xfId="0" applyFont="1"/>
    <xf numFmtId="0" fontId="44" fillId="0" borderId="0" xfId="0" applyFont="1" applyAlignment="1">
      <alignment horizontal="right"/>
    </xf>
    <xf numFmtId="0" fontId="44" fillId="0" borderId="0" xfId="0" applyFont="1"/>
    <xf numFmtId="0" fontId="32" fillId="0" borderId="0" xfId="4" applyFont="1"/>
    <xf numFmtId="0" fontId="32" fillId="0" borderId="0" xfId="0" applyFont="1" applyAlignment="1">
      <alignment wrapText="1"/>
    </xf>
    <xf numFmtId="0" fontId="10" fillId="0" borderId="124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wrapText="1"/>
    </xf>
    <xf numFmtId="3" fontId="20" fillId="0" borderId="0" xfId="0" applyNumberFormat="1" applyFont="1"/>
    <xf numFmtId="1" fontId="8" fillId="5" borderId="123" xfId="0" applyNumberFormat="1" applyFont="1" applyFill="1" applyBorder="1" applyAlignment="1">
      <alignment horizontal="center"/>
    </xf>
    <xf numFmtId="0" fontId="0" fillId="0" borderId="124" xfId="0" applyBorder="1" applyAlignment="1">
      <alignment horizontal="center" vertical="center"/>
    </xf>
    <xf numFmtId="0" fontId="0" fillId="0" borderId="218" xfId="0" applyBorder="1"/>
    <xf numFmtId="0" fontId="0" fillId="0" borderId="135" xfId="0" applyBorder="1" applyAlignment="1">
      <alignment horizontal="center" vertical="center"/>
    </xf>
    <xf numFmtId="0" fontId="0" fillId="0" borderId="220" xfId="0" applyBorder="1"/>
    <xf numFmtId="0" fontId="0" fillId="0" borderId="133" xfId="0" applyBorder="1" applyAlignment="1">
      <alignment horizontal="center" vertical="center"/>
    </xf>
    <xf numFmtId="0" fontId="0" fillId="0" borderId="221" xfId="0" applyBorder="1" applyAlignment="1">
      <alignment horizontal="center" vertical="center"/>
    </xf>
    <xf numFmtId="0" fontId="10" fillId="0" borderId="210" xfId="0" applyFont="1" applyBorder="1" applyAlignment="1">
      <alignment horizontal="center" vertical="center"/>
    </xf>
    <xf numFmtId="0" fontId="12" fillId="25" borderId="131" xfId="0" applyFont="1" applyFill="1" applyBorder="1" applyAlignment="1">
      <alignment horizontal="center"/>
    </xf>
    <xf numFmtId="0" fontId="12" fillId="25" borderId="125" xfId="0" applyFont="1" applyFill="1" applyBorder="1" applyAlignment="1">
      <alignment horizontal="center" vertical="center"/>
    </xf>
    <xf numFmtId="0" fontId="59" fillId="26" borderId="125" xfId="0" applyFont="1" applyFill="1" applyBorder="1" applyAlignment="1">
      <alignment horizontal="center" vertical="center"/>
    </xf>
    <xf numFmtId="0" fontId="59" fillId="26" borderId="132" xfId="0" applyFont="1" applyFill="1" applyBorder="1" applyAlignment="1">
      <alignment horizontal="center" vertical="center"/>
    </xf>
    <xf numFmtId="0" fontId="12" fillId="25" borderId="123" xfId="0" applyFont="1" applyFill="1" applyBorder="1" applyAlignment="1">
      <alignment horizontal="center" vertical="center"/>
    </xf>
    <xf numFmtId="0" fontId="10" fillId="0" borderId="131" xfId="0" applyFont="1" applyBorder="1"/>
    <xf numFmtId="0" fontId="10" fillId="0" borderId="125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0" fillId="0" borderId="222" xfId="0" applyBorder="1"/>
    <xf numFmtId="0" fontId="10" fillId="0" borderId="133" xfId="0" applyFont="1" applyBorder="1" applyAlignment="1">
      <alignment horizontal="center"/>
    </xf>
    <xf numFmtId="0" fontId="12" fillId="25" borderId="131" xfId="0" applyFont="1" applyFill="1" applyBorder="1"/>
    <xf numFmtId="0" fontId="12" fillId="25" borderId="125" xfId="0" applyFont="1" applyFill="1" applyBorder="1" applyAlignment="1">
      <alignment horizontal="center"/>
    </xf>
    <xf numFmtId="0" fontId="59" fillId="26" borderId="125" xfId="0" applyFont="1" applyFill="1" applyBorder="1" applyAlignment="1">
      <alignment horizontal="center"/>
    </xf>
    <xf numFmtId="0" fontId="12" fillId="25" borderId="126" xfId="0" applyFont="1" applyFill="1" applyBorder="1" applyAlignment="1">
      <alignment horizontal="center"/>
    </xf>
    <xf numFmtId="0" fontId="24" fillId="9" borderId="63" xfId="0" applyFont="1" applyFill="1" applyBorder="1" applyAlignment="1">
      <alignment horizontal="center"/>
    </xf>
    <xf numFmtId="0" fontId="0" fillId="0" borderId="134" xfId="0" applyBorder="1" applyAlignment="1">
      <alignment horizontal="center" vertical="center"/>
    </xf>
    <xf numFmtId="0" fontId="0" fillId="0" borderId="183" xfId="0" applyBorder="1" applyAlignment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/>
    </xf>
    <xf numFmtId="0" fontId="53" fillId="0" borderId="0" xfId="0" applyFont="1"/>
    <xf numFmtId="0" fontId="10" fillId="0" borderId="224" xfId="0" applyFont="1" applyBorder="1" applyAlignment="1">
      <alignment horizontal="center"/>
    </xf>
    <xf numFmtId="0" fontId="10" fillId="0" borderId="219" xfId="0" applyFont="1" applyBorder="1" applyAlignment="1">
      <alignment horizontal="center"/>
    </xf>
    <xf numFmtId="0" fontId="10" fillId="26" borderId="134" xfId="0" applyFont="1" applyFill="1" applyBorder="1" applyAlignment="1">
      <alignment horizontal="center"/>
    </xf>
    <xf numFmtId="0" fontId="10" fillId="26" borderId="223" xfId="0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44" fillId="0" borderId="128" xfId="13" applyNumberFormat="1" applyFont="1" applyFill="1" applyBorder="1" applyAlignment="1">
      <alignment horizontal="center" vertical="center"/>
    </xf>
    <xf numFmtId="1" fontId="44" fillId="0" borderId="128" xfId="13" applyNumberFormat="1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0" fontId="47" fillId="0" borderId="0" xfId="0" applyFont="1"/>
    <xf numFmtId="0" fontId="8" fillId="5" borderId="184" xfId="0" applyFont="1" applyFill="1" applyBorder="1" applyAlignment="1">
      <alignment horizontal="left"/>
    </xf>
    <xf numFmtId="0" fontId="59" fillId="26" borderId="123" xfId="0" applyFont="1" applyFill="1" applyBorder="1" applyAlignment="1">
      <alignment horizontal="center" vertical="center"/>
    </xf>
    <xf numFmtId="0" fontId="59" fillId="26" borderId="184" xfId="0" applyFont="1" applyFill="1" applyBorder="1" applyAlignment="1">
      <alignment horizontal="center" vertical="center"/>
    </xf>
    <xf numFmtId="0" fontId="32" fillId="0" borderId="138" xfId="0" applyFont="1" applyBorder="1"/>
    <xf numFmtId="0" fontId="10" fillId="5" borderId="123" xfId="0" applyFont="1" applyFill="1" applyBorder="1" applyAlignment="1">
      <alignment horizontal="center"/>
    </xf>
    <xf numFmtId="0" fontId="0" fillId="0" borderId="225" xfId="0" applyBorder="1" applyAlignment="1">
      <alignment horizontal="center"/>
    </xf>
    <xf numFmtId="0" fontId="59" fillId="26" borderId="179" xfId="0" applyFont="1" applyFill="1" applyBorder="1" applyAlignment="1">
      <alignment horizontal="center" vertical="center"/>
    </xf>
    <xf numFmtId="0" fontId="0" fillId="0" borderId="226" xfId="0" applyBorder="1" applyAlignment="1">
      <alignment horizontal="center" vertical="center"/>
    </xf>
    <xf numFmtId="165" fontId="8" fillId="5" borderId="123" xfId="0" applyNumberFormat="1" applyFont="1" applyFill="1" applyBorder="1" applyAlignment="1">
      <alignment horizontal="center" vertical="center" wrapText="1"/>
    </xf>
    <xf numFmtId="0" fontId="8" fillId="5" borderId="207" xfId="0" applyFont="1" applyFill="1" applyBorder="1" applyAlignment="1">
      <alignment horizontal="center" vertical="center"/>
    </xf>
    <xf numFmtId="165" fontId="12" fillId="5" borderId="123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12" fillId="27" borderId="140" xfId="0" applyFont="1" applyFill="1" applyBorder="1" applyAlignment="1">
      <alignment horizontal="center" vertical="center"/>
    </xf>
    <xf numFmtId="0" fontId="0" fillId="0" borderId="137" xfId="0" applyBorder="1" applyAlignment="1">
      <alignment horizontal="center"/>
    </xf>
    <xf numFmtId="0" fontId="0" fillId="0" borderId="138" xfId="0" applyBorder="1" applyAlignment="1">
      <alignment horizontal="center"/>
    </xf>
    <xf numFmtId="0" fontId="0" fillId="0" borderId="139" xfId="0" applyBorder="1" applyAlignment="1">
      <alignment horizontal="center"/>
    </xf>
    <xf numFmtId="0" fontId="34" fillId="0" borderId="0" xfId="0" quotePrefix="1" applyFont="1"/>
    <xf numFmtId="0" fontId="0" fillId="0" borderId="227" xfId="0" applyBorder="1" applyAlignment="1">
      <alignment horizontal="center" vertical="center"/>
    </xf>
    <xf numFmtId="0" fontId="0" fillId="0" borderId="228" xfId="0" applyBorder="1" applyAlignment="1">
      <alignment horizontal="center" vertical="center"/>
    </xf>
    <xf numFmtId="0" fontId="26" fillId="0" borderId="55" xfId="0" applyFont="1" applyBorder="1" applyAlignment="1">
      <alignment horizontal="center"/>
    </xf>
    <xf numFmtId="0" fontId="24" fillId="5" borderId="123" xfId="0" applyFont="1" applyFill="1" applyBorder="1" applyAlignment="1">
      <alignment horizontal="right" vertical="center" wrapText="1"/>
    </xf>
    <xf numFmtId="0" fontId="52" fillId="0" borderId="0" xfId="0" applyFont="1" applyAlignment="1">
      <alignment horizontal="center" vertical="center" wrapText="1"/>
    </xf>
    <xf numFmtId="17" fontId="52" fillId="0" borderId="0" xfId="0" applyNumberFormat="1" applyFont="1" applyAlignment="1">
      <alignment horizontal="center" vertical="center"/>
    </xf>
    <xf numFmtId="0" fontId="59" fillId="26" borderId="229" xfId="0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/>
    </xf>
    <xf numFmtId="0" fontId="26" fillId="7" borderId="60" xfId="0" applyFont="1" applyFill="1" applyBorder="1" applyAlignment="1">
      <alignment horizontal="center"/>
    </xf>
    <xf numFmtId="0" fontId="26" fillId="5" borderId="63" xfId="0" applyFont="1" applyFill="1" applyBorder="1" applyAlignment="1">
      <alignment horizontal="center" vertical="center"/>
    </xf>
    <xf numFmtId="3" fontId="41" fillId="0" borderId="0" xfId="0" applyNumberFormat="1" applyFont="1"/>
    <xf numFmtId="0" fontId="6" fillId="27" borderId="221" xfId="0" applyFont="1" applyFill="1" applyBorder="1" applyAlignment="1">
      <alignment vertical="center"/>
    </xf>
    <xf numFmtId="0" fontId="8" fillId="6" borderId="123" xfId="0" applyFont="1" applyFill="1" applyBorder="1" applyAlignment="1">
      <alignment horizontal="center" wrapText="1"/>
    </xf>
    <xf numFmtId="0" fontId="8" fillId="6" borderId="123" xfId="0" applyFont="1" applyFill="1" applyBorder="1" applyAlignment="1">
      <alignment horizontal="center"/>
    </xf>
    <xf numFmtId="17" fontId="8" fillId="6" borderId="229" xfId="0" applyNumberFormat="1" applyFont="1" applyFill="1" applyBorder="1" applyAlignment="1">
      <alignment horizontal="center" vertical="center"/>
    </xf>
    <xf numFmtId="17" fontId="8" fillId="6" borderId="205" xfId="0" applyNumberFormat="1" applyFont="1" applyFill="1" applyBorder="1" applyAlignment="1">
      <alignment horizontal="center" vertical="center"/>
    </xf>
    <xf numFmtId="17" fontId="8" fillId="6" borderId="230" xfId="0" applyNumberFormat="1" applyFont="1" applyFill="1" applyBorder="1" applyAlignment="1">
      <alignment horizontal="center" vertical="center"/>
    </xf>
    <xf numFmtId="17" fontId="8" fillId="6" borderId="157" xfId="0" applyNumberFormat="1" applyFont="1" applyFill="1" applyBorder="1" applyAlignment="1">
      <alignment horizontal="center" vertical="center"/>
    </xf>
    <xf numFmtId="17" fontId="8" fillId="5" borderId="205" xfId="0" applyNumberFormat="1" applyFont="1" applyFill="1" applyBorder="1" applyAlignment="1">
      <alignment horizontal="center" vertical="center"/>
    </xf>
    <xf numFmtId="17" fontId="8" fillId="5" borderId="229" xfId="0" applyNumberFormat="1" applyFont="1" applyFill="1" applyBorder="1" applyAlignment="1">
      <alignment horizontal="center" vertical="center"/>
    </xf>
    <xf numFmtId="0" fontId="32" fillId="0" borderId="124" xfId="13" applyNumberFormat="1" applyFont="1" applyFill="1" applyBorder="1" applyAlignment="1">
      <alignment horizontal="center" vertical="center"/>
    </xf>
    <xf numFmtId="0" fontId="32" fillId="0" borderId="124" xfId="13" applyNumberFormat="1" applyFont="1" applyFill="1" applyBorder="1" applyAlignment="1">
      <alignment horizontal="center"/>
    </xf>
    <xf numFmtId="0" fontId="10" fillId="5" borderId="205" xfId="0" applyFont="1" applyFill="1" applyBorder="1" applyAlignment="1">
      <alignment horizontal="center" vertical="center"/>
    </xf>
    <xf numFmtId="0" fontId="10" fillId="5" borderId="157" xfId="0" applyFont="1" applyFill="1" applyBorder="1" applyAlignment="1">
      <alignment horizontal="center" vertical="center"/>
    </xf>
    <xf numFmtId="0" fontId="10" fillId="5" borderId="229" xfId="0" applyFont="1" applyFill="1" applyBorder="1" applyAlignment="1">
      <alignment horizontal="center" vertical="center"/>
    </xf>
    <xf numFmtId="0" fontId="32" fillId="0" borderId="136" xfId="13" applyNumberFormat="1" applyFont="1" applyFill="1" applyBorder="1" applyAlignment="1">
      <alignment horizontal="center" vertical="center"/>
    </xf>
    <xf numFmtId="0" fontId="32" fillId="0" borderId="138" xfId="0" applyFont="1" applyBorder="1" applyAlignment="1">
      <alignment horizontal="left"/>
    </xf>
    <xf numFmtId="0" fontId="32" fillId="0" borderId="138" xfId="13" applyNumberFormat="1" applyFont="1" applyFill="1" applyBorder="1" applyAlignment="1">
      <alignment horizontal="left"/>
    </xf>
    <xf numFmtId="0" fontId="10" fillId="6" borderId="123" xfId="0" applyFont="1" applyFill="1" applyBorder="1" applyAlignment="1">
      <alignment horizontal="left"/>
    </xf>
    <xf numFmtId="0" fontId="10" fillId="5" borderId="184" xfId="0" applyFont="1" applyFill="1" applyBorder="1" applyAlignment="1">
      <alignment horizontal="center" vertical="center"/>
    </xf>
    <xf numFmtId="0" fontId="10" fillId="5" borderId="123" xfId="4" applyFont="1" applyFill="1" applyBorder="1" applyAlignment="1">
      <alignment horizontal="center" vertical="center"/>
    </xf>
    <xf numFmtId="1" fontId="10" fillId="5" borderId="123" xfId="0" applyNumberFormat="1" applyFont="1" applyFill="1" applyBorder="1" applyAlignment="1">
      <alignment horizontal="center" vertical="center"/>
    </xf>
    <xf numFmtId="2" fontId="10" fillId="5" borderId="123" xfId="4" applyNumberFormat="1" applyFont="1" applyFill="1" applyBorder="1" applyAlignment="1">
      <alignment horizontal="center" vertical="center"/>
    </xf>
    <xf numFmtId="0" fontId="30" fillId="0" borderId="210" xfId="0" applyFont="1" applyBorder="1"/>
    <xf numFmtId="0" fontId="30" fillId="0" borderId="217" xfId="0" applyFont="1" applyBorder="1" applyAlignment="1">
      <alignment horizontal="center" vertical="center"/>
    </xf>
    <xf numFmtId="0" fontId="30" fillId="0" borderId="133" xfId="0" applyFont="1" applyBorder="1" applyAlignment="1">
      <alignment horizontal="center"/>
    </xf>
    <xf numFmtId="0" fontId="30" fillId="0" borderId="133" xfId="0" applyFont="1" applyBorder="1" applyAlignment="1">
      <alignment horizontal="center" vertical="center"/>
    </xf>
    <xf numFmtId="0" fontId="30" fillId="0" borderId="133" xfId="4" applyFont="1" applyBorder="1" applyAlignment="1">
      <alignment horizontal="center" vertical="center"/>
    </xf>
    <xf numFmtId="0" fontId="30" fillId="0" borderId="138" xfId="0" applyFont="1" applyBorder="1" applyAlignment="1">
      <alignment horizontal="left"/>
    </xf>
    <xf numFmtId="0" fontId="30" fillId="0" borderId="136" xfId="0" applyFont="1" applyBorder="1" applyAlignment="1">
      <alignment horizontal="center" vertical="center"/>
    </xf>
    <xf numFmtId="0" fontId="30" fillId="0" borderId="124" xfId="0" applyFont="1" applyBorder="1" applyAlignment="1">
      <alignment horizontal="center"/>
    </xf>
    <xf numFmtId="0" fontId="30" fillId="0" borderId="124" xfId="0" applyFont="1" applyBorder="1" applyAlignment="1">
      <alignment horizontal="center" vertical="center"/>
    </xf>
    <xf numFmtId="0" fontId="30" fillId="0" borderId="124" xfId="4" applyFont="1" applyBorder="1" applyAlignment="1">
      <alignment horizontal="center" vertical="center"/>
    </xf>
    <xf numFmtId="0" fontId="30" fillId="0" borderId="138" xfId="0" applyFont="1" applyBorder="1"/>
    <xf numFmtId="17" fontId="12" fillId="5" borderId="123" xfId="0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0" fillId="0" borderId="232" xfId="0" applyBorder="1" applyAlignment="1">
      <alignment horizontal="center" vertical="center"/>
    </xf>
    <xf numFmtId="0" fontId="0" fillId="0" borderId="221" xfId="0" applyBorder="1" applyAlignment="1">
      <alignment horizontal="center"/>
    </xf>
    <xf numFmtId="0" fontId="0" fillId="0" borderId="135" xfId="0" applyBorder="1" applyAlignment="1">
      <alignment horizontal="center"/>
    </xf>
    <xf numFmtId="0" fontId="0" fillId="0" borderId="183" xfId="0" applyBorder="1" applyAlignment="1">
      <alignment horizontal="center"/>
    </xf>
    <xf numFmtId="0" fontId="10" fillId="0" borderId="184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60" fillId="0" borderId="0" xfId="0" applyFont="1" applyAlignment="1">
      <alignment wrapText="1"/>
    </xf>
    <xf numFmtId="0" fontId="50" fillId="0" borderId="123" xfId="14" applyFont="1" applyBorder="1" applyAlignment="1">
      <alignment horizontal="center"/>
    </xf>
    <xf numFmtId="17" fontId="50" fillId="0" borderId="123" xfId="14" applyNumberFormat="1" applyFont="1" applyBorder="1" applyAlignment="1">
      <alignment horizontal="center"/>
    </xf>
    <xf numFmtId="2" fontId="51" fillId="0" borderId="123" xfId="14" applyNumberFormat="1" applyFont="1" applyBorder="1" applyAlignment="1">
      <alignment horizontal="center"/>
    </xf>
    <xf numFmtId="0" fontId="51" fillId="0" borderId="123" xfId="14" applyFont="1" applyBorder="1" applyAlignment="1">
      <alignment horizontal="center"/>
    </xf>
    <xf numFmtId="0" fontId="47" fillId="4" borderId="2" xfId="14" applyFont="1" applyFill="1" applyBorder="1" applyAlignment="1">
      <alignment horizontal="center"/>
    </xf>
    <xf numFmtId="0" fontId="52" fillId="0" borderId="0" xfId="14" applyFont="1" applyAlignment="1">
      <alignment horizontal="left"/>
    </xf>
    <xf numFmtId="0" fontId="56" fillId="0" borderId="0" xfId="14" applyFont="1" applyAlignment="1">
      <alignment horizontal="left"/>
    </xf>
    <xf numFmtId="0" fontId="51" fillId="0" borderId="0" xfId="14" applyFont="1"/>
    <xf numFmtId="0" fontId="52" fillId="0" borderId="0" xfId="14" applyFont="1" applyAlignment="1">
      <alignment horizontal="right"/>
    </xf>
    <xf numFmtId="0" fontId="56" fillId="0" borderId="0" xfId="14" applyFont="1" applyAlignment="1">
      <alignment horizontal="right"/>
    </xf>
    <xf numFmtId="0" fontId="56" fillId="0" borderId="0" xfId="14" applyFont="1"/>
    <xf numFmtId="0" fontId="34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wrapText="1"/>
    </xf>
    <xf numFmtId="165" fontId="8" fillId="5" borderId="13" xfId="0" applyNumberFormat="1" applyFont="1" applyFill="1" applyBorder="1" applyAlignment="1">
      <alignment horizontal="center" vertical="center"/>
    </xf>
    <xf numFmtId="165" fontId="8" fillId="5" borderId="185" xfId="0" applyNumberFormat="1" applyFont="1" applyFill="1" applyBorder="1" applyAlignment="1">
      <alignment horizontal="center" vertical="center"/>
    </xf>
    <xf numFmtId="1" fontId="8" fillId="0" borderId="231" xfId="0" applyNumberFormat="1" applyFont="1" applyBorder="1" applyAlignment="1">
      <alignment horizontal="center"/>
    </xf>
    <xf numFmtId="1" fontId="8" fillId="0" borderId="128" xfId="0" applyNumberFormat="1" applyFont="1" applyBorder="1" applyAlignment="1">
      <alignment horizontal="center"/>
    </xf>
    <xf numFmtId="1" fontId="8" fillId="0" borderId="182" xfId="0" applyNumberFormat="1" applyFont="1" applyBorder="1" applyAlignment="1">
      <alignment horizontal="center"/>
    </xf>
    <xf numFmtId="1" fontId="8" fillId="5" borderId="216" xfId="0" applyNumberFormat="1" applyFont="1" applyFill="1" applyBorder="1" applyAlignment="1">
      <alignment horizontal="center"/>
    </xf>
    <xf numFmtId="17" fontId="58" fillId="5" borderId="3" xfId="0" applyNumberFormat="1" applyFont="1" applyFill="1" applyBorder="1" applyAlignment="1">
      <alignment horizontal="center" vertical="center"/>
    </xf>
    <xf numFmtId="17" fontId="58" fillId="5" borderId="11" xfId="0" applyNumberFormat="1" applyFont="1" applyFill="1" applyBorder="1" applyAlignment="1">
      <alignment horizontal="center" vertical="center"/>
    </xf>
    <xf numFmtId="17" fontId="58" fillId="5" borderId="30" xfId="0" applyNumberFormat="1" applyFont="1" applyFill="1" applyBorder="1" applyAlignment="1">
      <alignment horizontal="center" vertical="center"/>
    </xf>
    <xf numFmtId="0" fontId="26" fillId="7" borderId="66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0" fontId="26" fillId="7" borderId="26" xfId="0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3" fontId="9" fillId="0" borderId="233" xfId="0" applyNumberFormat="1" applyFont="1" applyBorder="1" applyAlignment="1">
      <alignment horizontal="center"/>
    </xf>
    <xf numFmtId="3" fontId="9" fillId="0" borderId="212" xfId="0" applyNumberFormat="1" applyFont="1" applyBorder="1" applyAlignment="1">
      <alignment horizontal="center"/>
    </xf>
    <xf numFmtId="2" fontId="9" fillId="0" borderId="139" xfId="0" applyNumberFormat="1" applyFont="1" applyBorder="1" applyAlignment="1">
      <alignment horizontal="center"/>
    </xf>
    <xf numFmtId="0" fontId="32" fillId="0" borderId="210" xfId="0" applyFont="1" applyBorder="1"/>
    <xf numFmtId="0" fontId="26" fillId="0" borderId="33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54" xfId="0" applyFont="1" applyBorder="1" applyAlignment="1">
      <alignment horizontal="center"/>
    </xf>
    <xf numFmtId="0" fontId="26" fillId="0" borderId="8" xfId="0" applyFont="1" applyBorder="1" applyAlignment="1">
      <alignment horizontal="center" wrapText="1"/>
    </xf>
    <xf numFmtId="0" fontId="0" fillId="0" borderId="226" xfId="0" applyBorder="1" applyAlignment="1">
      <alignment horizontal="center"/>
    </xf>
    <xf numFmtId="49" fontId="8" fillId="5" borderId="143" xfId="0" applyNumberFormat="1" applyFont="1" applyFill="1" applyBorder="1" applyAlignment="1">
      <alignment horizontal="center" vertical="center"/>
    </xf>
    <xf numFmtId="0" fontId="8" fillId="5" borderId="149" xfId="0" applyFont="1" applyFill="1" applyBorder="1" applyAlignment="1">
      <alignment horizontal="center" vertical="center"/>
    </xf>
    <xf numFmtId="0" fontId="9" fillId="0" borderId="235" xfId="0" applyFont="1" applyBorder="1"/>
    <xf numFmtId="1" fontId="9" fillId="0" borderId="236" xfId="0" applyNumberFormat="1" applyFont="1" applyBorder="1"/>
    <xf numFmtId="0" fontId="9" fillId="0" borderId="236" xfId="0" applyFont="1" applyBorder="1"/>
    <xf numFmtId="0" fontId="9" fillId="0" borderId="237" xfId="0" applyFont="1" applyBorder="1"/>
    <xf numFmtId="0" fontId="8" fillId="4" borderId="238" xfId="0" applyFont="1" applyFill="1" applyBorder="1" applyAlignment="1">
      <alignment horizontal="center"/>
    </xf>
    <xf numFmtId="0" fontId="8" fillId="4" borderId="234" xfId="0" applyFont="1" applyFill="1" applyBorder="1" applyAlignment="1">
      <alignment horizontal="center"/>
    </xf>
    <xf numFmtId="3" fontId="30" fillId="0" borderId="4" xfId="0" applyNumberFormat="1" applyFont="1" applyBorder="1" applyAlignment="1">
      <alignment horizontal="center"/>
    </xf>
    <xf numFmtId="1" fontId="8" fillId="5" borderId="239" xfId="0" applyNumberFormat="1" applyFont="1" applyFill="1" applyBorder="1" applyAlignment="1">
      <alignment horizontal="center"/>
    </xf>
    <xf numFmtId="1" fontId="8" fillId="0" borderId="53" xfId="0" applyNumberFormat="1" applyFont="1" applyBorder="1" applyAlignment="1">
      <alignment horizontal="center"/>
    </xf>
    <xf numFmtId="0" fontId="8" fillId="0" borderId="124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9" fillId="0" borderId="19" xfId="0" applyFont="1" applyBorder="1" applyAlignment="1">
      <alignment horizontal="left"/>
    </xf>
    <xf numFmtId="0" fontId="29" fillId="0" borderId="47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8" xfId="0" applyFont="1" applyBorder="1" applyAlignment="1">
      <alignment horizontal="center" vertical="center"/>
    </xf>
    <xf numFmtId="1" fontId="61" fillId="0" borderId="22" xfId="0" applyNumberFormat="1" applyFont="1" applyBorder="1" applyAlignment="1">
      <alignment horizontal="center"/>
    </xf>
    <xf numFmtId="2" fontId="61" fillId="0" borderId="6" xfId="0" applyNumberFormat="1" applyFont="1" applyBorder="1" applyAlignment="1">
      <alignment horizontal="center"/>
    </xf>
    <xf numFmtId="0" fontId="29" fillId="0" borderId="20" xfId="0" applyFont="1" applyBorder="1" applyAlignment="1">
      <alignment horizontal="left"/>
    </xf>
    <xf numFmtId="0" fontId="29" fillId="0" borderId="42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0" xfId="0" applyFont="1" applyBorder="1" applyAlignment="1">
      <alignment horizontal="center" vertical="center"/>
    </xf>
    <xf numFmtId="1" fontId="61" fillId="0" borderId="7" xfId="0" applyNumberFormat="1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26" xfId="0" applyFont="1" applyBorder="1" applyAlignment="1">
      <alignment horizontal="left"/>
    </xf>
    <xf numFmtId="0" fontId="29" fillId="0" borderId="48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8" xfId="0" applyFont="1" applyBorder="1" applyAlignment="1">
      <alignment horizontal="center" vertical="center"/>
    </xf>
    <xf numFmtId="1" fontId="61" fillId="0" borderId="9" xfId="0" applyNumberFormat="1" applyFont="1" applyBorder="1" applyAlignment="1">
      <alignment horizontal="center"/>
    </xf>
    <xf numFmtId="1" fontId="61" fillId="0" borderId="25" xfId="0" applyNumberFormat="1" applyFont="1" applyBorder="1" applyAlignment="1">
      <alignment horizontal="center"/>
    </xf>
    <xf numFmtId="2" fontId="61" fillId="0" borderId="28" xfId="0" applyNumberFormat="1" applyFont="1" applyBorder="1" applyAlignment="1">
      <alignment horizontal="center"/>
    </xf>
    <xf numFmtId="0" fontId="61" fillId="5" borderId="3" xfId="0" applyFont="1" applyFill="1" applyBorder="1" applyAlignment="1">
      <alignment horizontal="left"/>
    </xf>
    <xf numFmtId="0" fontId="61" fillId="5" borderId="3" xfId="0" applyFont="1" applyFill="1" applyBorder="1" applyAlignment="1">
      <alignment horizontal="center"/>
    </xf>
    <xf numFmtId="1" fontId="61" fillId="5" borderId="3" xfId="0" applyNumberFormat="1" applyFont="1" applyFill="1" applyBorder="1" applyAlignment="1">
      <alignment horizontal="center"/>
    </xf>
    <xf numFmtId="1" fontId="61" fillId="5" borderId="49" xfId="0" applyNumberFormat="1" applyFont="1" applyFill="1" applyBorder="1" applyAlignment="1">
      <alignment horizontal="center"/>
    </xf>
    <xf numFmtId="2" fontId="61" fillId="5" borderId="11" xfId="0" applyNumberFormat="1" applyFont="1" applyFill="1" applyBorder="1" applyAlignment="1">
      <alignment horizontal="center"/>
    </xf>
    <xf numFmtId="0" fontId="29" fillId="0" borderId="51" xfId="0" applyFont="1" applyBorder="1" applyAlignment="1">
      <alignment horizontal="center"/>
    </xf>
    <xf numFmtId="1" fontId="29" fillId="0" borderId="221" xfId="0" applyNumberFormat="1" applyFont="1" applyBorder="1" applyAlignment="1">
      <alignment horizontal="center"/>
    </xf>
    <xf numFmtId="1" fontId="61" fillId="0" borderId="127" xfId="0" applyNumberFormat="1" applyFont="1" applyBorder="1" applyAlignment="1">
      <alignment horizontal="center"/>
    </xf>
    <xf numFmtId="2" fontId="61" fillId="5" borderId="123" xfId="0" applyNumberFormat="1" applyFont="1" applyFill="1" applyBorder="1" applyAlignment="1">
      <alignment horizontal="center" vertical="center"/>
    </xf>
    <xf numFmtId="0" fontId="29" fillId="0" borderId="24" xfId="0" applyFont="1" applyBorder="1" applyAlignment="1">
      <alignment horizontal="center"/>
    </xf>
    <xf numFmtId="1" fontId="29" fillId="0" borderId="135" xfId="0" applyNumberFormat="1" applyFont="1" applyBorder="1" applyAlignment="1">
      <alignment horizontal="center"/>
    </xf>
    <xf numFmtId="1" fontId="61" fillId="0" borderId="231" xfId="0" applyNumberFormat="1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1" fontId="29" fillId="0" borderId="183" xfId="0" applyNumberFormat="1" applyFont="1" applyBorder="1" applyAlignment="1">
      <alignment horizontal="center"/>
    </xf>
    <xf numFmtId="1" fontId="61" fillId="0" borderId="216" xfId="0" applyNumberFormat="1" applyFont="1" applyBorder="1" applyAlignment="1">
      <alignment horizontal="center"/>
    </xf>
    <xf numFmtId="0" fontId="61" fillId="5" borderId="123" xfId="0" applyFont="1" applyFill="1" applyBorder="1" applyAlignment="1">
      <alignment horizontal="right"/>
    </xf>
    <xf numFmtId="0" fontId="61" fillId="5" borderId="148" xfId="0" applyFont="1" applyFill="1" applyBorder="1" applyAlignment="1">
      <alignment horizontal="center" vertical="center"/>
    </xf>
    <xf numFmtId="1" fontId="61" fillId="5" borderId="123" xfId="0" applyNumberFormat="1" applyFont="1" applyFill="1" applyBorder="1" applyAlignment="1">
      <alignment horizontal="center" vertical="center"/>
    </xf>
    <xf numFmtId="1" fontId="61" fillId="5" borderId="123" xfId="0" applyNumberFormat="1" applyFont="1" applyFill="1" applyBorder="1" applyAlignment="1">
      <alignment horizontal="center"/>
    </xf>
    <xf numFmtId="1" fontId="61" fillId="5" borderId="215" xfId="0" applyNumberFormat="1" applyFont="1" applyFill="1" applyBorder="1" applyAlignment="1">
      <alignment horizontal="center"/>
    </xf>
    <xf numFmtId="0" fontId="29" fillId="0" borderId="51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17" fontId="8" fillId="5" borderId="181" xfId="0" applyNumberFormat="1" applyFont="1" applyFill="1" applyBorder="1" applyAlignment="1">
      <alignment horizontal="center"/>
    </xf>
    <xf numFmtId="0" fontId="29" fillId="0" borderId="150" xfId="0" applyFont="1" applyBorder="1" applyAlignment="1">
      <alignment horizontal="center"/>
    </xf>
    <xf numFmtId="0" fontId="29" fillId="0" borderId="128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29" fillId="0" borderId="137" xfId="0" applyFont="1" applyBorder="1"/>
    <xf numFmtId="0" fontId="29" fillId="0" borderId="138" xfId="0" applyFont="1" applyBorder="1"/>
    <xf numFmtId="0" fontId="29" fillId="0" borderId="139" xfId="0" applyFont="1" applyBorder="1"/>
    <xf numFmtId="0" fontId="29" fillId="0" borderId="53" xfId="0" applyFont="1" applyBorder="1" applyAlignment="1">
      <alignment horizontal="center"/>
    </xf>
    <xf numFmtId="1" fontId="61" fillId="0" borderId="53" xfId="0" applyNumberFormat="1" applyFont="1" applyBorder="1" applyAlignment="1">
      <alignment horizontal="center" vertical="center"/>
    </xf>
    <xf numFmtId="165" fontId="61" fillId="0" borderId="4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center"/>
    </xf>
    <xf numFmtId="1" fontId="61" fillId="0" borderId="6" xfId="0" applyNumberFormat="1" applyFont="1" applyBorder="1" applyAlignment="1">
      <alignment horizontal="center" vertical="center"/>
    </xf>
    <xf numFmtId="1" fontId="61" fillId="0" borderId="22" xfId="0" applyNumberFormat="1" applyFont="1" applyBorder="1" applyAlignment="1">
      <alignment horizontal="center" vertical="center"/>
    </xf>
    <xf numFmtId="165" fontId="61" fillId="0" borderId="6" xfId="0" applyNumberFormat="1" applyFont="1" applyBorder="1" applyAlignment="1">
      <alignment horizontal="center" vertical="center"/>
    </xf>
    <xf numFmtId="0" fontId="29" fillId="0" borderId="46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1" fontId="61" fillId="0" borderId="8" xfId="0" applyNumberFormat="1" applyFont="1" applyBorder="1" applyAlignment="1">
      <alignment horizontal="center" vertical="center"/>
    </xf>
    <xf numFmtId="1" fontId="61" fillId="0" borderId="25" xfId="0" applyNumberFormat="1" applyFont="1" applyBorder="1" applyAlignment="1">
      <alignment horizontal="center" vertical="center"/>
    </xf>
    <xf numFmtId="0" fontId="61" fillId="5" borderId="40" xfId="0" applyFont="1" applyFill="1" applyBorder="1" applyAlignment="1">
      <alignment horizontal="left"/>
    </xf>
    <xf numFmtId="0" fontId="61" fillId="5" borderId="3" xfId="0" applyFont="1" applyFill="1" applyBorder="1" applyAlignment="1">
      <alignment horizontal="center" vertical="center"/>
    </xf>
    <xf numFmtId="1" fontId="61" fillId="5" borderId="11" xfId="0" applyNumberFormat="1" applyFont="1" applyFill="1" applyBorder="1" applyAlignment="1">
      <alignment horizontal="center" vertical="center"/>
    </xf>
    <xf numFmtId="1" fontId="61" fillId="5" borderId="30" xfId="0" applyNumberFormat="1" applyFont="1" applyFill="1" applyBorder="1" applyAlignment="1">
      <alignment horizontal="center"/>
    </xf>
    <xf numFmtId="1" fontId="61" fillId="5" borderId="3" xfId="0" applyNumberFormat="1" applyFont="1" applyFill="1" applyBorder="1" applyAlignment="1">
      <alignment horizontal="center" vertical="center"/>
    </xf>
    <xf numFmtId="165" fontId="61" fillId="5" borderId="3" xfId="0" applyNumberFormat="1" applyFont="1" applyFill="1" applyBorder="1" applyAlignment="1">
      <alignment horizontal="center"/>
    </xf>
    <xf numFmtId="0" fontId="29" fillId="0" borderId="124" xfId="0" applyFont="1" applyBorder="1" applyAlignment="1">
      <alignment horizontal="center"/>
    </xf>
    <xf numFmtId="0" fontId="29" fillId="0" borderId="134" xfId="0" applyFont="1" applyBorder="1" applyAlignment="1">
      <alignment horizontal="center"/>
    </xf>
    <xf numFmtId="17" fontId="58" fillId="5" borderId="29" xfId="0" applyNumberFormat="1" applyFont="1" applyFill="1" applyBorder="1" applyAlignment="1">
      <alignment horizontal="center" vertical="center"/>
    </xf>
    <xf numFmtId="0" fontId="29" fillId="0" borderId="133" xfId="0" applyFont="1" applyBorder="1" applyAlignment="1">
      <alignment horizontal="center"/>
    </xf>
    <xf numFmtId="17" fontId="58" fillId="5" borderId="123" xfId="0" applyNumberFormat="1" applyFont="1" applyFill="1" applyBorder="1" applyAlignment="1">
      <alignment horizontal="center" vertical="center"/>
    </xf>
    <xf numFmtId="1" fontId="50" fillId="0" borderId="53" xfId="0" applyNumberFormat="1" applyFont="1" applyBorder="1" applyAlignment="1">
      <alignment horizontal="center" vertical="center"/>
    </xf>
    <xf numFmtId="2" fontId="50" fillId="5" borderId="123" xfId="0" applyNumberFormat="1" applyFont="1" applyFill="1" applyBorder="1" applyAlignment="1">
      <alignment horizontal="center" vertical="center"/>
    </xf>
    <xf numFmtId="1" fontId="50" fillId="0" borderId="22" xfId="0" applyNumberFormat="1" applyFont="1" applyBorder="1" applyAlignment="1">
      <alignment horizontal="center" vertical="center"/>
    </xf>
    <xf numFmtId="1" fontId="50" fillId="0" borderId="58" xfId="0" applyNumberFormat="1" applyFont="1" applyBorder="1" applyAlignment="1">
      <alignment horizontal="center" vertical="center"/>
    </xf>
    <xf numFmtId="0" fontId="61" fillId="5" borderId="216" xfId="0" applyFont="1" applyFill="1" applyBorder="1" applyAlignment="1">
      <alignment horizontal="left"/>
    </xf>
    <xf numFmtId="0" fontId="61" fillId="5" borderId="11" xfId="0" applyFont="1" applyFill="1" applyBorder="1" applyAlignment="1">
      <alignment horizontal="center"/>
    </xf>
    <xf numFmtId="0" fontId="50" fillId="5" borderId="3" xfId="0" applyFont="1" applyFill="1" applyBorder="1" applyAlignment="1">
      <alignment horizontal="center"/>
    </xf>
    <xf numFmtId="1" fontId="50" fillId="5" borderId="123" xfId="0" applyNumberFormat="1" applyFont="1" applyFill="1" applyBorder="1" applyAlignment="1">
      <alignment horizontal="center"/>
    </xf>
    <xf numFmtId="1" fontId="50" fillId="5" borderId="49" xfId="0" applyNumberFormat="1" applyFont="1" applyFill="1" applyBorder="1" applyAlignment="1">
      <alignment horizontal="center" vertical="center"/>
    </xf>
    <xf numFmtId="1" fontId="50" fillId="5" borderId="29" xfId="0" applyNumberFormat="1" applyFont="1" applyFill="1" applyBorder="1" applyAlignment="1">
      <alignment horizontal="center" vertical="center"/>
    </xf>
    <xf numFmtId="0" fontId="8" fillId="4" borderId="14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44" fillId="0" borderId="138" xfId="0" applyFont="1" applyBorder="1"/>
    <xf numFmtId="0" fontId="24" fillId="0" borderId="32" xfId="0" applyFont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" fontId="24" fillId="0" borderId="6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1" fontId="24" fillId="0" borderId="8" xfId="0" applyNumberFormat="1" applyFont="1" applyBorder="1" applyAlignment="1">
      <alignment horizontal="center" vertical="center"/>
    </xf>
    <xf numFmtId="0" fontId="26" fillId="5" borderId="4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2" fontId="24" fillId="7" borderId="15" xfId="0" applyNumberFormat="1" applyFont="1" applyFill="1" applyBorder="1" applyAlignment="1">
      <alignment horizontal="center" vertical="center"/>
    </xf>
    <xf numFmtId="2" fontId="24" fillId="5" borderId="61" xfId="0" applyNumberFormat="1" applyFont="1" applyFill="1" applyBorder="1" applyAlignment="1">
      <alignment horizontal="center" vertical="center"/>
    </xf>
    <xf numFmtId="2" fontId="24" fillId="7" borderId="3" xfId="0" applyNumberFormat="1" applyFont="1" applyFill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1" fontId="24" fillId="0" borderId="25" xfId="0" applyNumberFormat="1" applyFont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4" fillId="7" borderId="41" xfId="0" applyFont="1" applyFill="1" applyBorder="1" applyAlignment="1">
      <alignment horizontal="center" vertical="center"/>
    </xf>
    <xf numFmtId="1" fontId="24" fillId="7" borderId="0" xfId="0" applyNumberFormat="1" applyFont="1" applyFill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4" fillId="0" borderId="3" xfId="0" applyNumberFormat="1" applyFont="1" applyBorder="1" applyAlignment="1">
      <alignment horizontal="center" vertical="center"/>
    </xf>
    <xf numFmtId="2" fontId="24" fillId="0" borderId="61" xfId="0" applyNumberFormat="1" applyFont="1" applyBorder="1" applyAlignment="1">
      <alignment horizontal="center" vertical="center"/>
    </xf>
    <xf numFmtId="2" fontId="24" fillId="7" borderId="61" xfId="0" applyNumberFormat="1" applyFont="1" applyFill="1" applyBorder="1" applyAlignment="1">
      <alignment horizontal="center" vertical="center"/>
    </xf>
    <xf numFmtId="2" fontId="26" fillId="7" borderId="52" xfId="0" applyNumberFormat="1" applyFont="1" applyFill="1" applyBorder="1" applyAlignment="1">
      <alignment horizontal="center" vertical="center"/>
    </xf>
    <xf numFmtId="2" fontId="26" fillId="7" borderId="7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29" fillId="0" borderId="124" xfId="0" applyFont="1" applyBorder="1"/>
    <xf numFmtId="0" fontId="29" fillId="0" borderId="220" xfId="0" applyFont="1" applyBorder="1"/>
    <xf numFmtId="0" fontId="29" fillId="0" borderId="218" xfId="0" applyFont="1" applyBorder="1"/>
    <xf numFmtId="0" fontId="29" fillId="0" borderId="222" xfId="0" applyFont="1" applyBorder="1"/>
    <xf numFmtId="0" fontId="47" fillId="0" borderId="6" xfId="0" applyFont="1" applyBorder="1" applyAlignment="1">
      <alignment wrapText="1"/>
    </xf>
    <xf numFmtId="0" fontId="32" fillId="0" borderId="0" xfId="0" applyFont="1" applyAlignment="1">
      <alignment horizontal="justify" vertical="top" wrapText="1"/>
    </xf>
    <xf numFmtId="0" fontId="47" fillId="5" borderId="123" xfId="0" applyFont="1" applyFill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47" fillId="6" borderId="123" xfId="0" applyFont="1" applyFill="1" applyBorder="1" applyAlignment="1">
      <alignment horizontal="center"/>
    </xf>
    <xf numFmtId="0" fontId="47" fillId="5" borderId="3" xfId="0" applyFont="1" applyFill="1" applyBorder="1" applyAlignment="1">
      <alignment horizontal="left"/>
    </xf>
    <xf numFmtId="0" fontId="51" fillId="0" borderId="20" xfId="0" applyFont="1" applyBorder="1" applyAlignment="1">
      <alignment horizontal="left"/>
    </xf>
    <xf numFmtId="0" fontId="47" fillId="5" borderId="3" xfId="0" applyFont="1" applyFill="1" applyBorder="1" applyAlignment="1">
      <alignment horizontal="left" vertical="center"/>
    </xf>
    <xf numFmtId="0" fontId="47" fillId="5" borderId="29" xfId="0" applyFont="1" applyFill="1" applyBorder="1" applyAlignment="1">
      <alignment horizontal="left"/>
    </xf>
    <xf numFmtId="0" fontId="47" fillId="5" borderId="29" xfId="0" applyFont="1" applyFill="1" applyBorder="1" applyAlignment="1">
      <alignment horizontal="center" vertical="center"/>
    </xf>
    <xf numFmtId="0" fontId="53" fillId="0" borderId="0" xfId="0" applyFont="1" applyAlignment="1">
      <alignment vertical="top" wrapText="1"/>
    </xf>
    <xf numFmtId="0" fontId="27" fillId="5" borderId="3" xfId="0" applyFont="1" applyFill="1" applyBorder="1" applyAlignment="1">
      <alignment horizontal="left" vertical="top" wrapText="1"/>
    </xf>
    <xf numFmtId="0" fontId="41" fillId="0" borderId="0" xfId="0" applyFont="1" applyAlignment="1">
      <alignment horizontal="left"/>
    </xf>
    <xf numFmtId="0" fontId="45" fillId="0" borderId="0" xfId="0" applyFont="1" applyAlignment="1">
      <alignment horizontal="left" vertical="center" wrapText="1"/>
    </xf>
    <xf numFmtId="2" fontId="9" fillId="0" borderId="137" xfId="0" applyNumberFormat="1" applyFont="1" applyBorder="1" applyAlignment="1">
      <alignment horizontal="center"/>
    </xf>
    <xf numFmtId="2" fontId="9" fillId="0" borderId="138" xfId="0" applyNumberFormat="1" applyFont="1" applyBorder="1" applyAlignment="1">
      <alignment horizontal="center"/>
    </xf>
    <xf numFmtId="17" fontId="8" fillId="0" borderId="137" xfId="0" applyNumberFormat="1" applyFont="1" applyBorder="1" applyAlignment="1">
      <alignment horizontal="center"/>
    </xf>
    <xf numFmtId="17" fontId="8" fillId="0" borderId="138" xfId="0" applyNumberFormat="1" applyFont="1" applyBorder="1" applyAlignment="1">
      <alignment horizontal="center"/>
    </xf>
    <xf numFmtId="17" fontId="8" fillId="0" borderId="139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50" fillId="0" borderId="127" xfId="0" applyNumberFormat="1" applyFont="1" applyBorder="1" applyAlignment="1">
      <alignment horizontal="center" vertical="center"/>
    </xf>
    <xf numFmtId="1" fontId="50" fillId="0" borderId="128" xfId="0" applyNumberFormat="1" applyFont="1" applyBorder="1" applyAlignment="1">
      <alignment horizontal="center" vertical="center"/>
    </xf>
    <xf numFmtId="1" fontId="50" fillId="0" borderId="129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58" xfId="0" applyNumberFormat="1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2" fontId="6" fillId="0" borderId="127" xfId="0" applyNumberFormat="1" applyFont="1" applyBorder="1" applyAlignment="1">
      <alignment horizontal="center"/>
    </xf>
    <xf numFmtId="2" fontId="35" fillId="0" borderId="129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1" fontId="24" fillId="28" borderId="3" xfId="0" applyNumberFormat="1" applyFont="1" applyFill="1" applyBorder="1" applyAlignment="1">
      <alignment horizontal="center" vertical="center"/>
    </xf>
    <xf numFmtId="0" fontId="47" fillId="0" borderId="0" xfId="8" applyFont="1"/>
    <xf numFmtId="0" fontId="31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40" fillId="0" borderId="0" xfId="0" applyFont="1"/>
    <xf numFmtId="2" fontId="24" fillId="0" borderId="9" xfId="0" applyNumberFormat="1" applyFont="1" applyBorder="1" applyAlignment="1">
      <alignment horizontal="center"/>
    </xf>
    <xf numFmtId="17" fontId="32" fillId="0" borderId="0" xfId="0" applyNumberFormat="1" applyFont="1" applyAlignment="1">
      <alignment horizontal="center"/>
    </xf>
    <xf numFmtId="17" fontId="32" fillId="0" borderId="0" xfId="0" applyNumberFormat="1" applyFont="1" applyAlignment="1">
      <alignment horizontal="center" vertical="center"/>
    </xf>
    <xf numFmtId="0" fontId="34" fillId="0" borderId="0" xfId="4" applyFont="1" applyAlignment="1">
      <alignment horizontal="center" vertical="center"/>
    </xf>
    <xf numFmtId="2" fontId="30" fillId="0" borderId="146" xfId="0" applyNumberFormat="1" applyFont="1" applyBorder="1" applyAlignment="1">
      <alignment horizontal="center"/>
    </xf>
    <xf numFmtId="3" fontId="30" fillId="0" borderId="241" xfId="0" applyNumberFormat="1" applyFont="1" applyBorder="1" applyAlignment="1">
      <alignment horizontal="center"/>
    </xf>
    <xf numFmtId="2" fontId="30" fillId="0" borderId="137" xfId="0" applyNumberFormat="1" applyFont="1" applyBorder="1" applyAlignment="1">
      <alignment horizontal="center"/>
    </xf>
    <xf numFmtId="3" fontId="30" fillId="0" borderId="47" xfId="0" applyNumberFormat="1" applyFont="1" applyBorder="1" applyAlignment="1">
      <alignment horizontal="center"/>
    </xf>
    <xf numFmtId="2" fontId="30" fillId="0" borderId="200" xfId="0" applyNumberFormat="1" applyFont="1" applyBorder="1" applyAlignment="1">
      <alignment horizontal="center"/>
    </xf>
    <xf numFmtId="3" fontId="30" fillId="0" borderId="33" xfId="0" applyNumberFormat="1" applyFont="1" applyBorder="1" applyAlignment="1">
      <alignment horizontal="center"/>
    </xf>
    <xf numFmtId="3" fontId="30" fillId="0" borderId="16" xfId="0" applyNumberFormat="1" applyFont="1" applyBorder="1" applyAlignment="1">
      <alignment horizontal="center"/>
    </xf>
    <xf numFmtId="3" fontId="30" fillId="0" borderId="32" xfId="0" applyNumberFormat="1" applyFont="1" applyBorder="1" applyAlignment="1">
      <alignment horizontal="center"/>
    </xf>
    <xf numFmtId="2" fontId="30" fillId="0" borderId="127" xfId="0" applyNumberFormat="1" applyFont="1" applyBorder="1" applyAlignment="1">
      <alignment horizontal="center"/>
    </xf>
    <xf numFmtId="2" fontId="30" fillId="0" borderId="213" xfId="0" applyNumberFormat="1" applyFont="1" applyBorder="1" applyAlignment="1">
      <alignment horizontal="center"/>
    </xf>
    <xf numFmtId="1" fontId="30" fillId="0" borderId="34" xfId="0" applyNumberFormat="1" applyFont="1" applyBorder="1" applyAlignment="1">
      <alignment horizontal="center"/>
    </xf>
    <xf numFmtId="0" fontId="47" fillId="0" borderId="0" xfId="0" applyFont="1" applyAlignment="1">
      <alignment horizontal="right"/>
    </xf>
    <xf numFmtId="0" fontId="61" fillId="5" borderId="184" xfId="0" applyFont="1" applyFill="1" applyBorder="1" applyAlignment="1">
      <alignment horizontal="left"/>
    </xf>
    <xf numFmtId="0" fontId="51" fillId="0" borderId="0" xfId="14" applyFont="1" applyAlignment="1">
      <alignment horizontal="left"/>
    </xf>
    <xf numFmtId="0" fontId="50" fillId="0" borderId="0" xfId="14" applyFont="1" applyAlignment="1">
      <alignment horizontal="left"/>
    </xf>
    <xf numFmtId="0" fontId="50" fillId="0" borderId="0" xfId="14" applyFont="1"/>
    <xf numFmtId="0" fontId="34" fillId="0" borderId="0" xfId="0" applyNumberFormat="1" applyFont="1"/>
    <xf numFmtId="0" fontId="32" fillId="0" borderId="138" xfId="0" applyFont="1" applyFill="1" applyBorder="1"/>
    <xf numFmtId="0" fontId="32" fillId="0" borderId="136" xfId="0" applyFont="1" applyFill="1" applyBorder="1" applyAlignment="1">
      <alignment horizontal="center" vertical="center"/>
    </xf>
    <xf numFmtId="0" fontId="32" fillId="0" borderId="124" xfId="0" applyFont="1" applyFill="1" applyBorder="1" applyAlignment="1">
      <alignment horizontal="center"/>
    </xf>
    <xf numFmtId="0" fontId="32" fillId="0" borderId="124" xfId="0" applyFont="1" applyFill="1" applyBorder="1" applyAlignment="1">
      <alignment horizontal="center" vertical="center"/>
    </xf>
    <xf numFmtId="0" fontId="32" fillId="0" borderId="124" xfId="4" applyFont="1" applyFill="1" applyBorder="1" applyAlignment="1">
      <alignment horizontal="center" vertical="center"/>
    </xf>
    <xf numFmtId="0" fontId="32" fillId="0" borderId="221" xfId="0" applyFont="1" applyFill="1" applyBorder="1" applyAlignment="1">
      <alignment horizontal="center"/>
    </xf>
    <xf numFmtId="0" fontId="44" fillId="0" borderId="128" xfId="4" applyFont="1" applyFill="1" applyBorder="1" applyAlignment="1">
      <alignment horizontal="center" vertical="center"/>
    </xf>
    <xf numFmtId="1" fontId="44" fillId="0" borderId="128" xfId="0" applyNumberFormat="1" applyFont="1" applyFill="1" applyBorder="1" applyAlignment="1">
      <alignment horizontal="center" vertical="center"/>
    </xf>
    <xf numFmtId="2" fontId="44" fillId="0" borderId="150" xfId="4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38" xfId="0" applyFill="1" applyBorder="1"/>
    <xf numFmtId="0" fontId="37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10" fillId="5" borderId="230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top"/>
    </xf>
    <xf numFmtId="0" fontId="32" fillId="0" borderId="0" xfId="4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10" xfId="0" applyFont="1" applyFill="1" applyBorder="1" applyAlignment="1">
      <alignment horizontal="left"/>
    </xf>
    <xf numFmtId="0" fontId="32" fillId="0" borderId="136" xfId="4" applyFont="1" applyFill="1" applyBorder="1" applyAlignment="1">
      <alignment horizontal="center" vertical="center"/>
    </xf>
    <xf numFmtId="0" fontId="32" fillId="0" borderId="133" xfId="4" applyFont="1" applyFill="1" applyBorder="1" applyAlignment="1">
      <alignment horizontal="center" vertical="center"/>
    </xf>
    <xf numFmtId="0" fontId="32" fillId="0" borderId="133" xfId="0" applyFont="1" applyFill="1" applyBorder="1" applyAlignment="1">
      <alignment horizontal="center"/>
    </xf>
    <xf numFmtId="0" fontId="44" fillId="0" borderId="210" xfId="4" applyFont="1" applyFill="1" applyBorder="1" applyAlignment="1">
      <alignment horizontal="center" vertical="center"/>
    </xf>
    <xf numFmtId="1" fontId="44" fillId="0" borderId="210" xfId="0" applyNumberFormat="1" applyFont="1" applyFill="1" applyBorder="1" applyAlignment="1">
      <alignment horizontal="center" vertical="center"/>
    </xf>
    <xf numFmtId="2" fontId="44" fillId="0" borderId="210" xfId="4" applyNumberFormat="1" applyFont="1" applyFill="1" applyBorder="1" applyAlignment="1">
      <alignment horizontal="center" vertical="center"/>
    </xf>
    <xf numFmtId="0" fontId="32" fillId="0" borderId="138" xfId="4" applyFont="1" applyFill="1" applyBorder="1"/>
    <xf numFmtId="0" fontId="44" fillId="0" borderId="138" xfId="4" applyFont="1" applyFill="1" applyBorder="1" applyAlignment="1">
      <alignment horizontal="center" vertical="center"/>
    </xf>
    <xf numFmtId="1" fontId="44" fillId="0" borderId="138" xfId="0" applyNumberFormat="1" applyFont="1" applyFill="1" applyBorder="1" applyAlignment="1">
      <alignment horizontal="center" vertical="center"/>
    </xf>
    <xf numFmtId="2" fontId="44" fillId="0" borderId="138" xfId="4" applyNumberFormat="1" applyFont="1" applyFill="1" applyBorder="1" applyAlignment="1">
      <alignment horizontal="center" vertical="center"/>
    </xf>
    <xf numFmtId="0" fontId="0" fillId="0" borderId="0" xfId="4" applyFont="1" applyFill="1"/>
    <xf numFmtId="0" fontId="44" fillId="0" borderId="150" xfId="4" applyFont="1" applyFill="1" applyBorder="1" applyAlignment="1">
      <alignment horizontal="center" vertical="center"/>
    </xf>
    <xf numFmtId="1" fontId="44" fillId="0" borderId="150" xfId="0" applyNumberFormat="1" applyFont="1" applyFill="1" applyBorder="1" applyAlignment="1">
      <alignment horizontal="center" vertical="center"/>
    </xf>
    <xf numFmtId="0" fontId="32" fillId="0" borderId="138" xfId="0" applyFont="1" applyFill="1" applyBorder="1" applyAlignment="1">
      <alignment horizontal="left"/>
    </xf>
    <xf numFmtId="0" fontId="32" fillId="0" borderId="244" xfId="0" applyFont="1" applyFill="1" applyBorder="1"/>
    <xf numFmtId="0" fontId="0" fillId="0" borderId="138" xfId="0" applyFill="1" applyBorder="1" applyAlignment="1">
      <alignment horizontal="left"/>
    </xf>
    <xf numFmtId="0" fontId="31" fillId="0" borderId="124" xfId="0" applyFont="1" applyFill="1" applyBorder="1" applyAlignment="1">
      <alignment horizontal="center"/>
    </xf>
    <xf numFmtId="0" fontId="0" fillId="0" borderId="244" xfId="0" applyFill="1" applyBorder="1"/>
    <xf numFmtId="0" fontId="63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7" fillId="0" borderId="0" xfId="8" applyFont="1"/>
    <xf numFmtId="0" fontId="64" fillId="0" borderId="0" xfId="0" applyFont="1" applyAlignment="1">
      <alignment horizontal="center" vertical="center"/>
    </xf>
    <xf numFmtId="1" fontId="53" fillId="0" borderId="0" xfId="0" applyNumberFormat="1" applyFont="1" applyAlignment="1">
      <alignment horizontal="center" vertical="center"/>
    </xf>
    <xf numFmtId="165" fontId="53" fillId="0" borderId="0" xfId="0" applyNumberFormat="1" applyFont="1" applyAlignment="1">
      <alignment horizontal="center" vertical="center"/>
    </xf>
    <xf numFmtId="0" fontId="57" fillId="0" borderId="0" xfId="0" applyFont="1"/>
    <xf numFmtId="0" fontId="57" fillId="4" borderId="178" xfId="0" applyFont="1" applyFill="1" applyBorder="1" applyAlignment="1">
      <alignment horizontal="center"/>
    </xf>
    <xf numFmtId="0" fontId="57" fillId="4" borderId="205" xfId="0" applyFont="1" applyFill="1" applyBorder="1" applyAlignment="1">
      <alignment horizontal="center"/>
    </xf>
    <xf numFmtId="0" fontId="57" fillId="4" borderId="158" xfId="0" applyFont="1" applyFill="1" applyBorder="1" applyAlignment="1">
      <alignment horizontal="center"/>
    </xf>
    <xf numFmtId="17" fontId="42" fillId="0" borderId="140" xfId="0" applyNumberFormat="1" applyFont="1" applyBorder="1" applyAlignment="1">
      <alignment horizontal="center"/>
    </xf>
    <xf numFmtId="0" fontId="42" fillId="0" borderId="123" xfId="0" applyFont="1" applyBorder="1" applyAlignment="1">
      <alignment horizontal="center"/>
    </xf>
    <xf numFmtId="17" fontId="52" fillId="0" borderId="0" xfId="0" applyNumberFormat="1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7" fillId="4" borderId="123" xfId="0" applyFont="1" applyFill="1" applyBorder="1" applyAlignment="1">
      <alignment horizontal="center"/>
    </xf>
    <xf numFmtId="0" fontId="65" fillId="4" borderId="30" xfId="0" applyFont="1" applyFill="1" applyBorder="1" applyAlignment="1">
      <alignment horizontal="center"/>
    </xf>
    <xf numFmtId="0" fontId="65" fillId="4" borderId="123" xfId="0" applyFont="1" applyFill="1" applyBorder="1" applyAlignment="1">
      <alignment horizontal="center"/>
    </xf>
    <xf numFmtId="17" fontId="50" fillId="9" borderId="133" xfId="0" applyNumberFormat="1" applyFont="1" applyFill="1" applyBorder="1" applyAlignment="1">
      <alignment horizontal="center"/>
    </xf>
    <xf numFmtId="3" fontId="51" fillId="0" borderId="16" xfId="0" applyNumberFormat="1" applyFont="1" applyBorder="1" applyAlignment="1">
      <alignment horizontal="center"/>
    </xf>
    <xf numFmtId="2" fontId="51" fillId="0" borderId="150" xfId="0" applyNumberFormat="1" applyFont="1" applyBorder="1" applyAlignment="1">
      <alignment horizontal="center"/>
    </xf>
    <xf numFmtId="3" fontId="51" fillId="0" borderId="22" xfId="0" applyNumberFormat="1" applyFont="1" applyBorder="1" applyAlignment="1">
      <alignment horizontal="center"/>
    </xf>
    <xf numFmtId="3" fontId="51" fillId="0" borderId="25" xfId="0" applyNumberFormat="1" applyFont="1" applyBorder="1" applyAlignment="1">
      <alignment horizontal="center"/>
    </xf>
    <xf numFmtId="3" fontId="51" fillId="0" borderId="58" xfId="0" applyNumberFormat="1" applyFont="1" applyBorder="1" applyAlignment="1">
      <alignment horizontal="center"/>
    </xf>
    <xf numFmtId="2" fontId="51" fillId="0" borderId="129" xfId="0" applyNumberFormat="1" applyFont="1" applyBorder="1" applyAlignment="1">
      <alignment horizontal="center"/>
    </xf>
    <xf numFmtId="0" fontId="44" fillId="0" borderId="123" xfId="0" applyFont="1" applyBorder="1" applyAlignment="1">
      <alignment horizontal="right"/>
    </xf>
    <xf numFmtId="3" fontId="44" fillId="0" borderId="11" xfId="0" applyNumberFormat="1" applyFont="1" applyBorder="1" applyAlignment="1">
      <alignment horizontal="center"/>
    </xf>
    <xf numFmtId="0" fontId="44" fillId="0" borderId="40" xfId="0" applyFont="1" applyBorder="1" applyAlignment="1">
      <alignment horizontal="right"/>
    </xf>
    <xf numFmtId="3" fontId="44" fillId="0" borderId="3" xfId="0" applyNumberFormat="1" applyFont="1" applyBorder="1" applyAlignment="1">
      <alignment horizontal="center"/>
    </xf>
    <xf numFmtId="0" fontId="45" fillId="5" borderId="3" xfId="0" applyFont="1" applyFill="1" applyBorder="1" applyAlignment="1">
      <alignment horizontal="left" vertical="center" wrapText="1"/>
    </xf>
    <xf numFmtId="17" fontId="45" fillId="5" borderId="3" xfId="0" applyNumberFormat="1" applyFont="1" applyFill="1" applyBorder="1" applyAlignment="1">
      <alignment horizontal="center" vertical="center" wrapText="1"/>
    </xf>
    <xf numFmtId="1" fontId="45" fillId="5" borderId="29" xfId="0" applyNumberFormat="1" applyFont="1" applyFill="1" applyBorder="1" applyAlignment="1">
      <alignment horizontal="center" vertical="center" wrapText="1"/>
    </xf>
    <xf numFmtId="165" fontId="45" fillId="5" borderId="3" xfId="0" applyNumberFormat="1" applyFont="1" applyFill="1" applyBorder="1" applyAlignment="1">
      <alignment horizontal="center" vertical="center" wrapText="1"/>
    </xf>
    <xf numFmtId="165" fontId="45" fillId="0" borderId="0" xfId="0" applyNumberFormat="1" applyFont="1" applyAlignment="1">
      <alignment horizontal="center" vertical="center" wrapText="1"/>
    </xf>
    <xf numFmtId="0" fontId="62" fillId="0" borderId="4" xfId="0" applyFont="1" applyBorder="1" applyAlignment="1">
      <alignment horizontal="center" vertical="top" wrapText="1"/>
    </xf>
    <xf numFmtId="0" fontId="62" fillId="0" borderId="42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 wrapText="1"/>
    </xf>
    <xf numFmtId="0" fontId="62" fillId="11" borderId="19" xfId="0" applyFont="1" applyFill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2" fillId="0" borderId="41" xfId="0" applyFont="1" applyBorder="1" applyAlignment="1">
      <alignment horizontal="center" vertical="center"/>
    </xf>
    <xf numFmtId="1" fontId="62" fillId="0" borderId="53" xfId="0" applyNumberFormat="1" applyFont="1" applyBorder="1" applyAlignment="1">
      <alignment horizontal="center" vertical="center"/>
    </xf>
    <xf numFmtId="165" fontId="62" fillId="0" borderId="41" xfId="0" applyNumberFormat="1" applyFont="1" applyBorder="1" applyAlignment="1">
      <alignment horizontal="center" vertical="center"/>
    </xf>
    <xf numFmtId="165" fontId="6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/>
    </xf>
    <xf numFmtId="0" fontId="67" fillId="7" borderId="68" xfId="0" applyFont="1" applyFill="1" applyBorder="1" applyAlignment="1">
      <alignment horizontal="center" vertical="center" wrapText="1"/>
    </xf>
    <xf numFmtId="17" fontId="67" fillId="0" borderId="66" xfId="0" applyNumberFormat="1" applyFont="1" applyBorder="1" applyAlignment="1">
      <alignment horizontal="center" vertical="center" wrapText="1"/>
    </xf>
    <xf numFmtId="17" fontId="44" fillId="0" borderId="50" xfId="0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1" fontId="67" fillId="0" borderId="10" xfId="0" applyNumberFormat="1" applyFont="1" applyBorder="1" applyAlignment="1">
      <alignment horizontal="center" vertical="center"/>
    </xf>
    <xf numFmtId="0" fontId="62" fillId="0" borderId="6" xfId="10" applyFont="1" applyBorder="1" applyAlignment="1" applyProtection="1">
      <alignment horizontal="center" vertical="top" wrapText="1"/>
    </xf>
    <xf numFmtId="0" fontId="62" fillId="0" borderId="20" xfId="0" applyFont="1" applyBorder="1" applyAlignment="1">
      <alignment horizontal="center" vertical="center" wrapText="1"/>
    </xf>
    <xf numFmtId="0" fontId="62" fillId="11" borderId="20" xfId="0" applyFont="1" applyFill="1" applyBorder="1" applyAlignment="1">
      <alignment horizontal="center" vertical="center"/>
    </xf>
    <xf numFmtId="0" fontId="66" fillId="7" borderId="69" xfId="0" applyFont="1" applyFill="1" applyBorder="1" applyAlignment="1">
      <alignment horizontal="center" vertical="center"/>
    </xf>
    <xf numFmtId="1" fontId="66" fillId="7" borderId="70" xfId="0" applyNumberFormat="1" applyFont="1" applyFill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11" borderId="20" xfId="0" applyFont="1" applyFill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62" fillId="0" borderId="6" xfId="0" applyFont="1" applyBorder="1" applyAlignment="1">
      <alignment horizontal="center" vertical="center"/>
    </xf>
    <xf numFmtId="1" fontId="62" fillId="0" borderId="22" xfId="0" applyNumberFormat="1" applyFont="1" applyBorder="1" applyAlignment="1">
      <alignment horizontal="center" vertical="center"/>
    </xf>
    <xf numFmtId="165" fontId="62" fillId="0" borderId="6" xfId="0" applyNumberFormat="1" applyFont="1" applyBorder="1" applyAlignment="1">
      <alignment horizontal="center" vertical="center"/>
    </xf>
    <xf numFmtId="0" fontId="67" fillId="5" borderId="69" xfId="0" applyFont="1" applyFill="1" applyBorder="1" applyAlignment="1">
      <alignment horizontal="justify" vertical="center" wrapText="1"/>
    </xf>
    <xf numFmtId="0" fontId="67" fillId="5" borderId="19" xfId="0" applyFont="1" applyFill="1" applyBorder="1" applyAlignment="1">
      <alignment horizontal="center" vertical="center" wrapText="1"/>
    </xf>
    <xf numFmtId="0" fontId="67" fillId="5" borderId="51" xfId="0" applyFont="1" applyFill="1" applyBorder="1" applyAlignment="1">
      <alignment horizontal="center" vertical="center" wrapText="1"/>
    </xf>
    <xf numFmtId="0" fontId="66" fillId="0" borderId="34" xfId="0" applyFont="1" applyBorder="1" applyAlignment="1">
      <alignment horizontal="center" vertical="center"/>
    </xf>
    <xf numFmtId="1" fontId="66" fillId="0" borderId="3" xfId="0" applyNumberFormat="1" applyFont="1" applyBorder="1" applyAlignment="1">
      <alignment horizontal="center" vertical="center"/>
    </xf>
    <xf numFmtId="0" fontId="32" fillId="7" borderId="35" xfId="0" applyFont="1" applyFill="1" applyBorder="1"/>
    <xf numFmtId="0" fontId="32" fillId="7" borderId="20" xfId="0" applyFont="1" applyFill="1" applyBorder="1"/>
    <xf numFmtId="0" fontId="32" fillId="7" borderId="24" xfId="0" applyFont="1" applyFill="1" applyBorder="1"/>
    <xf numFmtId="0" fontId="32" fillId="7" borderId="44" xfId="0" applyFont="1" applyFill="1" applyBorder="1"/>
    <xf numFmtId="0" fontId="66" fillId="7" borderId="35" xfId="0" applyFont="1" applyFill="1" applyBorder="1" applyAlignment="1">
      <alignment horizontal="center" vertical="center"/>
    </xf>
    <xf numFmtId="1" fontId="66" fillId="7" borderId="71" xfId="0" applyNumberFormat="1" applyFont="1" applyFill="1" applyBorder="1" applyAlignment="1">
      <alignment horizontal="center" vertical="center"/>
    </xf>
    <xf numFmtId="0" fontId="66" fillId="7" borderId="72" xfId="0" applyFont="1" applyFill="1" applyBorder="1" applyAlignment="1">
      <alignment horizontal="center" vertical="center"/>
    </xf>
    <xf numFmtId="1" fontId="66" fillId="7" borderId="73" xfId="0" applyNumberFormat="1" applyFont="1" applyFill="1" applyBorder="1" applyAlignment="1">
      <alignment horizontal="center" vertical="center"/>
    </xf>
    <xf numFmtId="0" fontId="67" fillId="13" borderId="74" xfId="0" applyFont="1" applyFill="1" applyBorder="1" applyAlignment="1">
      <alignment horizontal="justify" vertical="center" wrapText="1"/>
    </xf>
    <xf numFmtId="0" fontId="67" fillId="13" borderId="75" xfId="0" applyFont="1" applyFill="1" applyBorder="1" applyAlignment="1">
      <alignment horizontal="center" vertical="center" wrapText="1"/>
    </xf>
    <xf numFmtId="0" fontId="67" fillId="13" borderId="76" xfId="0" applyFont="1" applyFill="1" applyBorder="1" applyAlignment="1">
      <alignment horizontal="center" vertical="center" wrapText="1"/>
    </xf>
    <xf numFmtId="0" fontId="66" fillId="0" borderId="29" xfId="0" applyFont="1" applyBorder="1" applyAlignment="1">
      <alignment horizontal="center" vertical="center"/>
    </xf>
    <xf numFmtId="0" fontId="66" fillId="13" borderId="77" xfId="0" applyFont="1" applyFill="1" applyBorder="1" applyAlignment="1">
      <alignment horizontal="right" vertical="center" wrapText="1"/>
    </xf>
    <xf numFmtId="0" fontId="66" fillId="13" borderId="78" xfId="0" applyFont="1" applyFill="1" applyBorder="1" applyAlignment="1">
      <alignment horizontal="center" vertical="center" wrapText="1"/>
    </xf>
    <xf numFmtId="0" fontId="66" fillId="13" borderId="79" xfId="0" applyFont="1" applyFill="1" applyBorder="1" applyAlignment="1">
      <alignment horizontal="center" vertical="center" wrapText="1"/>
    </xf>
    <xf numFmtId="0" fontId="66" fillId="13" borderId="80" xfId="0" applyFont="1" applyFill="1" applyBorder="1" applyAlignment="1">
      <alignment horizontal="center" vertical="center" wrapText="1"/>
    </xf>
    <xf numFmtId="0" fontId="66" fillId="13" borderId="81" xfId="0" applyFont="1" applyFill="1" applyBorder="1" applyAlignment="1">
      <alignment horizontal="center" vertical="center" wrapText="1"/>
    </xf>
    <xf numFmtId="0" fontId="66" fillId="0" borderId="32" xfId="0" applyFont="1" applyBorder="1" applyAlignment="1">
      <alignment horizontal="center" vertical="center"/>
    </xf>
    <xf numFmtId="1" fontId="66" fillId="0" borderId="45" xfId="0" applyNumberFormat="1" applyFont="1" applyBorder="1" applyAlignment="1">
      <alignment horizontal="center" vertical="center"/>
    </xf>
    <xf numFmtId="0" fontId="66" fillId="13" borderId="82" xfId="0" applyFont="1" applyFill="1" applyBorder="1" applyAlignment="1">
      <alignment horizontal="right" vertical="center" wrapText="1"/>
    </xf>
    <xf numFmtId="0" fontId="66" fillId="13" borderId="83" xfId="0" applyFont="1" applyFill="1" applyBorder="1" applyAlignment="1">
      <alignment horizontal="center" vertical="center" wrapText="1"/>
    </xf>
    <xf numFmtId="0" fontId="66" fillId="13" borderId="84" xfId="0" applyFont="1" applyFill="1" applyBorder="1" applyAlignment="1">
      <alignment horizontal="center" vertical="center" wrapText="1"/>
    </xf>
    <xf numFmtId="0" fontId="66" fillId="13" borderId="85" xfId="0" applyFont="1" applyFill="1" applyBorder="1" applyAlignment="1">
      <alignment horizontal="center" vertical="center" wrapText="1"/>
    </xf>
    <xf numFmtId="0" fontId="66" fillId="13" borderId="86" xfId="0" applyFont="1" applyFill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/>
    </xf>
    <xf numFmtId="1" fontId="66" fillId="0" borderId="8" xfId="0" applyNumberFormat="1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top" wrapText="1"/>
    </xf>
    <xf numFmtId="0" fontId="32" fillId="7" borderId="68" xfId="0" applyFont="1" applyFill="1" applyBorder="1"/>
    <xf numFmtId="0" fontId="32" fillId="7" borderId="66" xfId="0" applyFont="1" applyFill="1" applyBorder="1"/>
    <xf numFmtId="0" fontId="32" fillId="7" borderId="50" xfId="0" applyFont="1" applyFill="1" applyBorder="1"/>
    <xf numFmtId="0" fontId="67" fillId="15" borderId="152" xfId="0" applyFont="1" applyFill="1" applyBorder="1" applyAlignment="1">
      <alignment horizontal="left" vertical="center"/>
    </xf>
    <xf numFmtId="0" fontId="67" fillId="15" borderId="153" xfId="0" applyFont="1" applyFill="1" applyBorder="1" applyAlignment="1">
      <alignment horizontal="center" vertical="center"/>
    </xf>
    <xf numFmtId="0" fontId="67" fillId="15" borderId="154" xfId="0" applyFont="1" applyFill="1" applyBorder="1" applyAlignment="1">
      <alignment horizontal="center" vertical="center"/>
    </xf>
    <xf numFmtId="0" fontId="67" fillId="15" borderId="154" xfId="0" applyFont="1" applyFill="1" applyBorder="1" applyAlignment="1">
      <alignment horizontal="center" vertical="center" wrapText="1"/>
    </xf>
    <xf numFmtId="0" fontId="67" fillId="15" borderId="151" xfId="0" applyFont="1" applyFill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/>
    </xf>
    <xf numFmtId="1" fontId="66" fillId="0" borderId="2" xfId="0" applyNumberFormat="1" applyFont="1" applyBorder="1" applyAlignment="1">
      <alignment horizontal="center" vertical="center"/>
    </xf>
    <xf numFmtId="0" fontId="67" fillId="16" borderId="155" xfId="0" applyFont="1" applyFill="1" applyBorder="1" applyAlignment="1">
      <alignment horizontal="justify" vertical="center" wrapText="1"/>
    </xf>
    <xf numFmtId="0" fontId="67" fillId="16" borderId="156" xfId="0" applyFont="1" applyFill="1" applyBorder="1" applyAlignment="1">
      <alignment horizontal="center" vertical="center" wrapText="1"/>
    </xf>
    <xf numFmtId="0" fontId="66" fillId="0" borderId="157" xfId="0" applyFont="1" applyBorder="1" applyAlignment="1">
      <alignment horizontal="center" vertical="center"/>
    </xf>
    <xf numFmtId="1" fontId="66" fillId="0" borderId="158" xfId="0" applyNumberFormat="1" applyFont="1" applyBorder="1" applyAlignment="1">
      <alignment horizontal="center" vertical="center"/>
    </xf>
    <xf numFmtId="0" fontId="66" fillId="16" borderId="159" xfId="0" applyFont="1" applyFill="1" applyBorder="1" applyAlignment="1">
      <alignment horizontal="right" vertical="center" wrapText="1"/>
    </xf>
    <xf numFmtId="0" fontId="66" fillId="16" borderId="160" xfId="0" applyFont="1" applyFill="1" applyBorder="1" applyAlignment="1">
      <alignment horizontal="center" vertical="center" wrapText="1"/>
    </xf>
    <xf numFmtId="0" fontId="66" fillId="16" borderId="161" xfId="0" applyFont="1" applyFill="1" applyBorder="1" applyAlignment="1">
      <alignment horizontal="center" vertical="center" wrapText="1"/>
    </xf>
    <xf numFmtId="0" fontId="66" fillId="16" borderId="162" xfId="0" applyFont="1" applyFill="1" applyBorder="1" applyAlignment="1">
      <alignment horizontal="center" vertical="center" wrapText="1"/>
    </xf>
    <xf numFmtId="0" fontId="66" fillId="16" borderId="163" xfId="0" applyFont="1" applyFill="1" applyBorder="1" applyAlignment="1">
      <alignment horizontal="center" vertical="center" wrapText="1"/>
    </xf>
    <xf numFmtId="0" fontId="66" fillId="16" borderId="164" xfId="0" applyFont="1" applyFill="1" applyBorder="1" applyAlignment="1">
      <alignment horizontal="center" vertical="center" wrapText="1"/>
    </xf>
    <xf numFmtId="0" fontId="66" fillId="24" borderId="165" xfId="0" applyFont="1" applyFill="1" applyBorder="1" applyAlignment="1">
      <alignment horizontal="center" vertical="center" wrapText="1"/>
    </xf>
    <xf numFmtId="0" fontId="66" fillId="16" borderId="166" xfId="0" applyFont="1" applyFill="1" applyBorder="1" applyAlignment="1">
      <alignment horizontal="center" vertical="center" wrapText="1"/>
    </xf>
    <xf numFmtId="0" fontId="66" fillId="0" borderId="167" xfId="0" applyFont="1" applyBorder="1" applyAlignment="1">
      <alignment horizontal="center" vertical="center"/>
    </xf>
    <xf numFmtId="1" fontId="66" fillId="0" borderId="168" xfId="0" applyNumberFormat="1" applyFont="1" applyBorder="1" applyAlignment="1">
      <alignment horizontal="center" vertical="center"/>
    </xf>
    <xf numFmtId="0" fontId="66" fillId="16" borderId="169" xfId="0" applyFont="1" applyFill="1" applyBorder="1" applyAlignment="1">
      <alignment horizontal="right" vertical="center" wrapText="1"/>
    </xf>
    <xf numFmtId="0" fontId="66" fillId="16" borderId="170" xfId="0" applyFont="1" applyFill="1" applyBorder="1" applyAlignment="1">
      <alignment horizontal="center" vertical="center" wrapText="1"/>
    </xf>
    <xf numFmtId="0" fontId="66" fillId="16" borderId="171" xfId="0" applyFont="1" applyFill="1" applyBorder="1" applyAlignment="1">
      <alignment horizontal="center" vertical="center" wrapText="1"/>
    </xf>
    <xf numFmtId="0" fontId="66" fillId="16" borderId="172" xfId="0" applyFont="1" applyFill="1" applyBorder="1" applyAlignment="1">
      <alignment horizontal="center" vertical="center" wrapText="1"/>
    </xf>
    <xf numFmtId="0" fontId="66" fillId="16" borderId="173" xfId="0" applyFont="1" applyFill="1" applyBorder="1" applyAlignment="1">
      <alignment horizontal="center" vertical="center" wrapText="1"/>
    </xf>
    <xf numFmtId="0" fontId="66" fillId="24" borderId="174" xfId="0" applyFont="1" applyFill="1" applyBorder="1" applyAlignment="1">
      <alignment horizontal="center" vertical="center" wrapText="1"/>
    </xf>
    <xf numFmtId="0" fontId="66" fillId="16" borderId="175" xfId="0" applyFont="1" applyFill="1" applyBorder="1" applyAlignment="1">
      <alignment horizontal="center" vertical="center" wrapText="1"/>
    </xf>
    <xf numFmtId="0" fontId="66" fillId="0" borderId="176" xfId="0" applyFont="1" applyBorder="1" applyAlignment="1">
      <alignment horizontal="center" vertical="center"/>
    </xf>
    <xf numFmtId="1" fontId="66" fillId="0" borderId="177" xfId="0" applyNumberFormat="1" applyFont="1" applyBorder="1" applyAlignment="1">
      <alignment horizontal="center" vertical="center"/>
    </xf>
    <xf numFmtId="0" fontId="67" fillId="18" borderId="89" xfId="0" applyFont="1" applyFill="1" applyBorder="1" applyAlignment="1">
      <alignment horizontal="justify" vertical="center" wrapText="1"/>
    </xf>
    <xf numFmtId="0" fontId="67" fillId="18" borderId="90" xfId="0" applyFont="1" applyFill="1" applyBorder="1" applyAlignment="1">
      <alignment horizontal="center" vertical="center" wrapText="1"/>
    </xf>
    <xf numFmtId="0" fontId="67" fillId="18" borderId="91" xfId="0" applyFont="1" applyFill="1" applyBorder="1" applyAlignment="1">
      <alignment horizontal="center" vertical="center" wrapText="1"/>
    </xf>
    <xf numFmtId="0" fontId="67" fillId="18" borderId="92" xfId="0" applyFont="1" applyFill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/>
    </xf>
    <xf numFmtId="0" fontId="67" fillId="19" borderId="93" xfId="0" applyFont="1" applyFill="1" applyBorder="1" applyAlignment="1">
      <alignment horizontal="justify" vertical="center" wrapText="1"/>
    </xf>
    <xf numFmtId="0" fontId="67" fillId="19" borderId="91" xfId="0" applyFont="1" applyFill="1" applyBorder="1" applyAlignment="1">
      <alignment horizontal="center" vertical="center" wrapText="1"/>
    </xf>
    <xf numFmtId="0" fontId="67" fillId="19" borderId="92" xfId="0" applyFont="1" applyFill="1" applyBorder="1" applyAlignment="1">
      <alignment horizontal="center" vertical="center" wrapText="1"/>
    </xf>
    <xf numFmtId="0" fontId="66" fillId="19" borderId="94" xfId="0" applyFont="1" applyFill="1" applyBorder="1" applyAlignment="1">
      <alignment horizontal="right" vertical="center" wrapText="1"/>
    </xf>
    <xf numFmtId="0" fontId="66" fillId="19" borderId="95" xfId="0" applyFont="1" applyFill="1" applyBorder="1" applyAlignment="1">
      <alignment horizontal="center" vertical="center" wrapText="1"/>
    </xf>
    <xf numFmtId="0" fontId="66" fillId="19" borderId="96" xfId="0" applyFont="1" applyFill="1" applyBorder="1" applyAlignment="1">
      <alignment horizontal="center" vertical="center" wrapText="1"/>
    </xf>
    <xf numFmtId="0" fontId="66" fillId="19" borderId="97" xfId="0" applyFont="1" applyFill="1" applyBorder="1" applyAlignment="1">
      <alignment horizontal="center" vertical="center" wrapText="1"/>
    </xf>
    <xf numFmtId="0" fontId="66" fillId="19" borderId="98" xfId="0" applyFont="1" applyFill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/>
    </xf>
    <xf numFmtId="1" fontId="66" fillId="0" borderId="41" xfId="0" applyNumberFormat="1" applyFont="1" applyBorder="1" applyAlignment="1">
      <alignment horizontal="center" vertical="center"/>
    </xf>
    <xf numFmtId="0" fontId="66" fillId="19" borderId="99" xfId="0" applyFont="1" applyFill="1" applyBorder="1" applyAlignment="1">
      <alignment horizontal="right" vertical="center" wrapText="1"/>
    </xf>
    <xf numFmtId="0" fontId="66" fillId="19" borderId="100" xfId="0" applyFont="1" applyFill="1" applyBorder="1" applyAlignment="1">
      <alignment horizontal="center" vertical="center" wrapText="1"/>
    </xf>
    <xf numFmtId="0" fontId="66" fillId="19" borderId="101" xfId="0" applyFont="1" applyFill="1" applyBorder="1" applyAlignment="1">
      <alignment horizontal="center" vertical="center" wrapText="1"/>
    </xf>
    <xf numFmtId="0" fontId="66" fillId="19" borderId="102" xfId="0" applyFont="1" applyFill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/>
    </xf>
    <xf numFmtId="1" fontId="66" fillId="0" borderId="10" xfId="0" applyNumberFormat="1" applyFont="1" applyBorder="1" applyAlignment="1">
      <alignment horizontal="center" vertical="center"/>
    </xf>
    <xf numFmtId="0" fontId="67" fillId="18" borderId="103" xfId="0" applyFont="1" applyFill="1" applyBorder="1" applyAlignment="1">
      <alignment horizontal="justify" vertical="center" wrapText="1"/>
    </xf>
    <xf numFmtId="1" fontId="66" fillId="0" borderId="15" xfId="0" applyNumberFormat="1" applyFont="1" applyBorder="1" applyAlignment="1">
      <alignment horizontal="center" vertical="center"/>
    </xf>
    <xf numFmtId="0" fontId="32" fillId="7" borderId="69" xfId="0" applyFont="1" applyFill="1" applyBorder="1"/>
    <xf numFmtId="0" fontId="32" fillId="7" borderId="19" xfId="0" applyFont="1" applyFill="1" applyBorder="1"/>
    <xf numFmtId="0" fontId="32" fillId="7" borderId="51" xfId="0" applyFont="1" applyFill="1" applyBorder="1"/>
    <xf numFmtId="0" fontId="66" fillId="7" borderId="54" xfId="0" applyFont="1" applyFill="1" applyBorder="1" applyAlignment="1">
      <alignment horizontal="center" vertical="center"/>
    </xf>
    <xf numFmtId="1" fontId="66" fillId="7" borderId="56" xfId="0" applyNumberFormat="1" applyFont="1" applyFill="1" applyBorder="1" applyAlignment="1">
      <alignment horizontal="center" vertical="center"/>
    </xf>
    <xf numFmtId="0" fontId="67" fillId="21" borderId="105" xfId="0" applyFont="1" applyFill="1" applyBorder="1" applyAlignment="1">
      <alignment horizontal="justify" vertical="center" wrapText="1"/>
    </xf>
    <xf numFmtId="0" fontId="67" fillId="21" borderId="106" xfId="0" applyFont="1" applyFill="1" applyBorder="1" applyAlignment="1">
      <alignment horizontal="center" vertical="center" wrapText="1"/>
    </xf>
    <xf numFmtId="0" fontId="67" fillId="21" borderId="107" xfId="0" applyFont="1" applyFill="1" applyBorder="1" applyAlignment="1">
      <alignment horizontal="center" vertical="center" wrapText="1"/>
    </xf>
    <xf numFmtId="0" fontId="67" fillId="21" borderId="108" xfId="0" applyFont="1" applyFill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/>
    </xf>
    <xf numFmtId="0" fontId="67" fillId="22" borderId="109" xfId="0" applyFont="1" applyFill="1" applyBorder="1" applyAlignment="1">
      <alignment horizontal="justify" vertical="center" wrapText="1"/>
    </xf>
    <xf numFmtId="0" fontId="67" fillId="22" borderId="108" xfId="0" applyFont="1" applyFill="1" applyBorder="1" applyAlignment="1">
      <alignment horizontal="center" vertical="center" wrapText="1"/>
    </xf>
    <xf numFmtId="0" fontId="67" fillId="22" borderId="110" xfId="0" applyFont="1" applyFill="1" applyBorder="1" applyAlignment="1">
      <alignment horizontal="center" vertical="center" wrapText="1"/>
    </xf>
    <xf numFmtId="0" fontId="66" fillId="22" borderId="111" xfId="0" applyFont="1" applyFill="1" applyBorder="1" applyAlignment="1">
      <alignment horizontal="right" vertical="center" wrapText="1"/>
    </xf>
    <xf numFmtId="0" fontId="66" fillId="22" borderId="112" xfId="0" applyFont="1" applyFill="1" applyBorder="1" applyAlignment="1">
      <alignment horizontal="center" vertical="center" wrapText="1"/>
    </xf>
    <xf numFmtId="0" fontId="66" fillId="22" borderId="113" xfId="0" applyFont="1" applyFill="1" applyBorder="1" applyAlignment="1">
      <alignment horizontal="center" vertical="center" wrapText="1"/>
    </xf>
    <xf numFmtId="0" fontId="66" fillId="22" borderId="114" xfId="0" applyFont="1" applyFill="1" applyBorder="1" applyAlignment="1">
      <alignment horizontal="center" vertical="center" wrapText="1"/>
    </xf>
    <xf numFmtId="0" fontId="66" fillId="22" borderId="115" xfId="0" applyFont="1" applyFill="1" applyBorder="1" applyAlignment="1">
      <alignment horizontal="center" vertical="center" wrapText="1"/>
    </xf>
    <xf numFmtId="0" fontId="66" fillId="22" borderId="116" xfId="0" applyFont="1" applyFill="1" applyBorder="1" applyAlignment="1">
      <alignment horizontal="right" vertical="center" wrapText="1"/>
    </xf>
    <xf numFmtId="0" fontId="66" fillId="22" borderId="117" xfId="0" applyFont="1" applyFill="1" applyBorder="1" applyAlignment="1">
      <alignment horizontal="center" vertical="center" wrapText="1"/>
    </xf>
    <xf numFmtId="0" fontId="66" fillId="22" borderId="118" xfId="0" applyFont="1" applyFill="1" applyBorder="1" applyAlignment="1">
      <alignment horizontal="center" vertical="center" wrapText="1"/>
    </xf>
    <xf numFmtId="0" fontId="66" fillId="22" borderId="119" xfId="0" applyFont="1" applyFill="1" applyBorder="1" applyAlignment="1">
      <alignment horizontal="center" vertical="center" wrapText="1"/>
    </xf>
    <xf numFmtId="0" fontId="66" fillId="22" borderId="120" xfId="0" applyFont="1" applyFill="1" applyBorder="1" applyAlignment="1">
      <alignment horizontal="center" vertical="center" wrapText="1"/>
    </xf>
    <xf numFmtId="17" fontId="44" fillId="0" borderId="0" xfId="0" applyNumberFormat="1" applyFont="1" applyAlignment="1">
      <alignment horizontal="center"/>
    </xf>
    <xf numFmtId="0" fontId="62" fillId="0" borderId="6" xfId="0" applyFont="1" applyBorder="1" applyAlignment="1">
      <alignment horizontal="left" vertical="top" wrapText="1"/>
    </xf>
    <xf numFmtId="0" fontId="62" fillId="0" borderId="6" xfId="0" applyFont="1" applyBorder="1" applyAlignment="1">
      <alignment horizontal="center" vertical="top"/>
    </xf>
    <xf numFmtId="0" fontId="62" fillId="0" borderId="46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/>
    </xf>
    <xf numFmtId="1" fontId="62" fillId="0" borderId="25" xfId="0" applyNumberFormat="1" applyFont="1" applyBorder="1" applyAlignment="1">
      <alignment horizontal="center" vertical="center"/>
    </xf>
    <xf numFmtId="165" fontId="62" fillId="0" borderId="28" xfId="0" applyNumberFormat="1" applyFont="1" applyBorder="1" applyAlignment="1">
      <alignment horizontal="center" vertical="center"/>
    </xf>
    <xf numFmtId="0" fontId="62" fillId="0" borderId="8" xfId="0" applyFont="1" applyBorder="1" applyAlignment="1">
      <alignment horizontal="center" vertical="top" wrapText="1"/>
    </xf>
    <xf numFmtId="0" fontId="62" fillId="0" borderId="48" xfId="0" applyFont="1" applyBorder="1" applyAlignment="1">
      <alignment horizontal="center" vertical="center"/>
    </xf>
    <xf numFmtId="0" fontId="62" fillId="0" borderId="38" xfId="0" applyFont="1" applyBorder="1" applyAlignment="1">
      <alignment horizontal="center" vertical="center"/>
    </xf>
    <xf numFmtId="0" fontId="62" fillId="0" borderId="66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 wrapText="1"/>
    </xf>
    <xf numFmtId="0" fontId="62" fillId="11" borderId="26" xfId="0" applyFont="1" applyFill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/>
    </xf>
    <xf numFmtId="1" fontId="62" fillId="0" borderId="58" xfId="0" applyNumberFormat="1" applyFont="1" applyBorder="1" applyAlignment="1">
      <alignment horizontal="center" vertical="center"/>
    </xf>
    <xf numFmtId="165" fontId="62" fillId="0" borderId="8" xfId="0" applyNumberFormat="1" applyFont="1" applyBorder="1" applyAlignment="1">
      <alignment horizontal="center" vertical="center"/>
    </xf>
    <xf numFmtId="0" fontId="45" fillId="5" borderId="10" xfId="0" applyFont="1" applyFill="1" applyBorder="1" applyAlignment="1">
      <alignment horizontal="right" vertical="center" wrapText="1"/>
    </xf>
    <xf numFmtId="0" fontId="45" fillId="5" borderId="123" xfId="0" applyFont="1" applyFill="1" applyBorder="1" applyAlignment="1">
      <alignment horizontal="center" vertical="center"/>
    </xf>
    <xf numFmtId="0" fontId="45" fillId="5" borderId="49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45" fillId="5" borderId="10" xfId="0" applyFont="1" applyFill="1" applyBorder="1" applyAlignment="1">
      <alignment horizontal="center" vertical="center"/>
    </xf>
    <xf numFmtId="1" fontId="45" fillId="5" borderId="58" xfId="0" applyNumberFormat="1" applyFont="1" applyFill="1" applyBorder="1" applyAlignment="1">
      <alignment horizontal="center" vertical="center"/>
    </xf>
    <xf numFmtId="165" fontId="45" fillId="5" borderId="3" xfId="0" applyNumberFormat="1" applyFont="1" applyFill="1" applyBorder="1" applyAlignment="1">
      <alignment horizontal="center" vertical="center"/>
    </xf>
    <xf numFmtId="0" fontId="47" fillId="0" borderId="130" xfId="0" applyFont="1" applyBorder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/>
    </xf>
    <xf numFmtId="0" fontId="47" fillId="25" borderId="131" xfId="0" applyFont="1" applyFill="1" applyBorder="1" applyAlignment="1">
      <alignment horizontal="center"/>
    </xf>
    <xf numFmtId="0" fontId="50" fillId="26" borderId="125" xfId="0" applyFont="1" applyFill="1" applyBorder="1" applyAlignment="1">
      <alignment horizontal="center"/>
    </xf>
    <xf numFmtId="0" fontId="50" fillId="26" borderId="132" xfId="0" applyFont="1" applyFill="1" applyBorder="1" applyAlignment="1">
      <alignment horizontal="center"/>
    </xf>
    <xf numFmtId="0" fontId="50" fillId="26" borderId="126" xfId="0" applyFont="1" applyFill="1" applyBorder="1" applyAlignment="1">
      <alignment horizontal="center"/>
    </xf>
    <xf numFmtId="0" fontId="51" fillId="0" borderId="133" xfId="0" applyFont="1" applyBorder="1"/>
    <xf numFmtId="0" fontId="51" fillId="0" borderId="133" xfId="0" applyFont="1" applyBorder="1" applyAlignment="1">
      <alignment horizontal="center"/>
    </xf>
    <xf numFmtId="0" fontId="32" fillId="0" borderId="133" xfId="0" applyFont="1" applyBorder="1" applyAlignment="1">
      <alignment horizontal="center"/>
    </xf>
    <xf numFmtId="0" fontId="51" fillId="0" borderId="124" xfId="0" applyFont="1" applyBorder="1" applyAlignment="1">
      <alignment horizontal="left"/>
    </xf>
    <xf numFmtId="0" fontId="51" fillId="0" borderId="124" xfId="0" applyFont="1" applyBorder="1"/>
    <xf numFmtId="0" fontId="51" fillId="0" borderId="134" xfId="0" applyFont="1" applyBorder="1"/>
    <xf numFmtId="0" fontId="32" fillId="0" borderId="0" xfId="0" applyFont="1" applyAlignment="1">
      <alignment vertical="top"/>
    </xf>
    <xf numFmtId="0" fontId="47" fillId="25" borderId="133" xfId="0" applyFont="1" applyFill="1" applyBorder="1" applyAlignment="1">
      <alignment horizontal="center"/>
    </xf>
    <xf numFmtId="0" fontId="50" fillId="26" borderId="133" xfId="0" applyFont="1" applyFill="1" applyBorder="1" applyAlignment="1">
      <alignment horizontal="center"/>
    </xf>
    <xf numFmtId="0" fontId="44" fillId="26" borderId="133" xfId="0" applyFont="1" applyFill="1" applyBorder="1" applyAlignment="1">
      <alignment horizontal="center"/>
    </xf>
    <xf numFmtId="0" fontId="41" fillId="0" borderId="0" xfId="0" applyFont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34" fillId="0" borderId="0" xfId="0" applyFont="1" applyAlignment="1">
      <alignment vertical="top"/>
    </xf>
    <xf numFmtId="0" fontId="34" fillId="0" borderId="0" xfId="0" applyFont="1" applyAlignment="1">
      <alignment vertical="top" wrapText="1"/>
    </xf>
    <xf numFmtId="0" fontId="34" fillId="0" borderId="135" xfId="0" applyFont="1" applyBorder="1" applyAlignment="1">
      <alignment horizontal="center"/>
    </xf>
    <xf numFmtId="0" fontId="34" fillId="0" borderId="136" xfId="0" applyFont="1" applyBorder="1" applyAlignment="1">
      <alignment horizontal="center"/>
    </xf>
    <xf numFmtId="17" fontId="47" fillId="6" borderId="123" xfId="0" applyNumberFormat="1" applyFont="1" applyFill="1" applyBorder="1" applyAlignment="1">
      <alignment horizontal="center" vertical="center"/>
    </xf>
    <xf numFmtId="0" fontId="44" fillId="6" borderId="123" xfId="0" applyFont="1" applyFill="1" applyBorder="1" applyAlignment="1">
      <alignment horizontal="right"/>
    </xf>
    <xf numFmtId="0" fontId="44" fillId="5" borderId="123" xfId="0" applyFont="1" applyFill="1" applyBorder="1" applyAlignment="1">
      <alignment horizontal="center"/>
    </xf>
    <xf numFmtId="0" fontId="32" fillId="0" borderId="0" xfId="4" applyFont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wrapText="1"/>
    </xf>
    <xf numFmtId="0" fontId="1" fillId="0" borderId="140" xfId="0" applyFont="1" applyBorder="1" applyAlignment="1">
      <alignment horizontal="center"/>
    </xf>
    <xf numFmtId="2" fontId="1" fillId="0" borderId="140" xfId="0" applyNumberFormat="1" applyFont="1" applyBorder="1" applyAlignment="1">
      <alignment horizontal="center"/>
    </xf>
    <xf numFmtId="1" fontId="40" fillId="0" borderId="0" xfId="0" applyNumberFormat="1" applyFont="1" applyFill="1"/>
    <xf numFmtId="0" fontId="8" fillId="4" borderId="178" xfId="0" applyFont="1" applyFill="1" applyBorder="1" applyAlignment="1">
      <alignment horizontal="center"/>
    </xf>
    <xf numFmtId="0" fontId="8" fillId="4" borderId="205" xfId="0" applyFont="1" applyFill="1" applyBorder="1" applyAlignment="1">
      <alignment horizontal="center"/>
    </xf>
    <xf numFmtId="0" fontId="8" fillId="4" borderId="158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7" fontId="41" fillId="0" borderId="0" xfId="0" applyNumberFormat="1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0" fontId="34" fillId="0" borderId="0" xfId="0" applyFont="1" applyFill="1" applyBorder="1"/>
    <xf numFmtId="3" fontId="33" fillId="0" borderId="7" xfId="0" applyNumberFormat="1" applyFont="1" applyBorder="1" applyAlignment="1">
      <alignment horizontal="center"/>
    </xf>
    <xf numFmtId="2" fontId="33" fillId="0" borderId="191" xfId="0" applyNumberFormat="1" applyFont="1" applyBorder="1" applyAlignment="1">
      <alignment horizontal="center"/>
    </xf>
    <xf numFmtId="3" fontId="33" fillId="0" borderId="199" xfId="0" applyNumberFormat="1" applyFont="1" applyBorder="1" applyAlignment="1">
      <alignment horizontal="center"/>
    </xf>
    <xf numFmtId="2" fontId="33" fillId="0" borderId="192" xfId="0" applyNumberFormat="1" applyFont="1" applyBorder="1" applyAlignment="1">
      <alignment horizontal="center"/>
    </xf>
    <xf numFmtId="3" fontId="33" fillId="0" borderId="6" xfId="0" applyNumberFormat="1" applyFont="1" applyBorder="1" applyAlignment="1">
      <alignment horizontal="center"/>
    </xf>
    <xf numFmtId="2" fontId="33" fillId="0" borderId="187" xfId="0" applyNumberFormat="1" applyFont="1" applyBorder="1" applyAlignment="1">
      <alignment horizontal="center"/>
    </xf>
    <xf numFmtId="3" fontId="33" fillId="0" borderId="188" xfId="0" applyNumberFormat="1" applyFont="1" applyBorder="1" applyAlignment="1">
      <alignment horizontal="center"/>
    </xf>
    <xf numFmtId="2" fontId="33" fillId="0" borderId="189" xfId="0" applyNumberFormat="1" applyFont="1" applyBorder="1" applyAlignment="1">
      <alignment horizontal="center"/>
    </xf>
    <xf numFmtId="3" fontId="33" fillId="0" borderId="242" xfId="0" applyNumberFormat="1" applyFont="1" applyBorder="1" applyAlignment="1">
      <alignment horizontal="center"/>
    </xf>
    <xf numFmtId="2" fontId="33" fillId="0" borderId="138" xfId="0" applyNumberFormat="1" applyFont="1" applyBorder="1" applyAlignment="1">
      <alignment horizontal="center"/>
    </xf>
    <xf numFmtId="3" fontId="33" fillId="0" borderId="243" xfId="0" applyNumberFormat="1" applyFont="1" applyBorder="1" applyAlignment="1">
      <alignment horizontal="center"/>
    </xf>
    <xf numFmtId="2" fontId="33" fillId="0" borderId="139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32" fillId="0" borderId="0" xfId="0" applyFont="1" applyAlignment="1">
      <alignment horizontal="left" vertical="top" wrapText="1"/>
    </xf>
    <xf numFmtId="0" fontId="24" fillId="0" borderId="3" xfId="0" applyFont="1" applyBorder="1" applyAlignment="1">
      <alignment horizontal="center"/>
    </xf>
    <xf numFmtId="0" fontId="53" fillId="0" borderId="0" xfId="0" applyFont="1" applyAlignment="1">
      <alignment horizontal="left" vertical="top" wrapText="1"/>
    </xf>
    <xf numFmtId="3" fontId="33" fillId="0" borderId="44" xfId="0" applyNumberFormat="1" applyFont="1" applyBorder="1" applyAlignment="1">
      <alignment horizontal="center"/>
    </xf>
    <xf numFmtId="2" fontId="33" fillId="0" borderId="201" xfId="0" applyNumberFormat="1" applyFont="1" applyBorder="1" applyAlignment="1">
      <alignment horizontal="center"/>
    </xf>
    <xf numFmtId="3" fontId="33" fillId="0" borderId="240" xfId="0" applyNumberFormat="1" applyFont="1" applyBorder="1" applyAlignment="1">
      <alignment horizontal="center"/>
    </xf>
    <xf numFmtId="2" fontId="33" fillId="0" borderId="203" xfId="0" applyNumberFormat="1" applyFont="1" applyBorder="1" applyAlignment="1">
      <alignment horizontal="center"/>
    </xf>
    <xf numFmtId="3" fontId="33" fillId="0" borderId="35" xfId="0" applyNumberFormat="1" applyFont="1" applyBorder="1" applyAlignment="1">
      <alignment horizontal="center"/>
    </xf>
    <xf numFmtId="3" fontId="33" fillId="0" borderId="202" xfId="0" applyNumberFormat="1" applyFont="1" applyBorder="1" applyAlignment="1">
      <alignment horizontal="center"/>
    </xf>
    <xf numFmtId="1" fontId="61" fillId="0" borderId="52" xfId="0" applyNumberFormat="1" applyFont="1" applyBorder="1" applyAlignment="1">
      <alignment horizontal="center"/>
    </xf>
    <xf numFmtId="17" fontId="8" fillId="5" borderId="123" xfId="0" applyNumberFormat="1" applyFont="1" applyFill="1" applyBorder="1" applyAlignment="1">
      <alignment horizontal="center"/>
    </xf>
    <xf numFmtId="1" fontId="61" fillId="0" borderId="41" xfId="0" applyNumberFormat="1" applyFont="1" applyBorder="1" applyAlignment="1">
      <alignment horizontal="center" vertical="center"/>
    </xf>
    <xf numFmtId="17" fontId="8" fillId="6" borderId="123" xfId="0" applyNumberFormat="1" applyFont="1" applyFill="1" applyBorder="1" applyAlignment="1">
      <alignment horizontal="center" vertical="center"/>
    </xf>
    <xf numFmtId="3" fontId="33" fillId="0" borderId="22" xfId="0" applyNumberFormat="1" applyFont="1" applyBorder="1" applyAlignment="1">
      <alignment horizontal="center"/>
    </xf>
    <xf numFmtId="3" fontId="33" fillId="0" borderId="212" xfId="0" applyNumberFormat="1" applyFont="1" applyBorder="1" applyAlignment="1">
      <alignment horizontal="center"/>
    </xf>
    <xf numFmtId="3" fontId="33" fillId="0" borderId="34" xfId="0" applyNumberFormat="1" applyFont="1" applyBorder="1" applyAlignment="1">
      <alignment horizontal="center"/>
    </xf>
    <xf numFmtId="3" fontId="33" fillId="0" borderId="204" xfId="0" applyNumberFormat="1" applyFont="1" applyBorder="1" applyAlignment="1">
      <alignment horizontal="center"/>
    </xf>
    <xf numFmtId="2" fontId="33" fillId="0" borderId="128" xfId="0" applyNumberFormat="1" applyFont="1" applyBorder="1" applyAlignment="1">
      <alignment horizontal="center"/>
    </xf>
    <xf numFmtId="2" fontId="33" fillId="0" borderId="129" xfId="0" applyNumberFormat="1" applyFont="1" applyBorder="1" applyAlignment="1">
      <alignment horizontal="center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/>
    </xf>
    <xf numFmtId="1" fontId="47" fillId="0" borderId="0" xfId="0" applyNumberFormat="1" applyFont="1" applyAlignment="1">
      <alignment horizontal="center"/>
    </xf>
    <xf numFmtId="0" fontId="56" fillId="0" borderId="123" xfId="14" applyFont="1" applyBorder="1" applyAlignment="1">
      <alignment horizontal="center"/>
    </xf>
    <xf numFmtId="2" fontId="56" fillId="0" borderId="123" xfId="14" applyNumberFormat="1" applyFont="1" applyBorder="1" applyAlignment="1">
      <alignment horizontal="center"/>
    </xf>
    <xf numFmtId="0" fontId="56" fillId="0" borderId="123" xfId="0" applyFont="1" applyBorder="1" applyAlignment="1">
      <alignment horizontal="center"/>
    </xf>
    <xf numFmtId="2" fontId="56" fillId="0" borderId="123" xfId="0" applyNumberFormat="1" applyFont="1" applyBorder="1" applyAlignment="1">
      <alignment horizontal="center"/>
    </xf>
    <xf numFmtId="17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68" fillId="0" borderId="0" xfId="0" applyFont="1" applyFill="1" applyBorder="1" applyAlignment="1">
      <alignment horizontal="right" vertical="center" wrapText="1"/>
    </xf>
    <xf numFmtId="0" fontId="68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left" vertical="center" wrapText="1"/>
    </xf>
    <xf numFmtId="17" fontId="68" fillId="0" borderId="0" xfId="0" applyNumberFormat="1" applyFont="1" applyFill="1" applyBorder="1" applyAlignment="1">
      <alignment horizontal="center" vertical="center" wrapText="1"/>
    </xf>
    <xf numFmtId="165" fontId="36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left" vertical="center"/>
    </xf>
    <xf numFmtId="1" fontId="34" fillId="0" borderId="0" xfId="0" applyNumberFormat="1" applyFont="1" applyAlignment="1">
      <alignment horizontal="center" vertical="center"/>
    </xf>
    <xf numFmtId="0" fontId="37" fillId="0" borderId="0" xfId="10" applyFont="1" applyFill="1" applyBorder="1" applyAlignment="1" applyProtection="1">
      <alignment horizontal="center" vertical="top" wrapText="1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165" fontId="36" fillId="0" borderId="0" xfId="0" applyNumberFormat="1" applyFont="1" applyAlignment="1">
      <alignment horizontal="center"/>
    </xf>
    <xf numFmtId="0" fontId="37" fillId="0" borderId="0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horizontal="left" vertical="top" wrapText="1"/>
    </xf>
    <xf numFmtId="2" fontId="35" fillId="0" borderId="128" xfId="0" applyNumberFormat="1" applyFont="1" applyBorder="1" applyAlignment="1">
      <alignment horizontal="center"/>
    </xf>
    <xf numFmtId="3" fontId="35" fillId="0" borderId="53" xfId="0" applyNumberFormat="1" applyFont="1" applyBorder="1" applyAlignment="1">
      <alignment horizontal="center"/>
    </xf>
    <xf numFmtId="3" fontId="35" fillId="0" borderId="25" xfId="0" applyNumberFormat="1" applyFont="1" applyBorder="1" applyAlignment="1">
      <alignment horizontal="center"/>
    </xf>
    <xf numFmtId="0" fontId="33" fillId="0" borderId="0" xfId="0" applyFont="1" applyFill="1"/>
    <xf numFmtId="3" fontId="33" fillId="0" borderId="0" xfId="0" applyNumberFormat="1" applyFont="1" applyFill="1" applyAlignment="1">
      <alignment horizontal="center"/>
    </xf>
    <xf numFmtId="1" fontId="33" fillId="0" borderId="0" xfId="0" applyNumberFormat="1" applyFont="1" applyFill="1"/>
    <xf numFmtId="0" fontId="32" fillId="0" borderId="138" xfId="0" applyFont="1" applyBorder="1" applyAlignment="1">
      <alignment horizontal="center" vertical="center"/>
    </xf>
    <xf numFmtId="17" fontId="8" fillId="4" borderId="138" xfId="0" applyNumberFormat="1" applyFont="1" applyFill="1" applyBorder="1" applyAlignment="1">
      <alignment horizontal="center"/>
    </xf>
    <xf numFmtId="17" fontId="8" fillId="4" borderId="139" xfId="0" applyNumberFormat="1" applyFont="1" applyFill="1" applyBorder="1" applyAlignment="1">
      <alignment horizontal="center"/>
    </xf>
    <xf numFmtId="3" fontId="35" fillId="0" borderId="245" xfId="0" applyNumberFormat="1" applyFont="1" applyBorder="1" applyAlignment="1">
      <alignment horizontal="center"/>
    </xf>
    <xf numFmtId="17" fontId="12" fillId="4" borderId="137" xfId="0" applyNumberFormat="1" applyFont="1" applyFill="1" applyBorder="1" applyAlignment="1">
      <alignment horizontal="center"/>
    </xf>
    <xf numFmtId="17" fontId="12" fillId="4" borderId="210" xfId="0" applyNumberFormat="1" applyFont="1" applyFill="1" applyBorder="1" applyAlignment="1">
      <alignment horizontal="center"/>
    </xf>
    <xf numFmtId="17" fontId="12" fillId="4" borderId="140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15" xfId="0" applyBorder="1" applyAlignment="1"/>
    <xf numFmtId="0" fontId="0" fillId="0" borderId="0" xfId="0" applyAlignment="1"/>
    <xf numFmtId="0" fontId="47" fillId="0" borderId="0" xfId="0" applyFont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53" fillId="0" borderId="0" xfId="0" applyFont="1" applyAlignment="1"/>
    <xf numFmtId="0" fontId="32" fillId="0" borderId="0" xfId="0" applyFont="1" applyAlignment="1">
      <alignment horizontal="left" vertical="top" wrapText="1"/>
    </xf>
    <xf numFmtId="2" fontId="8" fillId="0" borderId="178" xfId="0" applyNumberFormat="1" applyFont="1" applyBorder="1" applyAlignment="1">
      <alignment horizontal="center" vertical="center" wrapText="1"/>
    </xf>
    <xf numFmtId="2" fontId="8" fillId="0" borderId="205" xfId="0" applyNumberFormat="1" applyFont="1" applyBorder="1" applyAlignment="1">
      <alignment horizontal="center" vertical="center" wrapText="1"/>
    </xf>
    <xf numFmtId="2" fontId="8" fillId="0" borderId="158" xfId="0" applyNumberFormat="1" applyFont="1" applyBorder="1" applyAlignment="1">
      <alignment horizontal="center" vertical="center" wrapText="1"/>
    </xf>
    <xf numFmtId="0" fontId="9" fillId="0" borderId="2" xfId="0" applyFont="1" applyBorder="1" applyAlignment="1"/>
    <xf numFmtId="2" fontId="8" fillId="0" borderId="178" xfId="0" applyNumberFormat="1" applyFont="1" applyBorder="1" applyAlignment="1">
      <alignment horizontal="center" vertical="center"/>
    </xf>
    <xf numFmtId="2" fontId="8" fillId="0" borderId="205" xfId="0" applyNumberFormat="1" applyFont="1" applyBorder="1" applyAlignment="1">
      <alignment horizontal="center" vertical="center"/>
    </xf>
    <xf numFmtId="2" fontId="8" fillId="0" borderId="158" xfId="0" applyNumberFormat="1" applyFont="1" applyBorder="1" applyAlignment="1">
      <alignment horizontal="center" vertical="center"/>
    </xf>
    <xf numFmtId="0" fontId="8" fillId="0" borderId="178" xfId="0" applyFont="1" applyBorder="1" applyAlignment="1">
      <alignment horizontal="center" vertical="center" wrapText="1"/>
    </xf>
    <xf numFmtId="0" fontId="8" fillId="0" borderId="205" xfId="0" applyFont="1" applyBorder="1" applyAlignment="1">
      <alignment horizontal="center" vertical="center" wrapText="1"/>
    </xf>
    <xf numFmtId="0" fontId="8" fillId="0" borderId="158" xfId="0" applyFont="1" applyBorder="1" applyAlignment="1">
      <alignment horizontal="center" vertical="center" wrapText="1"/>
    </xf>
    <xf numFmtId="0" fontId="34" fillId="0" borderId="0" xfId="0" applyFont="1" applyAlignment="1"/>
    <xf numFmtId="0" fontId="8" fillId="0" borderId="178" xfId="0" applyFont="1" applyBorder="1" applyAlignment="1">
      <alignment horizontal="center"/>
    </xf>
    <xf numFmtId="0" fontId="8" fillId="0" borderId="205" xfId="0" applyFont="1" applyBorder="1" applyAlignment="1">
      <alignment horizontal="center"/>
    </xf>
    <xf numFmtId="0" fontId="8" fillId="0" borderId="158" xfId="0" applyFont="1" applyBorder="1" applyAlignment="1">
      <alignment horizontal="center"/>
    </xf>
    <xf numFmtId="0" fontId="8" fillId="0" borderId="193" xfId="0" applyFont="1" applyBorder="1" applyAlignment="1">
      <alignment horizontal="center"/>
    </xf>
    <xf numFmtId="0" fontId="8" fillId="0" borderId="142" xfId="0" applyFont="1" applyBorder="1" applyAlignment="1">
      <alignment horizontal="center"/>
    </xf>
    <xf numFmtId="0" fontId="8" fillId="0" borderId="186" xfId="0" applyFont="1" applyBorder="1" applyAlignment="1">
      <alignment horizontal="center"/>
    </xf>
    <xf numFmtId="0" fontId="8" fillId="0" borderId="145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53" fillId="0" borderId="0" xfId="0" applyFont="1" applyAlignment="1">
      <alignment horizontal="left" vertical="top" wrapText="1"/>
    </xf>
    <xf numFmtId="0" fontId="44" fillId="20" borderId="104" xfId="0" applyFont="1" applyFill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4" fillId="10" borderId="3" xfId="0" applyFont="1" applyFill="1" applyBorder="1" applyAlignment="1">
      <alignment horizontal="center"/>
    </xf>
    <xf numFmtId="0" fontId="44" fillId="12" borderId="28" xfId="0" applyFont="1" applyFill="1" applyBorder="1" applyAlignment="1">
      <alignment horizontal="center"/>
    </xf>
    <xf numFmtId="0" fontId="44" fillId="14" borderId="87" xfId="0" applyFont="1" applyFill="1" applyBorder="1" applyAlignment="1">
      <alignment horizontal="center" vertical="center"/>
    </xf>
    <xf numFmtId="0" fontId="44" fillId="17" borderId="88" xfId="0" applyFont="1" applyFill="1" applyBorder="1" applyAlignment="1">
      <alignment horizontal="center"/>
    </xf>
    <xf numFmtId="0" fontId="31" fillId="0" borderId="0" xfId="0" applyFont="1" applyAlignment="1">
      <alignment horizontal="left" vertical="center" wrapText="1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Janeiro/2026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Protocolos!$P$19:$P$24</c:f>
              <c:numCache>
                <c:formatCode>General</c:formatCode>
                <c:ptCount val="6"/>
                <c:pt idx="0">
                  <c:v>402</c:v>
                </c:pt>
                <c:pt idx="1">
                  <c:v>62</c:v>
                </c:pt>
                <c:pt idx="2">
                  <c:v>0</c:v>
                </c:pt>
                <c:pt idx="3">
                  <c:v>4968</c:v>
                </c:pt>
                <c:pt idx="4">
                  <c:v>321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ysClr val="windowText" lastClr="000000"/>
                </a:solidFill>
              </a:rPr>
              <a:t>ÓRGÃOS</a:t>
            </a:r>
            <a:r>
              <a:rPr lang="pt-BR" sz="1100" baseline="0">
                <a:solidFill>
                  <a:sysClr val="windowText" lastClr="000000"/>
                </a:solidFill>
              </a:rPr>
              <a:t> EXTERNOS - PERCENTUAIS J</a:t>
            </a:r>
            <a:r>
              <a:rPr lang="pt-BR" sz="1100" b="1" i="0" u="none" strike="noStrike" baseline="0">
                <a:effectLst/>
              </a:rPr>
              <a:t>ANEIRO/2026</a:t>
            </a:r>
            <a:endParaRPr lang="pt-BR" sz="11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Órgãos_Externos!$A$32:$A$34</c:f>
              <c:strCache>
                <c:ptCount val="3"/>
                <c:pt idx="0">
                  <c:v>Competência Estadual</c:v>
                </c:pt>
                <c:pt idx="1">
                  <c:v>Outros Municípios</c:v>
                </c:pt>
                <c:pt idx="2">
                  <c:v>Outros Órgãos</c:v>
                </c:pt>
              </c:strCache>
            </c:strRef>
          </c:cat>
          <c:val>
            <c:numRef>
              <c:f>Órgãos_Externos!$B$32:$B$34</c:f>
              <c:numCache>
                <c:formatCode>General</c:formatCode>
                <c:ptCount val="3"/>
                <c:pt idx="0">
                  <c:v>20</c:v>
                </c:pt>
                <c:pt idx="1">
                  <c:v>37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758016072733183E-2"/>
          <c:y val="0.71162547573934365"/>
          <c:w val="0.90161798847309038"/>
          <c:h val="0.261204700023033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JANEIRO/2026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Órgãos_Externos!$A$39:$A$46</c:f>
              <c:strCache>
                <c:ptCount val="8"/>
                <c:pt idx="0">
                  <c:v>App SP156</c:v>
                </c:pt>
                <c:pt idx="1">
                  <c:v>Carta</c:v>
                </c:pt>
                <c:pt idx="2">
                  <c:v>Central SP156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PORTAL</c:v>
                </c:pt>
                <c:pt idx="6">
                  <c:v>Presencial</c:v>
                </c:pt>
                <c:pt idx="7">
                  <c:v>Zap Denúncia</c:v>
                </c:pt>
              </c:strCache>
            </c:strRef>
          </c:cat>
          <c:val>
            <c:numRef>
              <c:f>Órgãos_Externos!$B$39:$B$46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73</c:v>
                </c:pt>
                <c:pt idx="4">
                  <c:v>24</c:v>
                </c:pt>
                <c:pt idx="5">
                  <c:v>24</c:v>
                </c:pt>
                <c:pt idx="6">
                  <c:v>9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10 assuntos mais solicitados - Média/2026</a:t>
            </a:r>
            <a:endParaRPr lang="pt-BR" sz="1400">
              <a:solidFill>
                <a:schemeClr val="tx1">
                  <a:lumMod val="65000"/>
                  <a:lumOff val="35000"/>
                </a:schemeClr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3184438014303349"/>
          <c:y val="2.7733707282817221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'10+_Assuntos_2026'!$A$7:$A$16</c:f>
              <c:strCache>
                <c:ptCount val="10"/>
                <c:pt idx="0">
                  <c:v>Qualidade de atendimento</c:v>
                </c:pt>
                <c:pt idx="1">
                  <c:v>Árvore</c:v>
                </c:pt>
                <c:pt idx="2">
                  <c:v>Matrícula</c:v>
                </c:pt>
                <c:pt idx="3">
                  <c:v>Processo Administrativo</c:v>
                </c:pt>
                <c:pt idx="4">
                  <c:v>Ponto viciado, entulho e caçamba de entulho</c:v>
                </c:pt>
                <c:pt idx="5">
                  <c:v>Veículos abandonados</c:v>
                </c:pt>
                <c:pt idx="6">
                  <c:v>Buraco e Pavimentação</c:v>
                </c:pt>
                <c:pt idx="7">
                  <c:v>Ônibus</c:v>
                </c:pt>
                <c:pt idx="8">
                  <c:v>Multas de trânsito e guinchamentos</c:v>
                </c:pt>
                <c:pt idx="9">
                  <c:v>Capinação e roçada de áreas verdes</c:v>
                </c:pt>
              </c:strCache>
            </c:strRef>
          </c:cat>
          <c:val>
            <c:numRef>
              <c:f>'10+_Assuntos_2026'!$O$7:$O$16</c:f>
              <c:numCache>
                <c:formatCode>0</c:formatCode>
                <c:ptCount val="10"/>
                <c:pt idx="0">
                  <c:v>343</c:v>
                </c:pt>
                <c:pt idx="1">
                  <c:v>264</c:v>
                </c:pt>
                <c:pt idx="2">
                  <c:v>232</c:v>
                </c:pt>
                <c:pt idx="3">
                  <c:v>217</c:v>
                </c:pt>
                <c:pt idx="4">
                  <c:v>198</c:v>
                </c:pt>
                <c:pt idx="5">
                  <c:v>177</c:v>
                </c:pt>
                <c:pt idx="6">
                  <c:v>175</c:v>
                </c:pt>
                <c:pt idx="7">
                  <c:v>169</c:v>
                </c:pt>
                <c:pt idx="8">
                  <c:v>165</c:v>
                </c:pt>
                <c:pt idx="9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JAN/26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('10+_Assuntos_2026'!$A$7:$A$16,'10+_Assuntos_2026'!$A$18)</c:f>
              <c:strCache>
                <c:ptCount val="11"/>
                <c:pt idx="0">
                  <c:v>Qualidade de atendimento</c:v>
                </c:pt>
                <c:pt idx="1">
                  <c:v>Árvore</c:v>
                </c:pt>
                <c:pt idx="2">
                  <c:v>Matrícula</c:v>
                </c:pt>
                <c:pt idx="3">
                  <c:v>Processo Administrativo</c:v>
                </c:pt>
                <c:pt idx="4">
                  <c:v>Ponto viciado, entulho e caçamba de entulho</c:v>
                </c:pt>
                <c:pt idx="5">
                  <c:v>Veículos abandonados</c:v>
                </c:pt>
                <c:pt idx="6">
                  <c:v>Buraco e Pavimentação</c:v>
                </c:pt>
                <c:pt idx="7">
                  <c:v>Ônibus</c:v>
                </c:pt>
                <c:pt idx="8">
                  <c:v>Multas de trânsito e guinchamentos</c:v>
                </c:pt>
                <c:pt idx="9">
                  <c:v>Capinação e roçada de áreas verdes</c:v>
                </c:pt>
                <c:pt idx="10">
                  <c:v>Outros</c:v>
                </c:pt>
              </c:strCache>
            </c:strRef>
          </c:cat>
          <c:val>
            <c:numRef>
              <c:f>('10+_Assuntos_2026'!$P$7:$P$16,'10+_Assuntos_2026'!$O$18)</c:f>
              <c:numCache>
                <c:formatCode>0.00</c:formatCode>
                <c:ptCount val="11"/>
                <c:pt idx="0">
                  <c:v>6.3436286295542814</c:v>
                </c:pt>
                <c:pt idx="1">
                  <c:v>4.8825596449047532</c:v>
                </c:pt>
                <c:pt idx="2">
                  <c:v>4.2907342334011469</c:v>
                </c:pt>
                <c:pt idx="3">
                  <c:v>4.0133160717588314</c:v>
                </c:pt>
                <c:pt idx="4">
                  <c:v>3.6619197336785647</c:v>
                </c:pt>
                <c:pt idx="5">
                  <c:v>3.273534307379323</c:v>
                </c:pt>
                <c:pt idx="6">
                  <c:v>3.2365452191603477</c:v>
                </c:pt>
                <c:pt idx="7">
                  <c:v>3.1255779545034215</c:v>
                </c:pt>
                <c:pt idx="8">
                  <c:v>3.0515997780654707</c:v>
                </c:pt>
                <c:pt idx="9">
                  <c:v>2.8666543369705937</c:v>
                </c:pt>
                <c:pt idx="10">
                  <c:v>61.253930090623264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'10_ASSUNTOS+_Assuntos_JAN_26'!$B$24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'10_ASSUNTOS+_Assuntos_JAN_26'!$B$25</c:f>
              <c:numCache>
                <c:formatCode>General</c:formatCode>
                <c:ptCount val="1"/>
                <c:pt idx="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'10_ASSUNTOS+_Assuntos_JAN_26'!$C$24:$C$24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'10_ASSUNTOS+_Assuntos_JAN_26'!$C$25:$C$25</c:f>
              <c:numCache>
                <c:formatCode>General</c:formatCode>
                <c:ptCount val="1"/>
                <c:pt idx="0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'10_ASSUNTOS+_Assuntos_JAN_26'!$D$24:$D$24</c:f>
              <c:strCache>
                <c:ptCount val="1"/>
                <c:pt idx="0">
                  <c:v>Matrícula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'10_ASSUNTOS+_Assuntos_JAN_26'!$D$25:$D$26</c:f>
              <c:numCache>
                <c:formatCode>General</c:formatCode>
                <c:ptCount val="2"/>
                <c:pt idx="0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'10_ASSUNTOS+_Assuntos_JAN_26'!$E$24:$E$24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'10_ASSUNTOS+_Assuntos_JAN_26'!$E$25:$E$26</c:f>
              <c:numCache>
                <c:formatCode>General</c:formatCode>
                <c:ptCount val="2"/>
                <c:pt idx="0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'10_ASSUNTOS+_Assuntos_JAN_26'!$F$24:$F$24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'10_ASSUNTOS+_Assuntos_JAN_26'!$F$25:$F$26</c:f>
              <c:numCache>
                <c:formatCode>General</c:formatCode>
                <c:ptCount val="2"/>
                <c:pt idx="0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'10_ASSUNTOS+_Assuntos_JAN_26'!$G$24:$G$24</c:f>
              <c:strCache>
                <c:ptCount val="1"/>
                <c:pt idx="0">
                  <c:v>Veículos abandonados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'10_ASSUNTOS+_Assuntos_JAN_26'!$G$25:$G$26</c:f>
              <c:numCache>
                <c:formatCode>General</c:formatCode>
                <c:ptCount val="2"/>
                <c:pt idx="0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'10_ASSUNTOS+_Assuntos_JAN_26'!$H$24:$H$24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'10_ASSUNTOS+_Assuntos_JAN_26'!$H$25:$H$26</c:f>
              <c:numCache>
                <c:formatCode>General</c:formatCode>
                <c:ptCount val="2"/>
                <c:pt idx="0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'10_ASSUNTOS+_Assuntos_JAN_26'!$I$24:$I$24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'10_ASSUNTOS+_Assuntos_JAN_26'!$I$25:$I$26</c:f>
              <c:numCache>
                <c:formatCode>General</c:formatCode>
                <c:ptCount val="2"/>
                <c:pt idx="0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'10_ASSUNTOS+_Assuntos_JAN_26'!$J$24:$J$24</c:f>
              <c:strCache>
                <c:ptCount val="1"/>
                <c:pt idx="0">
                  <c:v>Multas de trânsito e guinchamentos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'10_ASSUNTOS+_Assuntos_JAN_26'!$J$25:$J$26</c:f>
              <c:numCache>
                <c:formatCode>General</c:formatCode>
                <c:ptCount val="2"/>
                <c:pt idx="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'10_ASSUNTOS+_Assuntos_JAN_26'!$K$24:$K$24</c:f>
              <c:strCache>
                <c:ptCount val="1"/>
                <c:pt idx="0">
                  <c:v>Capinação e roçada de áreas verdes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'10_ASSUNTOS+_Assuntos_JAN_26'!$K$25:$K$26</c:f>
              <c:numCache>
                <c:formatCode>General</c:formatCode>
                <c:ptCount val="2"/>
                <c:pt idx="0">
                  <c:v>155</c:v>
                </c:pt>
                <c:pt idx="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'10_ASSUNTOS+_Assuntos_JAN_26'!$L$24:$L$24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'10_ASSUNTOS+_Assuntos_JAN_26'!$L$25:$L$26</c:f>
              <c:numCache>
                <c:formatCode>General</c:formatCode>
                <c:ptCount val="2"/>
                <c:pt idx="1">
                  <c:v>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Janeiro/26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'10_ASSUNTOS+_Assuntos_JAN_26'!$B$6:$B$6</c:f>
              <c:strCache>
                <c:ptCount val="1"/>
                <c:pt idx="0">
                  <c:v>jan/26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'10_ASSUNTOS+_Assuntos_JAN_26'!$A$7:$A$16</c:f>
              <c:strCache>
                <c:ptCount val="10"/>
                <c:pt idx="0">
                  <c:v>Qualidade de atendimento</c:v>
                </c:pt>
                <c:pt idx="1">
                  <c:v>Árvore</c:v>
                </c:pt>
                <c:pt idx="2">
                  <c:v>Matrícula</c:v>
                </c:pt>
                <c:pt idx="3">
                  <c:v>Processo Administrativo</c:v>
                </c:pt>
                <c:pt idx="4">
                  <c:v>Ponto viciado, entulho e caçamba de entulho</c:v>
                </c:pt>
                <c:pt idx="5">
                  <c:v>Veículos abandonados</c:v>
                </c:pt>
                <c:pt idx="6">
                  <c:v>Buraco e Pavimentação</c:v>
                </c:pt>
                <c:pt idx="7">
                  <c:v>Ônibus</c:v>
                </c:pt>
                <c:pt idx="8">
                  <c:v>Multas de trânsito e guinchamentos</c:v>
                </c:pt>
                <c:pt idx="9">
                  <c:v>Capinação e roçada de áreas verdes</c:v>
                </c:pt>
              </c:strCache>
            </c:strRef>
          </c:cat>
          <c:val>
            <c:numRef>
              <c:f>'10_ASSUNTOS+_Assuntos_JAN_26'!$B$7:$B$16</c:f>
              <c:numCache>
                <c:formatCode>General</c:formatCode>
                <c:ptCount val="10"/>
                <c:pt idx="0">
                  <c:v>343</c:v>
                </c:pt>
                <c:pt idx="1">
                  <c:v>264</c:v>
                </c:pt>
                <c:pt idx="2">
                  <c:v>232</c:v>
                </c:pt>
                <c:pt idx="3">
                  <c:v>217</c:v>
                </c:pt>
                <c:pt idx="4">
                  <c:v>198</c:v>
                </c:pt>
                <c:pt idx="5">
                  <c:v>177</c:v>
                </c:pt>
                <c:pt idx="6">
                  <c:v>175</c:v>
                </c:pt>
                <c:pt idx="7">
                  <c:v>169</c:v>
                </c:pt>
                <c:pt idx="8">
                  <c:v>165</c:v>
                </c:pt>
                <c:pt idx="9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'10+_UNIDADES_2026'!$A$7:$A$16</c:f>
              <c:strCache>
                <c:ptCount val="10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de Educação</c:v>
                </c:pt>
                <c:pt idx="3">
                  <c:v>Secretaria Municipal das Subprefeituras</c:v>
                </c:pt>
                <c:pt idx="4">
                  <c:v>Companhia de Engenharia de Tráfego</c:v>
                </c:pt>
                <c:pt idx="5">
                  <c:v>Secretaria Municipal da Fazenda</c:v>
                </c:pt>
                <c:pt idx="6">
                  <c:v>São Paulo Transportes</c:v>
                </c:pt>
                <c:pt idx="7">
                  <c:v>Secretaria Municipal de Assistência e Desenvolvimento Social</c:v>
                </c:pt>
                <c:pt idx="8">
                  <c:v>Agência Reguladora de Serviços Públicos do Município</c:v>
                </c:pt>
                <c:pt idx="9">
                  <c:v>Órgão externo</c:v>
                </c:pt>
              </c:strCache>
            </c:strRef>
          </c:cat>
          <c:val>
            <c:numRef>
              <c:f>'10+_UNIDADES_2026'!$O$7:$O$16</c:f>
              <c:numCache>
                <c:formatCode>0</c:formatCode>
                <c:ptCount val="10"/>
                <c:pt idx="0">
                  <c:v>821</c:v>
                </c:pt>
                <c:pt idx="1">
                  <c:v>556</c:v>
                </c:pt>
                <c:pt idx="2">
                  <c:v>458</c:v>
                </c:pt>
                <c:pt idx="3">
                  <c:v>344</c:v>
                </c:pt>
                <c:pt idx="4">
                  <c:v>343</c:v>
                </c:pt>
                <c:pt idx="5">
                  <c:v>343</c:v>
                </c:pt>
                <c:pt idx="6">
                  <c:v>265</c:v>
                </c:pt>
                <c:pt idx="7">
                  <c:v>258</c:v>
                </c:pt>
                <c:pt idx="8">
                  <c:v>148</c:v>
                </c:pt>
                <c:pt idx="9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>
          <a:lumMod val="65000"/>
          <a:lumOff val="35000"/>
        </a:schemeClr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'10+_UNIDADES_2026'!$A$7:$A$18</c15:sqref>
                  </c15:fullRef>
                </c:ext>
              </c:extLst>
              <c:f>('10+_UNIDADES_2026'!$A$7:$A$16,'10+_UNIDADES_2026'!$A$18)</c:f>
              <c:strCache>
                <c:ptCount val="11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de Educação</c:v>
                </c:pt>
                <c:pt idx="3">
                  <c:v>Secretaria Municipal das Subprefeituras</c:v>
                </c:pt>
                <c:pt idx="4">
                  <c:v>Companhia de Engenharia de Tráfego</c:v>
                </c:pt>
                <c:pt idx="5">
                  <c:v>Secretaria Municipal da Fazenda</c:v>
                </c:pt>
                <c:pt idx="6">
                  <c:v>São Paulo Transportes</c:v>
                </c:pt>
                <c:pt idx="7">
                  <c:v>Secretaria Municipal de Assistência e Desenvolvimento Social</c:v>
                </c:pt>
                <c:pt idx="8">
                  <c:v>Agência Reguladora de Serviços Públicos do Município</c:v>
                </c:pt>
                <c:pt idx="9">
                  <c:v>Órgão externo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'10+_UNIDADES_2026'!$P$7:$P$18</c15:sqref>
                  </c15:fullRef>
                </c:ext>
              </c:extLst>
              <c:f>('10+_UNIDADES_2026'!$P$7:$P$16,'10+_UNIDADES_2026'!$P$18)</c:f>
              <c:numCache>
                <c:formatCode>0.00</c:formatCode>
                <c:ptCount val="11"/>
                <c:pt idx="0">
                  <c:v>15.184020713889403</c:v>
                </c:pt>
                <c:pt idx="1">
                  <c:v>10.282966524875162</c:v>
                </c:pt>
                <c:pt idx="2">
                  <c:v>8.4705012021453676</c:v>
                </c:pt>
                <c:pt idx="3">
                  <c:v>6.3621231736637691</c:v>
                </c:pt>
                <c:pt idx="4">
                  <c:v>6.3436286295542814</c:v>
                </c:pt>
                <c:pt idx="5">
                  <c:v>6.3436286295542814</c:v>
                </c:pt>
                <c:pt idx="6">
                  <c:v>4.9010541890142409</c:v>
                </c:pt>
                <c:pt idx="7">
                  <c:v>4.7715923802478271</c:v>
                </c:pt>
                <c:pt idx="8">
                  <c:v>2.7371925282041798</c:v>
                </c:pt>
                <c:pt idx="9">
                  <c:v>2.6447198076567413</c:v>
                </c:pt>
                <c:pt idx="10">
                  <c:v>31.958572221194743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'10+_UNIDADES_2026'!$P$17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'10+_Unidades_JAN_26'!$B$22:$B$22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'10+_Unidades_JAN_26'!$B$23:$B$25</c:f>
              <c:numCache>
                <c:formatCode>General</c:formatCode>
                <c:ptCount val="3"/>
                <c:pt idx="0">
                  <c:v>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'10+_Unidades_JAN_26'!$C$22:$C$22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'10+_Unidades_JAN_26'!$C$23:$C$25</c:f>
              <c:numCache>
                <c:formatCode>General</c:formatCode>
                <c:ptCount val="3"/>
                <c:pt idx="0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'10+_Unidades_JAN_26'!$D$22:$D$22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'10+_Unidades_JAN_26'!$D$23:$D$25</c:f>
              <c:numCache>
                <c:formatCode>General</c:formatCode>
                <c:ptCount val="3"/>
                <c:pt idx="0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'10+_Unidades_JAN_26'!$E$22:$E$22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'10+_Unidades_JAN_26'!$E$23:$E$25</c:f>
              <c:numCache>
                <c:formatCode>General</c:formatCode>
                <c:ptCount val="3"/>
                <c:pt idx="0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'10+_Unidades_JAN_26'!$F$22:$F$22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'10+_Unidades_JAN_26'!$F$23:$F$25</c:f>
              <c:numCache>
                <c:formatCode>General</c:formatCode>
                <c:ptCount val="3"/>
                <c:pt idx="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'10+_Unidades_JAN_26'!$G$22:$G$22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'10+_Unidades_JAN_26'!$G$23:$G$25</c:f>
              <c:numCache>
                <c:formatCode>General</c:formatCode>
                <c:ptCount val="3"/>
                <c:pt idx="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'10+_Unidades_JAN_26'!$H$22:$H$22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'10+_Unidades_JAN_26'!$H$23:$H$25</c:f>
              <c:numCache>
                <c:formatCode>General</c:formatCode>
                <c:ptCount val="3"/>
                <c:pt idx="0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'10+_Unidades_JAN_26'!$I$22:$I$22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'10+_Unidades_JAN_26'!$I$23:$I$25</c:f>
              <c:numCache>
                <c:formatCode>General</c:formatCode>
                <c:ptCount val="3"/>
                <c:pt idx="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'10+_Unidades_JAN_26'!$J$22:$J$22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'10+_Unidades_JAN_26'!$J$23:$J$25</c:f>
              <c:numCache>
                <c:formatCode>General</c:formatCode>
                <c:ptCount val="3"/>
                <c:pt idx="0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'10+_Unidades_JAN_26'!$K$22:$K$22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'10+_Unidades_JAN_26'!$K$23:$K$25</c:f>
              <c:numCache>
                <c:formatCode>General</c:formatCode>
                <c:ptCount val="3"/>
                <c:pt idx="0">
                  <c:v>143</c:v>
                </c:pt>
                <c:pt idx="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'10+_Unidades_JAN_26'!$L$22:$L$22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'10+_Unidades_JAN_26'!$L$23:$L$25</c:f>
              <c:numCache>
                <c:formatCode>#,##0</c:formatCode>
                <c:ptCount val="3"/>
                <c:pt idx="2">
                  <c:v>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Janeiro/26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'10+_Unidades_JAN_26'!$B$6:$B$6</c:f>
              <c:strCache>
                <c:ptCount val="1"/>
                <c:pt idx="0">
                  <c:v>jan/26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'10+_Unidades_JAN_26'!$A$7:$A$16</c:f>
              <c:strCache>
                <c:ptCount val="10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de Educação</c:v>
                </c:pt>
                <c:pt idx="3">
                  <c:v>Secretaria Municipal das Subprefeituras</c:v>
                </c:pt>
                <c:pt idx="4">
                  <c:v>Companhia de Engenharia de Tráfego</c:v>
                </c:pt>
                <c:pt idx="5">
                  <c:v>Secretaria Municipal da Fazenda</c:v>
                </c:pt>
                <c:pt idx="6">
                  <c:v>São Paulo Transportes</c:v>
                </c:pt>
                <c:pt idx="7">
                  <c:v>Secretaria Municipal de Assistência e Desenvolvimento Social</c:v>
                </c:pt>
                <c:pt idx="8">
                  <c:v>Agência Reguladora de Serviços Públicos do Município</c:v>
                </c:pt>
                <c:pt idx="9">
                  <c:v>Órgão externo</c:v>
                </c:pt>
              </c:strCache>
            </c:strRef>
          </c:cat>
          <c:val>
            <c:numRef>
              <c:f>'10+_Unidades_JAN_26'!$B$7:$B$16</c:f>
              <c:numCache>
                <c:formatCode>General</c:formatCode>
                <c:ptCount val="10"/>
                <c:pt idx="0">
                  <c:v>821</c:v>
                </c:pt>
                <c:pt idx="1">
                  <c:v>556</c:v>
                </c:pt>
                <c:pt idx="2">
                  <c:v>458</c:v>
                </c:pt>
                <c:pt idx="3">
                  <c:v>344</c:v>
                </c:pt>
                <c:pt idx="4">
                  <c:v>343</c:v>
                </c:pt>
                <c:pt idx="5">
                  <c:v>343</c:v>
                </c:pt>
                <c:pt idx="6">
                  <c:v>265</c:v>
                </c:pt>
                <c:pt idx="7">
                  <c:v>258</c:v>
                </c:pt>
                <c:pt idx="8">
                  <c:v>148</c:v>
                </c:pt>
                <c:pt idx="9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- 2026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dLbl>
              <c:idx val="2"/>
              <c:layout>
                <c:manualLayout>
                  <c:x val="1.7252695756870905E-2"/>
                  <c:y val="1.2045489905442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1-4862-9DF0-204F09DD4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6.9202960922706138</c:v>
                </c:pt>
                <c:pt idx="1">
                  <c:v>1.0673093475641247</c:v>
                </c:pt>
                <c:pt idx="2">
                  <c:v>0</c:v>
                </c:pt>
                <c:pt idx="3">
                  <c:v>85.522465140299531</c:v>
                </c:pt>
                <c:pt idx="4">
                  <c:v>5.5259080736787745</c:v>
                </c:pt>
                <c:pt idx="5">
                  <c:v>0.96402134618695134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692566395302275"/>
          <c:y val="7.9912771346043257E-2"/>
          <c:w val="0.34017376217803286"/>
          <c:h val="0.9191847772021721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2026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Subprefeituras_2026!$P$4:$P$4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Subprefeituras_2026!$A$5:$A$36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Subprefeituras_2026!$P$5:$P$36</c:f>
              <c:numCache>
                <c:formatCode>0.0</c:formatCode>
                <c:ptCount val="32"/>
                <c:pt idx="0">
                  <c:v>2.2263450834879404</c:v>
                </c:pt>
                <c:pt idx="1">
                  <c:v>7.6066790352504636</c:v>
                </c:pt>
                <c:pt idx="2">
                  <c:v>2.4118738404452689</c:v>
                </c:pt>
                <c:pt idx="3">
                  <c:v>3.8033395176252318</c:v>
                </c:pt>
                <c:pt idx="4">
                  <c:v>3.339517625231911</c:v>
                </c:pt>
                <c:pt idx="5">
                  <c:v>2.3191094619666046</c:v>
                </c:pt>
                <c:pt idx="6">
                  <c:v>0.83487940630797774</c:v>
                </c:pt>
                <c:pt idx="7">
                  <c:v>0.83487940630797774</c:v>
                </c:pt>
                <c:pt idx="8">
                  <c:v>1.7625231910946195</c:v>
                </c:pt>
                <c:pt idx="9">
                  <c:v>0.55658627087198509</c:v>
                </c:pt>
                <c:pt idx="10">
                  <c:v>7.8849721706864564</c:v>
                </c:pt>
                <c:pt idx="11">
                  <c:v>1.5769944341372915</c:v>
                </c:pt>
                <c:pt idx="12">
                  <c:v>5.4730983302411875</c:v>
                </c:pt>
                <c:pt idx="13">
                  <c:v>0.83487940630797774</c:v>
                </c:pt>
                <c:pt idx="14">
                  <c:v>3.2467532467532463</c:v>
                </c:pt>
                <c:pt idx="15">
                  <c:v>4.8237476808905377</c:v>
                </c:pt>
                <c:pt idx="16">
                  <c:v>2.2263450834879404</c:v>
                </c:pt>
                <c:pt idx="17">
                  <c:v>5.658627087198516</c:v>
                </c:pt>
                <c:pt idx="18">
                  <c:v>0.55658627087198509</c:v>
                </c:pt>
                <c:pt idx="19">
                  <c:v>4.8237476808905377</c:v>
                </c:pt>
                <c:pt idx="20">
                  <c:v>0.3710575139146568</c:v>
                </c:pt>
                <c:pt idx="21">
                  <c:v>3.8961038961038961</c:v>
                </c:pt>
                <c:pt idx="22">
                  <c:v>5.0092764378478662</c:v>
                </c:pt>
                <c:pt idx="23">
                  <c:v>3.525046382189239</c:v>
                </c:pt>
                <c:pt idx="24">
                  <c:v>3.9888682745825603</c:v>
                </c:pt>
                <c:pt idx="25">
                  <c:v>1.855287569573284</c:v>
                </c:pt>
                <c:pt idx="26">
                  <c:v>1.3914656771799629</c:v>
                </c:pt>
                <c:pt idx="27">
                  <c:v>1.855287569573284</c:v>
                </c:pt>
                <c:pt idx="28">
                  <c:v>6.679035250463822</c:v>
                </c:pt>
                <c:pt idx="29">
                  <c:v>2.8756957328385901</c:v>
                </c:pt>
                <c:pt idx="30">
                  <c:v>3.1539888682745829</c:v>
                </c:pt>
                <c:pt idx="31">
                  <c:v>2.5974025974025974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Subprefeituras_2026!$O$4:$O$4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Subprefeituras_2026!$A$5:$A$36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Subprefeituras_2026!$O$5:$O$36</c:f>
              <c:numCache>
                <c:formatCode>0</c:formatCode>
                <c:ptCount val="32"/>
                <c:pt idx="0">
                  <c:v>24</c:v>
                </c:pt>
                <c:pt idx="1">
                  <c:v>82</c:v>
                </c:pt>
                <c:pt idx="2">
                  <c:v>26</c:v>
                </c:pt>
                <c:pt idx="3">
                  <c:v>41</c:v>
                </c:pt>
                <c:pt idx="4">
                  <c:v>36</c:v>
                </c:pt>
                <c:pt idx="5">
                  <c:v>25</c:v>
                </c:pt>
                <c:pt idx="6">
                  <c:v>9</c:v>
                </c:pt>
                <c:pt idx="7">
                  <c:v>9</c:v>
                </c:pt>
                <c:pt idx="8">
                  <c:v>19</c:v>
                </c:pt>
                <c:pt idx="9">
                  <c:v>6</c:v>
                </c:pt>
                <c:pt idx="10">
                  <c:v>85</c:v>
                </c:pt>
                <c:pt idx="11">
                  <c:v>17</c:v>
                </c:pt>
                <c:pt idx="12">
                  <c:v>59</c:v>
                </c:pt>
                <c:pt idx="13">
                  <c:v>9</c:v>
                </c:pt>
                <c:pt idx="14">
                  <c:v>35</c:v>
                </c:pt>
                <c:pt idx="15">
                  <c:v>52</c:v>
                </c:pt>
                <c:pt idx="16">
                  <c:v>24</c:v>
                </c:pt>
                <c:pt idx="17">
                  <c:v>61</c:v>
                </c:pt>
                <c:pt idx="18">
                  <c:v>6</c:v>
                </c:pt>
                <c:pt idx="19">
                  <c:v>52</c:v>
                </c:pt>
                <c:pt idx="20">
                  <c:v>4</c:v>
                </c:pt>
                <c:pt idx="21">
                  <c:v>42</c:v>
                </c:pt>
                <c:pt idx="22">
                  <c:v>54</c:v>
                </c:pt>
                <c:pt idx="23">
                  <c:v>38</c:v>
                </c:pt>
                <c:pt idx="24">
                  <c:v>43</c:v>
                </c:pt>
                <c:pt idx="25">
                  <c:v>20</c:v>
                </c:pt>
                <c:pt idx="26">
                  <c:v>15</c:v>
                </c:pt>
                <c:pt idx="27">
                  <c:v>20</c:v>
                </c:pt>
                <c:pt idx="28">
                  <c:v>72</c:v>
                </c:pt>
                <c:pt idx="29">
                  <c:v>31</c:v>
                </c:pt>
                <c:pt idx="30">
                  <c:v>34</c:v>
                </c:pt>
                <c:pt idx="3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'10+_SUB''s_2026'!$O$6:$O$6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'10+_SUB''s_2026'!$A$7:$A$16</c:f>
              <c:strCache>
                <c:ptCount val="10"/>
                <c:pt idx="0">
                  <c:v>Ipiranga</c:v>
                </c:pt>
                <c:pt idx="1">
                  <c:v>Butantã</c:v>
                </c:pt>
                <c:pt idx="2">
                  <c:v>Sé</c:v>
                </c:pt>
                <c:pt idx="3">
                  <c:v>Mooca</c:v>
                </c:pt>
                <c:pt idx="4">
                  <c:v>Itaquera</c:v>
                </c:pt>
                <c:pt idx="5">
                  <c:v>Pirituba/Jaraguá</c:v>
                </c:pt>
                <c:pt idx="6">
                  <c:v>Lapa</c:v>
                </c:pt>
                <c:pt idx="7">
                  <c:v>Penha</c:v>
                </c:pt>
                <c:pt idx="8">
                  <c:v>Santo Amaro</c:v>
                </c:pt>
                <c:pt idx="9">
                  <c:v>Pinheiros</c:v>
                </c:pt>
              </c:strCache>
            </c:strRef>
          </c:cat>
          <c:val>
            <c:numRef>
              <c:f>'10+_SUB''s_2026'!$O$7:$O$16</c:f>
              <c:numCache>
                <c:formatCode>0</c:formatCode>
                <c:ptCount val="10"/>
                <c:pt idx="0">
                  <c:v>85</c:v>
                </c:pt>
                <c:pt idx="1">
                  <c:v>82</c:v>
                </c:pt>
                <c:pt idx="2">
                  <c:v>72</c:v>
                </c:pt>
                <c:pt idx="3">
                  <c:v>61</c:v>
                </c:pt>
                <c:pt idx="4">
                  <c:v>59</c:v>
                </c:pt>
                <c:pt idx="5">
                  <c:v>54</c:v>
                </c:pt>
                <c:pt idx="6">
                  <c:v>52</c:v>
                </c:pt>
                <c:pt idx="7">
                  <c:v>52</c:v>
                </c:pt>
                <c:pt idx="8">
                  <c:v>43</c:v>
                </c:pt>
                <c:pt idx="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Janeiro/26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'10+_SUB''s_2026'!$A$7:$A$18</c15:sqref>
                  </c15:fullRef>
                </c:ext>
              </c:extLst>
              <c:f>('10+_SUB''s_2026'!$A$7:$A$16,'10+_SUB''s_2026'!$A$18)</c:f>
              <c:strCache>
                <c:ptCount val="11"/>
                <c:pt idx="0">
                  <c:v>Ipiranga</c:v>
                </c:pt>
                <c:pt idx="1">
                  <c:v>Butantã</c:v>
                </c:pt>
                <c:pt idx="2">
                  <c:v>Sé</c:v>
                </c:pt>
                <c:pt idx="3">
                  <c:v>Mooca</c:v>
                </c:pt>
                <c:pt idx="4">
                  <c:v>Itaquera</c:v>
                </c:pt>
                <c:pt idx="5">
                  <c:v>Pirituba/Jaraguá</c:v>
                </c:pt>
                <c:pt idx="6">
                  <c:v>Lapa</c:v>
                </c:pt>
                <c:pt idx="7">
                  <c:v>Penha</c:v>
                </c:pt>
                <c:pt idx="8">
                  <c:v>Santo Amaro</c:v>
                </c:pt>
                <c:pt idx="9">
                  <c:v>Pinheiros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'10+_SUB''s_2026'!$P$7:$P$18</c15:sqref>
                  </c15:fullRef>
                </c:ext>
              </c:extLst>
              <c:f>('10+_SUB''s_2026'!$P$7:$P$16,'10+_SUB''s_2026'!$P$18)</c:f>
              <c:numCache>
                <c:formatCode>0.00</c:formatCode>
                <c:ptCount val="11"/>
                <c:pt idx="0">
                  <c:v>7.8849721706864564</c:v>
                </c:pt>
                <c:pt idx="1">
                  <c:v>7.6066790352504636</c:v>
                </c:pt>
                <c:pt idx="2">
                  <c:v>6.679035250463822</c:v>
                </c:pt>
                <c:pt idx="3">
                  <c:v>5.658627087198516</c:v>
                </c:pt>
                <c:pt idx="4">
                  <c:v>5.4730983302411875</c:v>
                </c:pt>
                <c:pt idx="5">
                  <c:v>5.0092764378478662</c:v>
                </c:pt>
                <c:pt idx="6">
                  <c:v>4.8237476808905377</c:v>
                </c:pt>
                <c:pt idx="7">
                  <c:v>4.8237476808905377</c:v>
                </c:pt>
                <c:pt idx="8">
                  <c:v>3.9888682745825603</c:v>
                </c:pt>
                <c:pt idx="9">
                  <c:v>3.8961038961038961</c:v>
                </c:pt>
                <c:pt idx="10">
                  <c:v>44.155844155844157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Janeiro de 2026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'10+_Subprefeituras_JAN_26'!$B$6</c:f>
              <c:strCache>
                <c:ptCount val="1"/>
                <c:pt idx="0">
                  <c:v>jan/26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'10+_Subprefeituras_JAN_26'!$A$7:$A$16</c:f>
              <c:strCache>
                <c:ptCount val="10"/>
                <c:pt idx="0">
                  <c:v>Ipiranga</c:v>
                </c:pt>
                <c:pt idx="1">
                  <c:v>Butantã</c:v>
                </c:pt>
                <c:pt idx="2">
                  <c:v>Sé</c:v>
                </c:pt>
                <c:pt idx="3">
                  <c:v>Mooca</c:v>
                </c:pt>
                <c:pt idx="4">
                  <c:v>Itaquera</c:v>
                </c:pt>
                <c:pt idx="5">
                  <c:v>Pirituba/Jaraguá</c:v>
                </c:pt>
                <c:pt idx="6">
                  <c:v>Lapa</c:v>
                </c:pt>
                <c:pt idx="7">
                  <c:v>Penha</c:v>
                </c:pt>
                <c:pt idx="8">
                  <c:v>Santo Amaro</c:v>
                </c:pt>
                <c:pt idx="9">
                  <c:v>Pinheiros</c:v>
                </c:pt>
              </c:strCache>
            </c:strRef>
          </c:cat>
          <c:val>
            <c:numRef>
              <c:f>'10+_Subprefeituras_JAN_26'!$B$7:$B$16</c:f>
              <c:numCache>
                <c:formatCode>General</c:formatCode>
                <c:ptCount val="10"/>
                <c:pt idx="0">
                  <c:v>85</c:v>
                </c:pt>
                <c:pt idx="1">
                  <c:v>82</c:v>
                </c:pt>
                <c:pt idx="2">
                  <c:v>72</c:v>
                </c:pt>
                <c:pt idx="3">
                  <c:v>61</c:v>
                </c:pt>
                <c:pt idx="4">
                  <c:v>59</c:v>
                </c:pt>
                <c:pt idx="5">
                  <c:v>54</c:v>
                </c:pt>
                <c:pt idx="6">
                  <c:v>52</c:v>
                </c:pt>
                <c:pt idx="7">
                  <c:v>52</c:v>
                </c:pt>
                <c:pt idx="8">
                  <c:v>43</c:v>
                </c:pt>
                <c:pt idx="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- 2026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Denúncia_Protocolos_2026!$A$6:$A$6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Denúncia_Protocolos_2026!$B$6:$M$6</c:f>
              <c:numCache>
                <c:formatCode>General</c:formatCode>
                <c:ptCount val="12"/>
                <c:pt idx="11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Denúncia_Protocolos_2026!$A$7:$A$7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Denúncia_Protocolos_2026!$B$7:$M$7</c:f>
              <c:numCache>
                <c:formatCode>General</c:formatCode>
                <c:ptCount val="12"/>
                <c:pt idx="11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- 2026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Denúncia_Protocolos_2026!$A$10:$A$10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Denúncia_Protocolos_2026!$B$10:$M$10</c:f>
              <c:numCache>
                <c:formatCode>General</c:formatCode>
                <c:ptCount val="12"/>
                <c:pt idx="11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Denúncia_Protocolos_2026!$A$13:$A$13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Denúncia_Protocolos_2026!$B$13:$M$13</c:f>
              <c:numCache>
                <c:formatCode>General</c:formatCode>
                <c:ptCount val="12"/>
                <c:pt idx="11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2026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Denúncia_Protocolos_2026!$N$4:$N$4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Denúncia_Protocolos_2026!$A$6:$A$7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Denúncia_Protocolos_2026!$N$6:$N$7</c:f>
              <c:numCache>
                <c:formatCode>General</c:formatCode>
                <c:ptCount val="2"/>
                <c:pt idx="0">
                  <c:v>109</c:v>
                </c:pt>
                <c:pt idx="1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2025 -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Denúncia_Protocolos_2026!$A$48:$A$48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Denúncia_Protocolos_2026!$B$34:$H$34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Denúncia_Protocolos_2026!$B$48:$H$48</c:f>
              <c:numCache>
                <c:formatCode>General</c:formatCode>
                <c:ptCount val="7"/>
                <c:pt idx="0">
                  <c:v>31</c:v>
                </c:pt>
                <c:pt idx="1">
                  <c:v>9</c:v>
                </c:pt>
                <c:pt idx="2">
                  <c:v>113</c:v>
                </c:pt>
                <c:pt idx="3">
                  <c:v>13</c:v>
                </c:pt>
                <c:pt idx="4">
                  <c:v>82</c:v>
                </c:pt>
                <c:pt idx="5">
                  <c:v>42</c:v>
                </c:pt>
                <c:pt idx="6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Denúncia_Protocolos_2026!$A$63:$A$63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Denúncia_Protocolos_2026!$B$34:$H$34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Denúncia_Protocolos_2026!$B$63:$H$63</c:f>
              <c:numCache>
                <c:formatCode>General</c:formatCode>
                <c:ptCount val="7"/>
                <c:pt idx="0">
                  <c:v>6</c:v>
                </c:pt>
                <c:pt idx="1">
                  <c:v>15</c:v>
                </c:pt>
                <c:pt idx="2">
                  <c:v>44</c:v>
                </c:pt>
                <c:pt idx="3">
                  <c:v>1</c:v>
                </c:pt>
                <c:pt idx="4">
                  <c:v>15</c:v>
                </c:pt>
                <c:pt idx="5">
                  <c:v>28</c:v>
                </c:pt>
                <c:pt idx="6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Denúncia_Protocolos_2026!$Q$4</c:f>
              <c:strCache>
                <c:ptCount val="1"/>
                <c:pt idx="0">
                  <c:v>% Total 2026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Denúncia_Protocolos_2026!$A$6:$A$13</c15:sqref>
                  </c15:fullRef>
                </c:ext>
              </c:extLst>
              <c:f>(Denúncia_Protocolos_2026!$A$6:$A$8,Denúncia_Protocolos_2026!$A$13)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Denúncia_Protocolos_2026!$Q$6:$Q$13</c15:sqref>
                  </c15:fullRef>
                </c:ext>
              </c:extLst>
              <c:f>(Denúncia_Protocolos_2026!$Q$6:$Q$8,Denúncia_Protocolos_2026!$Q$13)</c:f>
              <c:numCache>
                <c:formatCode>0.00</c:formatCode>
                <c:ptCount val="4"/>
                <c:pt idx="0">
                  <c:v>11.342351716961499</c:v>
                </c:pt>
                <c:pt idx="1">
                  <c:v>30.176899063475549</c:v>
                </c:pt>
                <c:pt idx="2">
                  <c:v>0.31217481789802287</c:v>
                </c:pt>
                <c:pt idx="3">
                  <c:v>58.168574401664927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JANEIRO/2026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Denúncia_Unidades_Mensal_2026!$F$4:$F$77</c:f>
              <c:strCache>
                <c:ptCount val="74"/>
                <c:pt idx="0">
                  <c:v>AHMSP Autarquia Hospitalar Municipal</c:v>
                </c:pt>
                <c:pt idx="1">
                  <c:v>Casa Civil</c:v>
                </c:pt>
                <c:pt idx="2">
                  <c:v>Companhia Metropolitana de Habitação</c:v>
                </c:pt>
                <c:pt idx="3">
                  <c:v>FTMSP Fundação Theatro Municipal de São Paulo</c:v>
                </c:pt>
                <c:pt idx="4">
                  <c:v>Fundação Paulistana de Educação, Tecnologia e Cultura</c:v>
                </c:pt>
                <c:pt idx="5">
                  <c:v>Instituto de Previdência Municipal</c:v>
                </c:pt>
                <c:pt idx="6">
                  <c:v>Procuradoria Geral do Município</c:v>
                </c:pt>
                <c:pt idx="7">
                  <c:v>São Paulo Urbanismo</c:v>
                </c:pt>
                <c:pt idx="8">
                  <c:v>Secretaria de Relações Institucionais</c:v>
                </c:pt>
                <c:pt idx="9">
                  <c:v>Secretaria de Relações Internacionais</c:v>
                </c:pt>
                <c:pt idx="10">
                  <c:v>Secretaria do Governo Municipal</c:v>
                </c:pt>
                <c:pt idx="11">
                  <c:v>Secretaria Executiva de Mudanças Climáticas</c:v>
                </c:pt>
                <c:pt idx="12">
                  <c:v>Secretaria Municipal da Pessoa com Deficiência</c:v>
                </c:pt>
                <c:pt idx="13">
                  <c:v>Secretaria Executiva de Comunicação</c:v>
                </c:pt>
                <c:pt idx="14">
                  <c:v>Secretaria Municipal de Gestão</c:v>
                </c:pt>
                <c:pt idx="15">
                  <c:v>Secretaria Municipal de Infraestrutura Urbana e Obras</c:v>
                </c:pt>
                <c:pt idx="16">
                  <c:v>Secretaria Municipal de Inovação e Tecnologia</c:v>
                </c:pt>
                <c:pt idx="17">
                  <c:v>Secretaria Municipal de Justiça</c:v>
                </c:pt>
                <c:pt idx="18">
                  <c:v>Secretaria Municipal de Mobilidade Urbana e Transporte</c:v>
                </c:pt>
                <c:pt idx="19">
                  <c:v>Subprefeitura Aricanduva</c:v>
                </c:pt>
                <c:pt idx="20">
                  <c:v>Subprefeitura Capela do Socorro</c:v>
                </c:pt>
                <c:pt idx="21">
                  <c:v>Subprefeitura Cidade Ademar</c:v>
                </c:pt>
                <c:pt idx="22">
                  <c:v>Subprefeitura Cidade Tiradentes</c:v>
                </c:pt>
                <c:pt idx="23">
                  <c:v>Subprefeitura Ermelino Matarazzo</c:v>
                </c:pt>
                <c:pt idx="24">
                  <c:v>Subprefeitura Guaianases</c:v>
                </c:pt>
                <c:pt idx="25">
                  <c:v>Subprefeitura Ipiranga</c:v>
                </c:pt>
                <c:pt idx="26">
                  <c:v>Subprefeitura Itaim Paulista</c:v>
                </c:pt>
                <c:pt idx="27">
                  <c:v>Subprefeitura Jabaquara</c:v>
                </c:pt>
                <c:pt idx="28">
                  <c:v>Subprefeitura Lapa</c:v>
                </c:pt>
                <c:pt idx="29">
                  <c:v>Subprefeitura Mooca</c:v>
                </c:pt>
                <c:pt idx="30">
                  <c:v>Subprefeitura Parelheiros</c:v>
                </c:pt>
                <c:pt idx="31">
                  <c:v>Subprefeitura Penha</c:v>
                </c:pt>
                <c:pt idx="32">
                  <c:v>Subprefeitura Pinheiros</c:v>
                </c:pt>
                <c:pt idx="33">
                  <c:v>Subprefeitura Santo Amaro</c:v>
                </c:pt>
                <c:pt idx="34">
                  <c:v>Subprefeitura São Mateus</c:v>
                </c:pt>
                <c:pt idx="35">
                  <c:v>Subprefeitura São Miguel Paulista</c:v>
                </c:pt>
                <c:pt idx="36">
                  <c:v>Subprefeitura Sapopemba</c:v>
                </c:pt>
                <c:pt idx="37">
                  <c:v>Subprefeitura Vila Maria/Vila Guilherme</c:v>
                </c:pt>
                <c:pt idx="38">
                  <c:v>Subprefeitura Vila Mariana</c:v>
                </c:pt>
                <c:pt idx="39">
                  <c:v>Subprefeitura Vila Prudente</c:v>
                </c:pt>
                <c:pt idx="40">
                  <c:v>São Paulo Obras</c:v>
                </c:pt>
                <c:pt idx="41">
                  <c:v>Secretaria Municipal da Fazenda</c:v>
                </c:pt>
                <c:pt idx="42">
                  <c:v>Secretaria Municipal de Habitação</c:v>
                </c:pt>
                <c:pt idx="43">
                  <c:v>Secretaria Municipal de Urbanismo e Licenciamento</c:v>
                </c:pt>
                <c:pt idx="44">
                  <c:v>Subprefeitura Campo Limpo</c:v>
                </c:pt>
                <c:pt idx="45">
                  <c:v>Subprefeitura Casa Verde</c:v>
                </c:pt>
                <c:pt idx="46">
                  <c:v>Subprefeitura Freguesia/Brasilândia</c:v>
                </c:pt>
                <c:pt idx="47">
                  <c:v>Subprefeitura Itaquera</c:v>
                </c:pt>
                <c:pt idx="48">
                  <c:v>Subprefeitura Jaçanã/Tremembé</c:v>
                </c:pt>
                <c:pt idx="49">
                  <c:v>Subprefeitura Sé</c:v>
                </c:pt>
                <c:pt idx="50">
                  <c:v>Secretaria Municipal de Esportes e Lazer</c:v>
                </c:pt>
                <c:pt idx="51">
                  <c:v>Secretaria Municipal de Turismo</c:v>
                </c:pt>
                <c:pt idx="52">
                  <c:v>Subprefeitura M'Boi Mirim</c:v>
                </c:pt>
                <c:pt idx="53">
                  <c:v>Subprefeitura Perus</c:v>
                </c:pt>
                <c:pt idx="54">
                  <c:v>Companhia de Engenharia de Tráfego</c:v>
                </c:pt>
                <c:pt idx="55">
                  <c:v>Controladoria Geral do Município</c:v>
                </c:pt>
                <c:pt idx="56">
                  <c:v>Secretaria Municipal de Desenvolvimento Econômico e Trabalho</c:v>
                </c:pt>
                <c:pt idx="57">
                  <c:v>Subprefeitura Santana/Tucuruvi</c:v>
                </c:pt>
                <c:pt idx="58">
                  <c:v>Canceladas</c:v>
                </c:pt>
                <c:pt idx="59">
                  <c:v>Secretaria Executiva de Limpeza Urbana</c:v>
                </c:pt>
                <c:pt idx="60">
                  <c:v>Secretaria Municipal das Subprefeituras</c:v>
                </c:pt>
                <c:pt idx="61">
                  <c:v>Subprefeitura Butantã</c:v>
                </c:pt>
                <c:pt idx="62">
                  <c:v>Subprefeitura Pirituba/Jaraguá</c:v>
                </c:pt>
                <c:pt idx="63">
                  <c:v>Secretaria Municipal de Direitos Humanos e Cidadania</c:v>
                </c:pt>
                <c:pt idx="64">
                  <c:v>Agência Reguladora de Serviços Públicos do Município</c:v>
                </c:pt>
                <c:pt idx="65">
                  <c:v>Secretaria Municipal de Cultura e Economia Criativa</c:v>
                </c:pt>
                <c:pt idx="66">
                  <c:v>Órgão externo</c:v>
                </c:pt>
                <c:pt idx="67">
                  <c:v>Secretaria Municipal de Assistência e Desenvolvimento Social</c:v>
                </c:pt>
                <c:pt idx="68">
                  <c:v>Secretaria Municipal do Verde e Meio Ambiente</c:v>
                </c:pt>
                <c:pt idx="69">
                  <c:v>Secretaria Municipal de Segurança Urbana</c:v>
                </c:pt>
                <c:pt idx="70">
                  <c:v>São Paulo Transportes</c:v>
                </c:pt>
                <c:pt idx="71">
                  <c:v>Secretaria Municipal de Educação</c:v>
                </c:pt>
                <c:pt idx="72">
                  <c:v>Não identificado*</c:v>
                </c:pt>
                <c:pt idx="73">
                  <c:v>Secretaria Municipal da Saúde</c:v>
                </c:pt>
              </c:strCache>
            </c:strRef>
          </c:cat>
          <c:val>
            <c:numRef>
              <c:f>Denúncia_Unidades_Mensal_2026!$I$4:$I$77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5</c:v>
                </c:pt>
                <c:pt idx="64">
                  <c:v>10</c:v>
                </c:pt>
                <c:pt idx="65">
                  <c:v>10</c:v>
                </c:pt>
                <c:pt idx="66">
                  <c:v>11</c:v>
                </c:pt>
                <c:pt idx="67">
                  <c:v>13</c:v>
                </c:pt>
                <c:pt idx="68">
                  <c:v>14</c:v>
                </c:pt>
                <c:pt idx="69">
                  <c:v>16</c:v>
                </c:pt>
                <c:pt idx="70">
                  <c:v>18</c:v>
                </c:pt>
                <c:pt idx="71">
                  <c:v>56</c:v>
                </c:pt>
                <c:pt idx="72">
                  <c:v>96</c:v>
                </c:pt>
                <c:pt idx="73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2-49CD-91BB-55879071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2026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46023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ysClr val="windowText" lastClr="000000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JANEIRO/2026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Denúncia_Unidades_Mensal_2026!$A$79:$D$79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Denúncia_Unidades_Mensal_2026!$A$80:$D$80</c:f>
              <c:numCache>
                <c:formatCode>General</c:formatCode>
                <c:ptCount val="4"/>
                <c:pt idx="0">
                  <c:v>109</c:v>
                </c:pt>
                <c:pt idx="1">
                  <c:v>290</c:v>
                </c:pt>
                <c:pt idx="2">
                  <c:v>3</c:v>
                </c:pt>
                <c:pt idx="3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16A-AE4B-CFFB287C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JANEIRO/2026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Denúncia_Unidades_Mensal_2026!$G$81:$G$84</c:f>
              <c:strCache>
                <c:ptCount val="4"/>
                <c:pt idx="0">
                  <c:v>Duplicidade de protocolo</c:v>
                </c:pt>
                <c:pt idx="1">
                  <c:v>Falta de informação</c:v>
                </c:pt>
                <c:pt idx="2">
                  <c:v>Fora da competência da Ouvidoria</c:v>
                </c:pt>
                <c:pt idx="3">
                  <c:v>Perda de objeto</c:v>
                </c:pt>
              </c:strCache>
            </c:strRef>
          </c:cat>
          <c:val>
            <c:numRef>
              <c:f>Denúncia_Unidades_Mensal_2026!$H$81:$H$84</c:f>
              <c:numCache>
                <c:formatCode>General</c:formatCode>
                <c:ptCount val="4"/>
                <c:pt idx="0">
                  <c:v>19</c:v>
                </c:pt>
                <c:pt idx="1">
                  <c:v>255</c:v>
                </c:pt>
                <c:pt idx="2">
                  <c:v>14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BC4-9D9E-7C2495F3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2026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'e-SIC_2026'!$B$5:$B$5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'e-SIC_2026'!$B$6:$B$17</c:f>
              <c:numCache>
                <c:formatCode>#,##0</c:formatCode>
                <c:ptCount val="12"/>
                <c:pt idx="0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'e-SIC_2026'!$C$5:$C$5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'e-SIC_2026'!$C$6:$C$17</c:f>
              <c:numCache>
                <c:formatCode>0.00</c:formatCode>
                <c:ptCount val="12"/>
                <c:pt idx="0">
                  <c:v>56.699346405228759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2026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'e-SIC_2026'!$P$106:$P$106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'e-SIC_2026'!$A$107:$A$116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SF</c:v>
                </c:pt>
                <c:pt idx="3">
                  <c:v>SME</c:v>
                </c:pt>
                <c:pt idx="4">
                  <c:v>SMUL</c:v>
                </c:pt>
                <c:pt idx="5">
                  <c:v>SMSUB</c:v>
                </c:pt>
                <c:pt idx="6">
                  <c:v>SIURB</c:v>
                </c:pt>
                <c:pt idx="7">
                  <c:v>SMADS</c:v>
                </c:pt>
                <c:pt idx="8">
                  <c:v>SEPLAN</c:v>
                </c:pt>
                <c:pt idx="9">
                  <c:v>SPTrans</c:v>
                </c:pt>
              </c:strCache>
            </c:strRef>
          </c:cat>
          <c:val>
            <c:numRef>
              <c:f>'e-SIC_2026'!$N$107:$N$116</c:f>
              <c:numCache>
                <c:formatCode>General</c:formatCode>
                <c:ptCount val="10"/>
                <c:pt idx="0">
                  <c:v>151</c:v>
                </c:pt>
                <c:pt idx="1">
                  <c:v>107</c:v>
                </c:pt>
                <c:pt idx="2">
                  <c:v>73</c:v>
                </c:pt>
                <c:pt idx="3">
                  <c:v>59</c:v>
                </c:pt>
                <c:pt idx="4">
                  <c:v>42</c:v>
                </c:pt>
                <c:pt idx="5">
                  <c:v>40</c:v>
                </c:pt>
                <c:pt idx="6">
                  <c:v>34</c:v>
                </c:pt>
                <c:pt idx="7">
                  <c:v>34</c:v>
                </c:pt>
                <c:pt idx="8">
                  <c:v>33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JANEIRO 2026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'e-SIC_2026'!$AE$22</c:f>
              <c:strCache>
                <c:ptCount val="1"/>
                <c:pt idx="0">
                  <c:v>jan/26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'e-SIC_2026'!$AI$2:$AI$6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('e-SIC_2026'!$AE$27,'e-SIC_2026'!$AE$33,'e-SIC_2026'!$AE$39,'e-SIC_2026'!$AE$42,'e-SIC_2026'!$AE$46)</c:f>
              <c:numCache>
                <c:formatCode>General</c:formatCode>
                <c:ptCount val="5"/>
                <c:pt idx="0">
                  <c:v>798</c:v>
                </c:pt>
                <c:pt idx="1">
                  <c:v>65</c:v>
                </c:pt>
                <c:pt idx="2">
                  <c:v>71</c:v>
                </c:pt>
                <c:pt idx="3">
                  <c:v>50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Janeiro/2026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</a:t>
            </a:r>
            <a:r>
              <a:rPr lang="pt-BR" sz="1200" baseline="0">
                <a:solidFill>
                  <a:srgbClr val="002060"/>
                </a:solidFill>
              </a:rPr>
              <a:t> Janeiro</a:t>
            </a:r>
            <a:r>
              <a:rPr lang="pt-BR" sz="1200" b="1" i="0" u="none" strike="noStrike" baseline="0">
                <a:effectLst/>
              </a:rPr>
              <a:t>/2026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Total de elogios - Mensal 2026</a:t>
            </a:r>
            <a:endParaRPr lang="pt-BR" sz="14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de sugestões - Mensal 2026</a:t>
            </a:r>
            <a:endParaRPr lang="pt-BR" sz="16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Linha do tempo - canais de entrada - 2026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65354330708661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51-4A77-87FD-F16D0DBA6C06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11" formatCode="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1-4A77-87FD-F16D0DBA6C06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11" formatCode="0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51-4A77-87FD-F16D0DBA6C06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11" formatCode="0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51-4A77-87FD-F16D0DBA6C06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9151-4A77-87FD-F16D0DBA6C06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11" formatCode="0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51-4A77-87FD-F16D0DBA6C06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11" formatCode="0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51-4A77-87FD-F16D0DBA6C06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/>
          </c:spPr>
          <c:marker>
            <c:spPr>
              <a:solidFill>
                <a:srgbClr val="0070C0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11" formatCode="0">
                  <c:v>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51-4A77-87FD-F16D0DBA6C06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rgbClr val="663300"/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rgbClr val="663300"/>
              </a:solidFill>
              <a:ln>
                <a:solidFill>
                  <a:srgbClr val="663300"/>
                </a:solidFill>
              </a:ln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8-9151-4A77-87FD-F16D0DBA6C06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11" formatCode="0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151-4A77-87FD-F16D0DBA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r"/>
        <c:majorGridlines/>
        <c:numFmt formatCode="0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axMin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77124183006535951"/>
          <c:y val="0.13454011913658667"/>
          <c:w val="0.19548425430778371"/>
          <c:h val="0.75444125812622465"/>
        </c:manualLayout>
      </c:layout>
      <c:overlay val="0"/>
      <c:spPr>
        <a:ln cap="flat">
          <a:noFill/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600" b="1" i="0" baseline="0">
                <a:solidFill>
                  <a:schemeClr val="tx1"/>
                </a:solidFill>
                <a:effectLst/>
                <a:latin typeface="+mn-lt"/>
              </a:rPr>
              <a:t>Canais de entrada - JANEIRO/2026</a:t>
            </a:r>
            <a:endParaRPr lang="pt-BR" sz="1600" b="1">
              <a:solidFill>
                <a:schemeClr val="tx1"/>
              </a:solidFill>
              <a:effectLst/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4-4EA6-80E1-F3BB3B70CE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4-4EA6-80E1-F3BB3B70CE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4-4EA6-80E1-F3BB3B70CE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4-4EA6-80E1-F3BB3B70CE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4-4EA6-80E1-F3BB3B70CE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E4-4EA6-80E1-F3BB3B70CE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E4-4EA6-80E1-F3BB3B70CE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4E4-4EA6-80E1-F3BB3B70CE88}"/>
              </c:ext>
            </c:extLst>
          </c:dPt>
          <c:cat>
            <c:strRef>
              <c:f>Canais_atendimento!$A$5:$A$12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Zap Denúncia</c:v>
                </c:pt>
                <c:pt idx="3">
                  <c:v>E-mail</c:v>
                </c:pt>
                <c:pt idx="4">
                  <c:v>Encaminhamento de outros órgãos (Processo SEI, Memorando, Ofício, etc.)</c:v>
                </c:pt>
                <c:pt idx="5">
                  <c:v>App SP156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Canais_atendimento!$M$5:$M$12</c:f>
              <c:numCache>
                <c:formatCode>0</c:formatCode>
                <c:ptCount val="8"/>
                <c:pt idx="0">
                  <c:v>6</c:v>
                </c:pt>
                <c:pt idx="1">
                  <c:v>1124</c:v>
                </c:pt>
                <c:pt idx="2">
                  <c:v>538</c:v>
                </c:pt>
                <c:pt idx="3">
                  <c:v>917</c:v>
                </c:pt>
                <c:pt idx="4">
                  <c:v>143</c:v>
                </c:pt>
                <c:pt idx="5">
                  <c:v>92</c:v>
                </c:pt>
                <c:pt idx="6">
                  <c:v>2802</c:v>
                </c:pt>
                <c:pt idx="7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4E4-4EA6-80E1-F3BB3B70C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48"/>
        <c:axId val="890547487"/>
        <c:axId val="704638943"/>
      </c:barChart>
      <c:catAx>
        <c:axId val="8905474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95578593043639"/>
          <c:y val="8.8287225290868493E-2"/>
          <c:w val="0.28546562427836458"/>
          <c:h val="0.85784322482077802"/>
        </c:manualLayout>
      </c:layout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600" b="1" i="0" baseline="0">
                <a:solidFill>
                  <a:schemeClr val="tx1"/>
                </a:solidFill>
                <a:effectLst/>
              </a:rPr>
              <a:t>Canais de entrada % -  JANEIRO/2026</a:t>
            </a:r>
            <a:endParaRPr lang="pt-BR" sz="1600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853736184538162E-2"/>
          <c:y val="0.12529862498530966"/>
          <c:w val="0.58737463512870003"/>
          <c:h val="0.80902973322364558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Canais_atendimento!$Q$5</c:f>
              <c:numCache>
                <c:formatCode>0.0</c:formatCode>
                <c:ptCount val="1"/>
                <c:pt idx="0">
                  <c:v>0.10328800137717335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4-486F-A55E-22D8917C657B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Canais_atendimento!$Q$6</c:f>
              <c:numCache>
                <c:formatCode>0.0</c:formatCode>
                <c:ptCount val="1"/>
                <c:pt idx="0">
                  <c:v>19.34928559132381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4-486F-A55E-22D8917C657B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Canais_atendimento!$Q$7</c:f>
              <c:numCache>
                <c:formatCode>0.0</c:formatCode>
                <c:ptCount val="1"/>
                <c:pt idx="0">
                  <c:v>9.2614907901532106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04-486F-A55E-22D8917C657B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Canais_atendimento!$Q$8</c:f>
              <c:numCache>
                <c:formatCode>0.0</c:formatCode>
                <c:ptCount val="1"/>
                <c:pt idx="0">
                  <c:v>15.785849543811327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04-486F-A55E-22D8917C657B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Canais_atendimento!$Q$9</c:f>
              <c:numCache>
                <c:formatCode>0.0</c:formatCode>
                <c:ptCount val="1"/>
                <c:pt idx="0">
                  <c:v>2.4616973661559647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04-486F-A55E-22D8917C657B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Canais_atendimento!$Q$10</c:f>
              <c:numCache>
                <c:formatCode>0.0</c:formatCode>
                <c:ptCount val="1"/>
                <c:pt idx="0">
                  <c:v>1.5837493544499914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04-486F-A55E-22D8917C657B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Canais_atendimento!$Q$11</c:f>
              <c:numCache>
                <c:formatCode>0.0</c:formatCode>
                <c:ptCount val="1"/>
                <c:pt idx="0">
                  <c:v>48.235496643139953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04-486F-A55E-22D8917C657B}"/>
            </c:ext>
          </c:extLst>
        </c:ser>
        <c:ser>
          <c:idx val="7"/>
          <c:order val="7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Canais_atendimento!$Q$12</c:f>
              <c:numCache>
                <c:formatCode>0.0</c:formatCode>
                <c:ptCount val="1"/>
                <c:pt idx="0">
                  <c:v>3.2191427095885694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04-486F-A55E-22D8917C6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890547487"/>
        <c:axId val="704638943"/>
      </c:barChart>
      <c:catAx>
        <c:axId val="890547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06917460057246"/>
          <c:y val="0.10022752379833118"/>
          <c:w val="0.33507877388733498"/>
          <c:h val="0.869783523328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10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pt-BR" sz="1100" b="1" i="0" baseline="0">
                <a:effectLst/>
              </a:rPr>
              <a:t>JANEIRO/2026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2734230734407607"/>
          <c:y val="2.4012726707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Órgãos_Externos!$A$32:$A$34</c:f>
              <c:strCache>
                <c:ptCount val="3"/>
                <c:pt idx="0">
                  <c:v>Competência Estadual</c:v>
                </c:pt>
                <c:pt idx="1">
                  <c:v>Outros Municípios</c:v>
                </c:pt>
                <c:pt idx="2">
                  <c:v>Outros Órgãos</c:v>
                </c:pt>
              </c:strCache>
            </c:strRef>
          </c:cat>
          <c:val>
            <c:numRef>
              <c:f>Órgãos_Externos!$B$32:$B$34</c:f>
              <c:numCache>
                <c:formatCode>General</c:formatCode>
                <c:ptCount val="3"/>
                <c:pt idx="0">
                  <c:v>20</c:v>
                </c:pt>
                <c:pt idx="1">
                  <c:v>37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rtl="0"/>
            <a:r>
              <a:rPr lang="pt-BR" sz="1400" b="1" i="0" baseline="0">
                <a:solidFill>
                  <a:srgbClr val="002060"/>
                </a:solidFill>
                <a:effectLst/>
                <a:latin typeface="+mn-lt"/>
              </a:rPr>
              <a:t>Total Mensal - 2026</a:t>
            </a:r>
            <a:endParaRPr lang="pt-BR" sz="1400">
              <a:solidFill>
                <a:srgbClr val="00206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D908D7F6-819A-41B9-925F-0127F99CE4A6}"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solidFill>
        <a:sysClr val="windowText" lastClr="00000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Janeiro de 2026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janeiro de 2025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5.809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02 de fevereiro de 2026, que 52,2% foram finalizados com a orientação e resposta aos cidadãos (ãs), 41,1% estão em andamento (aguardando complemento de informações do cidadão ou com processo autuado), 4,9%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1,8%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</a:t>
          </a:r>
        </a:p>
        <a:p>
          <a:pPr eaLnBrk="1" fontAlgn="auto" latinLnBrk="0" hangingPunct="1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janeiro/26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"Matrícula"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1004,76%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 decorrência da sazonalidade que ocorre pelo início do ano letivo em instituições de ensino da prefeitura. Para efeito desse relatório entende-se como "Matrícula", as manifestações referentes à inscrição ou transferência em instituições de ensino da prefeitura de São Paulo.</a:t>
          </a:r>
          <a:endParaRPr lang="pt-BR" sz="900" b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variação de diminuição em janeiro/26 entre os dez assuntos mais demandados, foi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Multas de trânsito e guinchamentos"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14,06%. Para efeito desse relatório entende-se como "Multas de trânsito e guinchamentos" as manifestações referentes aos serviços de consulta, recurso e demais procedimentos relacionados às infrações de trânsito, além de orientações sobre taxas e documentos exigidos para a retirada de veículos removidos pela CET.</a:t>
          </a:r>
        </a:p>
        <a:p>
          <a:pPr eaLnBrk="1" fontAlgn="auto" latinLnBrk="0" hangingPunct="1"/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janeiro de 2026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janeiro/26, via canais de atendimento da Ouvidoria do Município de São Paulo 402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109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janeiro/26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959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aumento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56,70%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dezembro de 2025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612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142875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896475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95250</xdr:colOff>
      <xdr:row>27</xdr:row>
      <xdr:rowOff>28575</xdr:rowOff>
    </xdr:from>
    <xdr:to>
      <xdr:col>7</xdr:col>
      <xdr:colOff>161669</xdr:colOff>
      <xdr:row>42</xdr:row>
      <xdr:rowOff>41085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172075"/>
          <a:ext cx="4333619" cy="2870010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27</xdr:row>
      <xdr:rowOff>26900</xdr:rowOff>
    </xdr:from>
    <xdr:to>
      <xdr:col>16</xdr:col>
      <xdr:colOff>8506</xdr:colOff>
      <xdr:row>42</xdr:row>
      <xdr:rowOff>45233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5325" y="5170400"/>
          <a:ext cx="5256781" cy="287583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50</xdr:row>
      <xdr:rowOff>104775</xdr:rowOff>
    </xdr:from>
    <xdr:to>
      <xdr:col>7</xdr:col>
      <xdr:colOff>166540</xdr:colOff>
      <xdr:row>65</xdr:row>
      <xdr:rowOff>72689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9629775"/>
          <a:ext cx="4195614" cy="2825414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390524</xdr:colOff>
      <xdr:row>50</xdr:row>
      <xdr:rowOff>106017</xdr:rowOff>
    </xdr:from>
    <xdr:to>
      <xdr:col>15</xdr:col>
      <xdr:colOff>228599</xdr:colOff>
      <xdr:row>65</xdr:row>
      <xdr:rowOff>89746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57724" y="9631017"/>
          <a:ext cx="4714875" cy="2841229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9</xdr:row>
      <xdr:rowOff>180975</xdr:rowOff>
    </xdr:from>
    <xdr:to>
      <xdr:col>11</xdr:col>
      <xdr:colOff>422164</xdr:colOff>
      <xdr:row>24</xdr:row>
      <xdr:rowOff>79106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43175" y="1895475"/>
          <a:ext cx="4584589" cy="275563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10 órgãos mais demandados - Média/2026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81528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Janeiro em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 Janeiro/26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960119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97106" y="3841751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574617" cy="259737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2026</a:t>
            </a: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9</xdr:col>
      <xdr:colOff>4236</xdr:colOff>
      <xdr:row>33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2026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276687</xdr:colOff>
      <xdr:row>1</xdr:row>
      <xdr:rowOff>174474</xdr:rowOff>
    </xdr:from>
    <xdr:to>
      <xdr:col>10</xdr:col>
      <xdr:colOff>538245</xdr:colOff>
      <xdr:row>62</xdr:row>
      <xdr:rowOff>106741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276673</xdr:colOff>
      <xdr:row>64</xdr:row>
      <xdr:rowOff>1204</xdr:rowOff>
    </xdr:from>
    <xdr:to>
      <xdr:col>5</xdr:col>
      <xdr:colOff>3462257</xdr:colOff>
      <xdr:row>78</xdr:row>
      <xdr:rowOff>145137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3581701</xdr:colOff>
      <xdr:row>64</xdr:row>
      <xdr:rowOff>4237</xdr:rowOff>
    </xdr:from>
    <xdr:to>
      <xdr:col>10</xdr:col>
      <xdr:colOff>544285</xdr:colOff>
      <xdr:row>78</xdr:row>
      <xdr:rowOff>148170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969415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28</xdr:row>
      <xdr:rowOff>42334</xdr:rowOff>
    </xdr:from>
    <xdr:to>
      <xdr:col>7</xdr:col>
      <xdr:colOff>81492</xdr:colOff>
      <xdr:row>40</xdr:row>
      <xdr:rowOff>51859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324906</xdr:colOff>
      <xdr:row>28</xdr:row>
      <xdr:rowOff>31749</xdr:rowOff>
    </xdr:from>
    <xdr:to>
      <xdr:col>15</xdr:col>
      <xdr:colOff>234948</xdr:colOff>
      <xdr:row>40</xdr:row>
      <xdr:rowOff>41275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66675</xdr:rowOff>
    </xdr:from>
    <xdr:ext cx="9958917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958917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</a:t>
          </a:r>
          <a:r>
            <a:rPr lang="pt-BR" sz="11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Janeiro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2026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  <xdr:twoCellAnchor>
    <xdr:from>
      <xdr:col>3</xdr:col>
      <xdr:colOff>444500</xdr:colOff>
      <xdr:row>14</xdr:row>
      <xdr:rowOff>95249</xdr:rowOff>
    </xdr:from>
    <xdr:to>
      <xdr:col>13</xdr:col>
      <xdr:colOff>560917</xdr:colOff>
      <xdr:row>25</xdr:row>
      <xdr:rowOff>137582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00000000-0008-0000-18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264583</xdr:colOff>
      <xdr:row>13</xdr:row>
      <xdr:rowOff>169333</xdr:rowOff>
    </xdr:from>
    <xdr:to>
      <xdr:col>15</xdr:col>
      <xdr:colOff>187278</xdr:colOff>
      <xdr:row>26</xdr:row>
      <xdr:rowOff>169333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13000" y="2656416"/>
          <a:ext cx="7616778" cy="2614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469824</xdr:colOff>
      <xdr:row>2</xdr:row>
      <xdr:rowOff>42334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332991" y="42333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105833</xdr:colOff>
      <xdr:row>2</xdr:row>
      <xdr:rowOff>42333</xdr:rowOff>
    </xdr:from>
    <xdr:ext cx="3746500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37549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42</xdr:row>
      <xdr:rowOff>10581</xdr:rowOff>
    </xdr:from>
    <xdr:to>
      <xdr:col>8</xdr:col>
      <xdr:colOff>391583</xdr:colOff>
      <xdr:row>62</xdr:row>
      <xdr:rowOff>105833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2" y="8202081"/>
          <a:ext cx="5668431" cy="39052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SUBPREFEITURA DA VILA PRUDENTE</a:t>
          </a:r>
          <a:b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>
              <a:solidFill>
                <a:sysClr val="windowText" lastClr="000000"/>
              </a:solidFill>
            </a:rPr>
            <a:t>A Munícipe apresentou, por meio deste protocolo, elogio ao serviço de poda de árvore realizado em via pública, na Rua Visconde de Alcântara, nº 33, Vila Alpina. Informa que a poda foi efetuada em árvore que apresentava risco à segurança dos moradores locais, destacando que a equipe da Prefeitura executou o serviço com agilidade, profissionalismo, segurança e responsabilidade ambiental.</a:t>
          </a:r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 sz="1100" b="0">
              <a:solidFill>
                <a:sysClr val="windowText" lastClr="000000"/>
              </a:solidFill>
            </a:rPr>
            <a:t>          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Retornamos o presente, informando que a empresa terceirizada foi comunicada sobre o elogio relatado à OGM, através do documento 149902817. Esta Supervisão reuniu todos os funcionários da equipe, apresentando o documento que elogia o trabalho, e solicitando a ciência de todos os funcionários e liderança, conforme Comunicado 149903396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192935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192935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Melhores elogio</a:t>
          </a:r>
          <a:r>
            <a:rPr lang="pt-BR" sz="1800" b="1" baseline="0">
              <a:solidFill>
                <a:sysClr val="windowText" lastClr="000000"/>
              </a:solidFill>
            </a:rPr>
            <a:t>s e melhor sugestão de Janeiro de 2026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255058</xdr:colOff>
      <xdr:row>4</xdr:row>
      <xdr:rowOff>4234</xdr:rowOff>
    </xdr:from>
    <xdr:to>
      <xdr:col>7</xdr:col>
      <xdr:colOff>412749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243417</xdr:colOff>
      <xdr:row>21</xdr:row>
      <xdr:rowOff>31749</xdr:rowOff>
    </xdr:from>
    <xdr:to>
      <xdr:col>7</xdr:col>
      <xdr:colOff>402167</xdr:colOff>
      <xdr:row>38</xdr:row>
      <xdr:rowOff>63500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391583</xdr:colOff>
      <xdr:row>42</xdr:row>
      <xdr:rowOff>10579</xdr:rowOff>
    </xdr:from>
    <xdr:to>
      <xdr:col>17</xdr:col>
      <xdr:colOff>370416</xdr:colOff>
      <xdr:row>62</xdr:row>
      <xdr:rowOff>105833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820833" y="8202079"/>
          <a:ext cx="5524500" cy="390525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SAÚDE</a:t>
          </a:r>
        </a:p>
        <a:p>
          <a:pPr algn="ctr" eaLnBrk="1" fontAlgn="auto" latinLnBrk="0" hangingPunct="1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 sz="1100" b="0">
              <a:solidFill>
                <a:sysClr val="windowText" lastClr="000000"/>
              </a:solidFill>
            </a:rPr>
            <a:t>A Munícipe apresentou manifestação que versa sobre elogio ao atendimento prestado pelo Hospital Municipal Dr. Benedicto Montenegro ao seu esposo. Conforme relato, agradece o atendimento recebido em 02/01/2026, destacando a atuação das equipes de recepção, enfermagem e médica, especialmente do enfermeiro Alexandre e do Dr. Rodrigo Gentil Demarque. Ressalta que o atendimento foi cordial, organizado e atento às necessidades apresentadas, sendo, segundo informa, essencial para a preservação da vida de seu esposo, manifestando reconhecimento a toda a equipe da unidade.</a:t>
          </a:r>
        </a:p>
        <a:p>
          <a:endParaRPr lang="pt-BR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resposta ao Oficio OGM nº (149858745) encaminhado sob SEI (149923247) pela Coordenadoria Hospitalar, manifestamos nossos agradecimentos a munícipe pelo seu reconhecimento de nossos esforços em prestar um atendimento de qualidade. Os profissionais mencionados foram cientificados do feito e agradecem emocionados. São atitudes como estas que nos incentivam a buscar cada vez mais aperfeiçoamento profissional e o atendimento humanizado.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95250</xdr:colOff>
      <xdr:row>3</xdr:row>
      <xdr:rowOff>179915</xdr:rowOff>
    </xdr:from>
    <xdr:to>
      <xdr:col>17</xdr:col>
      <xdr:colOff>371768</xdr:colOff>
      <xdr:row>20</xdr:row>
      <xdr:rowOff>12558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751415"/>
          <a:ext cx="5822185" cy="3261643"/>
        </a:xfrm>
        <a:prstGeom prst="rect">
          <a:avLst/>
        </a:prstGeom>
      </xdr:spPr>
    </xdr:pic>
    <xdr:clientData/>
  </xdr:twoCellAnchor>
  <xdr:twoCellAnchor editAs="oneCell">
    <xdr:from>
      <xdr:col>8</xdr:col>
      <xdr:colOff>84666</xdr:colOff>
      <xdr:row>21</xdr:row>
      <xdr:rowOff>42333</xdr:rowOff>
    </xdr:from>
    <xdr:to>
      <xdr:col>17</xdr:col>
      <xdr:colOff>361184</xdr:colOff>
      <xdr:row>38</xdr:row>
      <xdr:rowOff>59379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13916" y="4233333"/>
          <a:ext cx="5822185" cy="3255546"/>
        </a:xfrm>
        <a:prstGeom prst="rect">
          <a:avLst/>
        </a:prstGeom>
      </xdr:spPr>
    </xdr:pic>
    <xdr:clientData/>
  </xdr:twoCellAnchor>
  <xdr:twoCellAnchor>
    <xdr:from>
      <xdr:col>0</xdr:col>
      <xdr:colOff>148166</xdr:colOff>
      <xdr:row>62</xdr:row>
      <xdr:rowOff>105833</xdr:rowOff>
    </xdr:from>
    <xdr:to>
      <xdr:col>17</xdr:col>
      <xdr:colOff>370416</xdr:colOff>
      <xdr:row>76</xdr:row>
      <xdr:rowOff>179917</xdr:rowOff>
    </xdr:to>
    <xdr:sp macro="" textlink="">
      <xdr:nvSpPr>
        <xdr:cNvPr id="2" name="Retângulo 1"/>
        <xdr:cNvSpPr/>
      </xdr:nvSpPr>
      <xdr:spPr>
        <a:xfrm>
          <a:off x="148166" y="12107333"/>
          <a:ext cx="11197167" cy="274108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DIREITOS HUMANOS E CIDADANIA</a:t>
          </a:r>
        </a:p>
        <a:p>
          <a:pPr algn="ctr" eaLnBrk="1" fontAlgn="auto" latinLnBrk="0" hangingPunct="1"/>
          <a:endParaRPr lang="pt-B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Sugestão do munícipe:</a:t>
          </a:r>
        </a:p>
        <a:p>
          <a:pPr algn="l"/>
          <a:endParaRPr lang="pt-B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>
              <a:effectLst/>
            </a:rPr>
            <a:t>O Munícipe apresenta sugestão para avaliação da implantação de serviço de acesso à internet (Wi-Fi) na Estação Cidadania II, localizada na Rua Palmeiras, São Paulo/SP. Argumenta tratar-se de equipamento público de atendimento contínuo, amplamente utilizado por usuários e trabalhadores, destacando que o acesso à internet constitui infraestrutura básica para o desenvolvimento das atividades e atendimentos realizados no local. Solicita, assim, o encaminhamento da sugestão à área responsável e à OSC gestora para análise de viabilidade.</a:t>
          </a:r>
        </a:p>
        <a:p>
          <a:pPr algn="l"/>
          <a:endParaRPr lang="pt-BR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endParaRPr lang="pt-BR">
            <a:effectLst/>
          </a:endParaRPr>
        </a:p>
        <a:p>
          <a:pPr algn="l"/>
          <a:endParaRPr lang="pt-BR">
            <a:effectLst/>
          </a:endParaRPr>
        </a:p>
        <a:p>
          <a:pPr algn="l"/>
          <a:r>
            <a:rPr lang="pt-BR">
              <a:effectLst/>
            </a:rPr>
            <a:t>A SMDHC/ CPPSR informa que a sugestão de implantação foi ratificada por esta coordenação e será levada a reunião com a OSC responsável, afim de, adequar ao plano de trabalho e termo de parceira para o atendimento da instalação do sinal de Wi-fi. </a:t>
          </a:r>
        </a:p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424923</xdr:colOff>
      <xdr:row>13</xdr:row>
      <xdr:rowOff>83378</xdr:rowOff>
    </xdr:from>
    <xdr:ext cx="5343525" cy="4267203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88636</xdr:colOff>
      <xdr:row>13</xdr:row>
      <xdr:rowOff>87312</xdr:rowOff>
    </xdr:from>
    <xdr:to>
      <xdr:col>2</xdr:col>
      <xdr:colOff>374385</xdr:colOff>
      <xdr:row>35</xdr:row>
      <xdr:rowOff>150812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428626</xdr:colOff>
      <xdr:row>13</xdr:row>
      <xdr:rowOff>83343</xdr:rowOff>
    </xdr:from>
    <xdr:to>
      <xdr:col>20</xdr:col>
      <xdr:colOff>250030</xdr:colOff>
      <xdr:row>35</xdr:row>
      <xdr:rowOff>146843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0.21868</cdr:x>
      <cdr:y>0.9375</cdr:y>
    </cdr:from>
    <cdr:to>
      <cdr:x>0.54442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143000" y="3988593"/>
          <a:ext cx="1702594" cy="265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/>
            <a:t>% Canais</a:t>
          </a:r>
          <a:r>
            <a:rPr lang="pt-BR" sz="1000" baseline="0"/>
            <a:t> de entrada Jan/26</a:t>
          </a:r>
          <a:endParaRPr lang="pt-BR" sz="10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31750</xdr:colOff>
      <xdr:row>11</xdr:row>
      <xdr:rowOff>10583</xdr:rowOff>
    </xdr:from>
    <xdr:to>
      <xdr:col>13</xdr:col>
      <xdr:colOff>433916</xdr:colOff>
      <xdr:row>25</xdr:row>
      <xdr:rowOff>31749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11</xdr:row>
      <xdr:rowOff>10585</xdr:rowOff>
    </xdr:from>
    <xdr:to>
      <xdr:col>8</xdr:col>
      <xdr:colOff>550334</xdr:colOff>
      <xdr:row>25</xdr:row>
      <xdr:rowOff>21167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550333</xdr:colOff>
      <xdr:row>10</xdr:row>
      <xdr:rowOff>201082</xdr:rowOff>
    </xdr:from>
    <xdr:to>
      <xdr:col>17</xdr:col>
      <xdr:colOff>1227666</xdr:colOff>
      <xdr:row>25</xdr:row>
      <xdr:rowOff>31749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1</xdr:rowOff>
    </xdr:from>
    <xdr:ext cx="12774082" cy="158750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1"/>
          <a:ext cx="12774082" cy="15875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Externos JANEIRO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2026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</a:t>
          </a:r>
          <a:endParaRPr lang="pt-BR" sz="1100"/>
        </a:p>
        <a:p>
          <a:endParaRPr lang="pt-BR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74091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495304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10 Assuntos mais solicitados do mês de Janeiro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  comparação com o total de entrada de Janeiro/26</a:t>
            </a: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17</xdr:row>
      <xdr:rowOff>49742</xdr:rowOff>
    </xdr:from>
    <xdr:to>
      <xdr:col>7</xdr:col>
      <xdr:colOff>304799</xdr:colOff>
      <xdr:row>22</xdr:row>
      <xdr:rowOff>722842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UNIDADES - % em relação ao todo de JAN/26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R4"/>
  <sheetViews>
    <sheetView showGridLines="0" tabSelected="1" zoomScaleNormal="100" workbookViewId="0">
      <selection activeCell="S3" sqref="S3"/>
    </sheetView>
  </sheetViews>
  <sheetFormatPr defaultRowHeight="15"/>
  <sheetData>
    <row r="1" spans="17:18">
      <c r="Q1" t="s">
        <v>0</v>
      </c>
      <c r="R1" t="s">
        <v>1</v>
      </c>
    </row>
    <row r="4" spans="17:18">
      <c r="Q4" t="s">
        <v>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29"/>
  <sheetViews>
    <sheetView zoomScaleNormal="100" workbookViewId="0"/>
  </sheetViews>
  <sheetFormatPr defaultRowHeight="15"/>
  <cols>
    <col min="1" max="1" width="53.5703125" style="239" customWidth="1"/>
    <col min="2" max="2" width="10.42578125" style="239" customWidth="1"/>
    <col min="3" max="9" width="9.140625" style="239" customWidth="1"/>
    <col min="10" max="10" width="39.28515625" style="239" customWidth="1"/>
    <col min="11" max="12" width="9.140625" style="239" customWidth="1"/>
    <col min="13" max="13" width="8.7109375" style="239" customWidth="1"/>
    <col min="14" max="14" width="7.7109375" style="239" customWidth="1"/>
    <col min="15" max="15" width="9.7109375" style="239" customWidth="1"/>
    <col min="16" max="16" width="8.42578125" style="239" customWidth="1"/>
    <col min="17" max="17" width="9.140625" style="239" customWidth="1"/>
    <col min="18" max="18" width="9.42578125" style="239" customWidth="1"/>
    <col min="19" max="19" width="9.85546875" style="239" customWidth="1"/>
    <col min="20" max="20" width="10.28515625" style="239" customWidth="1"/>
    <col min="21" max="21" width="8" style="239" customWidth="1"/>
    <col min="22" max="23" width="9.140625" style="239" customWidth="1"/>
    <col min="24" max="16384" width="9.140625" style="239"/>
  </cols>
  <sheetData>
    <row r="1" spans="1:2">
      <c r="A1" s="394" t="s">
        <v>3</v>
      </c>
    </row>
    <row r="2" spans="1:2">
      <c r="A2" s="394" t="s">
        <v>4</v>
      </c>
    </row>
    <row r="3" spans="1:2">
      <c r="A3" s="394"/>
    </row>
    <row r="4" spans="1:2">
      <c r="A4" s="394" t="s">
        <v>321</v>
      </c>
    </row>
    <row r="5" spans="1:2" ht="15.75" thickBot="1"/>
    <row r="6" spans="1:2" ht="15.75" thickBot="1">
      <c r="A6" s="645" t="s">
        <v>52</v>
      </c>
      <c r="B6" s="957">
        <v>46023</v>
      </c>
    </row>
    <row r="7" spans="1:2">
      <c r="A7" s="503" t="s">
        <v>263</v>
      </c>
      <c r="B7" s="1036">
        <v>343</v>
      </c>
    </row>
    <row r="8" spans="1:2">
      <c r="A8" s="438" t="s">
        <v>77</v>
      </c>
      <c r="B8" s="1036">
        <v>264</v>
      </c>
    </row>
    <row r="9" spans="1:2">
      <c r="A9" s="398" t="s">
        <v>220</v>
      </c>
      <c r="B9" s="1036">
        <v>232</v>
      </c>
    </row>
    <row r="10" spans="1:2">
      <c r="A10" s="398" t="s">
        <v>257</v>
      </c>
      <c r="B10" s="1036">
        <v>217</v>
      </c>
    </row>
    <row r="11" spans="1:2">
      <c r="A11" s="398" t="s">
        <v>252</v>
      </c>
      <c r="B11" s="1036">
        <v>198</v>
      </c>
    </row>
    <row r="12" spans="1:2">
      <c r="A12" s="398" t="s">
        <v>306</v>
      </c>
      <c r="B12" s="1036">
        <v>177</v>
      </c>
    </row>
    <row r="13" spans="1:2">
      <c r="A13" s="438" t="s">
        <v>94</v>
      </c>
      <c r="B13" s="1036">
        <v>175</v>
      </c>
    </row>
    <row r="14" spans="1:2">
      <c r="A14" s="438" t="s">
        <v>236</v>
      </c>
      <c r="B14" s="1036">
        <v>169</v>
      </c>
    </row>
    <row r="15" spans="1:2">
      <c r="A15" s="398" t="s">
        <v>229</v>
      </c>
      <c r="B15" s="1036">
        <v>165</v>
      </c>
    </row>
    <row r="16" spans="1:2" ht="15.75" thickBot="1">
      <c r="A16" s="398" t="s">
        <v>100</v>
      </c>
      <c r="B16" s="1036">
        <v>155</v>
      </c>
    </row>
    <row r="17" spans="1:25" s="347" customFormat="1" ht="15.75" thickBot="1">
      <c r="A17" s="958" t="s">
        <v>8</v>
      </c>
      <c r="B17" s="959">
        <f>SUM(B7:B16)</f>
        <v>2095</v>
      </c>
    </row>
    <row r="18" spans="1:25" s="347" customFormat="1">
      <c r="A18" s="345"/>
      <c r="B18" s="346"/>
    </row>
    <row r="19" spans="1:25">
      <c r="A19" s="348"/>
    </row>
    <row r="20" spans="1:25">
      <c r="A20" s="348"/>
    </row>
    <row r="21" spans="1:25" ht="15" customHeight="1">
      <c r="A21" s="348"/>
    </row>
    <row r="22" spans="1:25" ht="15" customHeight="1">
      <c r="A22" s="348"/>
    </row>
    <row r="23" spans="1:25" ht="76.5" customHeight="1">
      <c r="A23" s="1049" t="s">
        <v>51</v>
      </c>
      <c r="B23" s="1049"/>
    </row>
    <row r="24" spans="1:25" s="210" customFormat="1">
      <c r="B24" s="210" t="str">
        <f>A7</f>
        <v>Qualidade de atendimento</v>
      </c>
      <c r="C24" s="210" t="str">
        <f>A8</f>
        <v>Árvore</v>
      </c>
      <c r="D24" s="210" t="str">
        <f>A9</f>
        <v>Matrícula</v>
      </c>
      <c r="E24" s="210" t="str">
        <f>A10</f>
        <v>Processo Administrativo</v>
      </c>
      <c r="F24" s="210" t="str">
        <f>A11</f>
        <v>Ponto viciado, entulho e caçamba de entulho</v>
      </c>
      <c r="G24" s="210" t="str">
        <f>A12</f>
        <v>Veículos abandonados</v>
      </c>
      <c r="H24" s="210" t="str">
        <f>A13</f>
        <v>Buraco e Pavimentação</v>
      </c>
      <c r="I24" s="210" t="str">
        <f>A14</f>
        <v>Ônibus</v>
      </c>
      <c r="J24" s="210" t="str">
        <f>A15</f>
        <v>Multas de trânsito e guinchamentos</v>
      </c>
      <c r="K24" s="210" t="str">
        <f>A16</f>
        <v>Capinação e roçada de áreas verdes</v>
      </c>
      <c r="L24" s="210" t="s">
        <v>8</v>
      </c>
      <c r="N24" s="213"/>
      <c r="O24" s="213"/>
      <c r="P24" s="213"/>
      <c r="Q24" s="213"/>
      <c r="R24" s="213"/>
      <c r="S24" s="213"/>
      <c r="T24" s="679"/>
      <c r="U24" s="679"/>
      <c r="V24" s="213"/>
      <c r="W24" s="213"/>
      <c r="X24" s="213"/>
      <c r="Y24" s="213"/>
    </row>
    <row r="25" spans="1:25" s="210" customFormat="1">
      <c r="B25" s="210">
        <f>B7</f>
        <v>343</v>
      </c>
      <c r="C25" s="210">
        <f>B8</f>
        <v>264</v>
      </c>
      <c r="D25" s="210">
        <f>B9</f>
        <v>232</v>
      </c>
      <c r="E25" s="210">
        <f>B10</f>
        <v>217</v>
      </c>
      <c r="F25" s="210">
        <f>B11</f>
        <v>198</v>
      </c>
      <c r="G25" s="210">
        <f>B12</f>
        <v>177</v>
      </c>
      <c r="H25" s="210">
        <f>B13</f>
        <v>175</v>
      </c>
      <c r="I25" s="210">
        <f>B14</f>
        <v>169</v>
      </c>
      <c r="J25" s="210">
        <f>B15</f>
        <v>165</v>
      </c>
      <c r="K25" s="210">
        <f>B16</f>
        <v>155</v>
      </c>
      <c r="N25" s="213"/>
      <c r="O25" s="213"/>
      <c r="P25" s="213"/>
      <c r="Q25" s="213"/>
      <c r="R25" s="213"/>
      <c r="S25" s="213"/>
      <c r="T25" s="679"/>
      <c r="U25" s="679"/>
      <c r="V25" s="213"/>
      <c r="W25" s="213"/>
      <c r="X25" s="213"/>
      <c r="Y25" s="213"/>
    </row>
    <row r="26" spans="1:25" s="210" customFormat="1">
      <c r="K26" s="210">
        <f>K25</f>
        <v>155</v>
      </c>
      <c r="L26" s="675">
        <f>Assuntos!M263</f>
        <v>5407</v>
      </c>
      <c r="N26" s="213"/>
      <c r="O26" s="213"/>
      <c r="P26" s="213"/>
      <c r="Q26" s="213"/>
      <c r="R26" s="213"/>
      <c r="S26" s="213"/>
      <c r="T26" s="679"/>
      <c r="U26" s="679"/>
      <c r="V26" s="213"/>
      <c r="W26" s="213"/>
      <c r="X26" s="213"/>
      <c r="Y26" s="213"/>
    </row>
    <row r="27" spans="1:25">
      <c r="N27" s="241"/>
      <c r="O27" s="241"/>
      <c r="P27" s="241"/>
      <c r="Q27" s="241"/>
      <c r="R27" s="241"/>
      <c r="S27" s="241"/>
      <c r="T27" s="960"/>
      <c r="U27" s="960"/>
      <c r="V27" s="241"/>
      <c r="W27" s="241"/>
      <c r="X27" s="241"/>
      <c r="Y27" s="241"/>
    </row>
    <row r="28" spans="1:25">
      <c r="N28" s="241"/>
      <c r="O28" s="241"/>
      <c r="P28" s="241"/>
      <c r="Q28" s="241"/>
      <c r="R28" s="241"/>
      <c r="S28" s="241"/>
      <c r="T28" s="960"/>
      <c r="U28" s="960"/>
      <c r="V28" s="241"/>
      <c r="W28" s="241"/>
      <c r="X28" s="241"/>
      <c r="Y28" s="241"/>
    </row>
    <row r="29" spans="1:25">
      <c r="N29" s="241"/>
      <c r="O29" s="241"/>
      <c r="P29" s="241"/>
      <c r="Q29" s="241"/>
      <c r="R29" s="241"/>
      <c r="S29" s="241"/>
      <c r="T29" s="960"/>
      <c r="U29" s="960"/>
      <c r="V29" s="241"/>
      <c r="W29" s="241"/>
      <c r="X29" s="241"/>
      <c r="Y29" s="241"/>
    </row>
  </sheetData>
  <sortState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9"/>
  <sheetViews>
    <sheetView zoomScale="90" zoomScaleNormal="90" workbookViewId="0"/>
  </sheetViews>
  <sheetFormatPr defaultColWidth="5.5703125" defaultRowHeight="14.25"/>
  <cols>
    <col min="1" max="1" width="68.85546875" style="77" customWidth="1"/>
    <col min="2" max="2" width="7.5703125" style="78" bestFit="1" customWidth="1"/>
    <col min="3" max="3" width="7.7109375" style="78" bestFit="1" customWidth="1"/>
    <col min="4" max="4" width="7.140625" style="78" bestFit="1" customWidth="1"/>
    <col min="5" max="5" width="7" style="78" bestFit="1" customWidth="1"/>
    <col min="6" max="6" width="7.5703125" style="78" bestFit="1" customWidth="1"/>
    <col min="7" max="7" width="6.7109375" style="74" bestFit="1" customWidth="1"/>
    <col min="8" max="8" width="7" style="78" bestFit="1" customWidth="1"/>
    <col min="9" max="9" width="7.85546875" style="78" customWidth="1"/>
    <col min="10" max="10" width="7.140625" style="78" bestFit="1" customWidth="1"/>
    <col min="11" max="11" width="7.5703125" style="78" bestFit="1" customWidth="1"/>
    <col min="12" max="12" width="7.140625" style="79" bestFit="1" customWidth="1"/>
    <col min="13" max="13" width="7.85546875" style="78" customWidth="1"/>
    <col min="14" max="14" width="9.7109375" style="78" customWidth="1"/>
    <col min="15" max="236" width="9.140625" style="8" customWidth="1"/>
    <col min="237" max="237" width="58.28515625" style="8" customWidth="1"/>
    <col min="238" max="238" width="3.7109375" style="8" bestFit="1" customWidth="1"/>
    <col min="239" max="239" width="5.5703125" style="8" bestFit="1" customWidth="1"/>
    <col min="240" max="240" width="5.5703125" style="8" customWidth="1"/>
    <col min="241" max="16384" width="5.5703125" style="8"/>
  </cols>
  <sheetData>
    <row r="1" spans="1:16" customFormat="1" ht="15">
      <c r="A1" s="1" t="s">
        <v>3</v>
      </c>
      <c r="B1" s="87"/>
      <c r="C1" s="87"/>
      <c r="D1" s="87"/>
      <c r="E1" s="87"/>
      <c r="F1" s="87"/>
      <c r="G1" s="71"/>
      <c r="H1" s="87"/>
      <c r="I1" s="87"/>
      <c r="J1" s="87"/>
      <c r="K1" s="87"/>
      <c r="L1" s="198"/>
      <c r="M1" s="199"/>
      <c r="N1" s="199"/>
      <c r="O1" s="194"/>
      <c r="P1" s="194"/>
    </row>
    <row r="2" spans="1:16" customFormat="1" ht="15">
      <c r="A2" s="88" t="s">
        <v>4</v>
      </c>
      <c r="B2" s="5"/>
      <c r="C2" s="5"/>
      <c r="D2" s="5"/>
      <c r="E2" s="5"/>
      <c r="F2" s="5"/>
      <c r="G2" s="62"/>
      <c r="H2" s="5"/>
      <c r="I2" s="5"/>
      <c r="J2" s="5"/>
      <c r="K2" s="5"/>
      <c r="L2" s="198"/>
      <c r="M2" s="199"/>
      <c r="N2" s="199"/>
      <c r="O2" s="194"/>
      <c r="P2" s="194"/>
    </row>
    <row r="3" spans="1:16" customFormat="1" ht="15.75" thickBot="1">
      <c r="A3" s="77"/>
      <c r="B3" s="78"/>
      <c r="C3" s="78"/>
      <c r="D3" s="78"/>
      <c r="E3" s="78"/>
      <c r="F3" s="78"/>
      <c r="G3" s="74"/>
      <c r="H3" s="78"/>
      <c r="I3" s="78"/>
      <c r="J3" s="78"/>
      <c r="K3" s="78"/>
      <c r="L3" s="198"/>
      <c r="M3" s="199"/>
      <c r="N3" s="199"/>
      <c r="O3" s="194"/>
      <c r="P3" s="194"/>
    </row>
    <row r="4" spans="1:16" customFormat="1" ht="15.75" thickBot="1">
      <c r="A4" s="646" t="s">
        <v>322</v>
      </c>
      <c r="B4" s="426">
        <v>46357</v>
      </c>
      <c r="C4" s="427">
        <v>46327</v>
      </c>
      <c r="D4" s="428">
        <v>46296</v>
      </c>
      <c r="E4" s="427">
        <v>46266</v>
      </c>
      <c r="F4" s="427">
        <v>46235</v>
      </c>
      <c r="G4" s="427">
        <v>46204</v>
      </c>
      <c r="H4" s="427">
        <v>46174</v>
      </c>
      <c r="I4" s="429">
        <v>46143</v>
      </c>
      <c r="J4" s="427">
        <v>46113</v>
      </c>
      <c r="K4" s="426">
        <v>46082</v>
      </c>
      <c r="L4" s="430">
        <v>46054</v>
      </c>
      <c r="M4" s="431">
        <v>46023</v>
      </c>
      <c r="N4" s="997" t="s">
        <v>8</v>
      </c>
      <c r="O4" s="89" t="s">
        <v>9</v>
      </c>
      <c r="P4" s="47" t="s">
        <v>53</v>
      </c>
    </row>
    <row r="5" spans="1:16" customFormat="1" ht="15">
      <c r="A5" s="525" t="s">
        <v>323</v>
      </c>
      <c r="B5" s="526"/>
      <c r="C5" s="527"/>
      <c r="D5" s="528"/>
      <c r="E5" s="528"/>
      <c r="F5" s="528"/>
      <c r="G5" s="528"/>
      <c r="H5" s="529"/>
      <c r="I5" s="528"/>
      <c r="J5" s="527"/>
      <c r="K5" s="527"/>
      <c r="L5" s="527"/>
      <c r="M5" s="527">
        <v>148</v>
      </c>
      <c r="N5" s="996">
        <f>SUM(B5:M5)</f>
        <v>148</v>
      </c>
      <c r="O5" s="530">
        <f>AVERAGE(B5:M5)</f>
        <v>148</v>
      </c>
      <c r="P5" s="531">
        <f>(N5/$N$71)*100</f>
        <v>2.7371925282041798</v>
      </c>
    </row>
    <row r="6" spans="1:16" customFormat="1" ht="15">
      <c r="A6" s="532" t="s">
        <v>324</v>
      </c>
      <c r="B6" s="533"/>
      <c r="C6" s="534"/>
      <c r="D6" s="527"/>
      <c r="E6" s="527"/>
      <c r="F6" s="527"/>
      <c r="G6" s="534"/>
      <c r="H6" s="535"/>
      <c r="I6" s="534"/>
      <c r="J6" s="534"/>
      <c r="K6" s="534"/>
      <c r="L6" s="534"/>
      <c r="M6" s="534">
        <v>1</v>
      </c>
      <c r="N6" s="536">
        <f t="shared" ref="N6:N36" si="0">SUM(B6:M6)</f>
        <v>1</v>
      </c>
      <c r="O6" s="530">
        <f t="shared" ref="O6:O36" si="1">AVERAGE(B6:M6)</f>
        <v>1</v>
      </c>
      <c r="P6" s="531">
        <f t="shared" ref="P6:P36" si="2">(N6/$N$71)*100</f>
        <v>1.8494544109487702E-2</v>
      </c>
    </row>
    <row r="7" spans="1:16" customFormat="1" ht="15">
      <c r="A7" s="532" t="s">
        <v>325</v>
      </c>
      <c r="B7" s="537"/>
      <c r="C7" s="534"/>
      <c r="D7" s="534"/>
      <c r="E7" s="534"/>
      <c r="F7" s="534"/>
      <c r="G7" s="534"/>
      <c r="H7" s="535"/>
      <c r="I7" s="534"/>
      <c r="J7" s="534"/>
      <c r="K7" s="534"/>
      <c r="L7" s="534"/>
      <c r="M7" s="534">
        <v>343</v>
      </c>
      <c r="N7" s="536">
        <f t="shared" si="0"/>
        <v>343</v>
      </c>
      <c r="O7" s="530">
        <f t="shared" si="1"/>
        <v>343</v>
      </c>
      <c r="P7" s="531">
        <f t="shared" si="2"/>
        <v>6.3436286295542823</v>
      </c>
    </row>
    <row r="8" spans="1:16" customFormat="1" ht="15">
      <c r="A8" s="532" t="s">
        <v>326</v>
      </c>
      <c r="B8" s="537"/>
      <c r="C8" s="534"/>
      <c r="D8" s="534"/>
      <c r="E8" s="534"/>
      <c r="F8" s="534"/>
      <c r="G8" s="534"/>
      <c r="H8" s="535"/>
      <c r="I8" s="534"/>
      <c r="J8" s="534"/>
      <c r="K8" s="534"/>
      <c r="L8" s="534"/>
      <c r="M8" s="534">
        <v>8</v>
      </c>
      <c r="N8" s="536">
        <f t="shared" si="0"/>
        <v>8</v>
      </c>
      <c r="O8" s="530">
        <f t="shared" si="1"/>
        <v>8</v>
      </c>
      <c r="P8" s="531">
        <f t="shared" si="2"/>
        <v>0.14795635287590161</v>
      </c>
    </row>
    <row r="9" spans="1:16" customFormat="1" ht="15">
      <c r="A9" s="532" t="s">
        <v>327</v>
      </c>
      <c r="B9" s="537"/>
      <c r="C9" s="534"/>
      <c r="D9" s="534"/>
      <c r="E9" s="534"/>
      <c r="F9" s="534"/>
      <c r="G9" s="534"/>
      <c r="H9" s="535"/>
      <c r="I9" s="534"/>
      <c r="J9" s="534"/>
      <c r="K9" s="534"/>
      <c r="L9" s="534"/>
      <c r="M9" s="534">
        <v>58</v>
      </c>
      <c r="N9" s="536">
        <f t="shared" si="0"/>
        <v>58</v>
      </c>
      <c r="O9" s="530">
        <f t="shared" si="1"/>
        <v>58</v>
      </c>
      <c r="P9" s="531">
        <f t="shared" si="2"/>
        <v>1.0726835583502867</v>
      </c>
    </row>
    <row r="10" spans="1:16" customFormat="1" ht="15">
      <c r="A10" s="532" t="s">
        <v>231</v>
      </c>
      <c r="B10" s="537"/>
      <c r="C10" s="534"/>
      <c r="D10" s="534"/>
      <c r="E10" s="534"/>
      <c r="F10" s="534"/>
      <c r="G10" s="534"/>
      <c r="H10" s="535"/>
      <c r="I10" s="534"/>
      <c r="J10" s="534"/>
      <c r="K10" s="534"/>
      <c r="L10" s="534"/>
      <c r="M10" s="534">
        <v>0</v>
      </c>
      <c r="N10" s="536">
        <f t="shared" si="0"/>
        <v>0</v>
      </c>
      <c r="O10" s="530">
        <f t="shared" si="1"/>
        <v>0</v>
      </c>
      <c r="P10" s="531">
        <f t="shared" si="2"/>
        <v>0</v>
      </c>
    </row>
    <row r="11" spans="1:16" customFormat="1" ht="15">
      <c r="A11" s="532" t="s">
        <v>240</v>
      </c>
      <c r="B11" s="537"/>
      <c r="C11" s="534"/>
      <c r="D11" s="534"/>
      <c r="E11" s="534"/>
      <c r="F11" s="534"/>
      <c r="G11" s="534"/>
      <c r="H11" s="535"/>
      <c r="I11" s="534"/>
      <c r="J11" s="534"/>
      <c r="K11" s="534"/>
      <c r="L11" s="534"/>
      <c r="M11" s="534">
        <v>143</v>
      </c>
      <c r="N11" s="536">
        <f t="shared" si="0"/>
        <v>143</v>
      </c>
      <c r="O11" s="530">
        <f t="shared" si="1"/>
        <v>143</v>
      </c>
      <c r="P11" s="531">
        <f t="shared" si="2"/>
        <v>2.6447198076567413</v>
      </c>
    </row>
    <row r="12" spans="1:16" customFormat="1" ht="15">
      <c r="A12" s="532" t="s">
        <v>328</v>
      </c>
      <c r="B12" s="537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4">
        <v>61</v>
      </c>
      <c r="N12" s="536">
        <f t="shared" si="0"/>
        <v>61</v>
      </c>
      <c r="O12" s="530">
        <f t="shared" si="1"/>
        <v>61</v>
      </c>
      <c r="P12" s="531">
        <f t="shared" si="2"/>
        <v>1.1281671906787498</v>
      </c>
    </row>
    <row r="13" spans="1:16" customFormat="1" ht="15">
      <c r="A13" s="532" t="s">
        <v>329</v>
      </c>
      <c r="B13" s="537"/>
      <c r="C13" s="534"/>
      <c r="D13" s="534"/>
      <c r="E13" s="534"/>
      <c r="F13" s="534"/>
      <c r="G13" s="534"/>
      <c r="H13" s="534"/>
      <c r="I13" s="534"/>
      <c r="J13" s="534"/>
      <c r="K13" s="534"/>
      <c r="L13" s="534"/>
      <c r="M13" s="534">
        <v>0</v>
      </c>
      <c r="N13" s="536">
        <f t="shared" si="0"/>
        <v>0</v>
      </c>
      <c r="O13" s="530">
        <f>AVERAGE(B13:M13)</f>
        <v>0</v>
      </c>
      <c r="P13" s="531">
        <f t="shared" si="2"/>
        <v>0</v>
      </c>
    </row>
    <row r="14" spans="1:16" customFormat="1" ht="15">
      <c r="A14" s="532" t="s">
        <v>330</v>
      </c>
      <c r="B14" s="537"/>
      <c r="C14" s="534"/>
      <c r="D14" s="534"/>
      <c r="E14" s="534"/>
      <c r="F14" s="534"/>
      <c r="G14" s="534"/>
      <c r="H14" s="534"/>
      <c r="I14" s="534"/>
      <c r="J14" s="534"/>
      <c r="K14" s="534"/>
      <c r="L14" s="534"/>
      <c r="M14" s="534">
        <v>265</v>
      </c>
      <c r="N14" s="536">
        <f t="shared" si="0"/>
        <v>265</v>
      </c>
      <c r="O14" s="530">
        <f t="shared" si="1"/>
        <v>265</v>
      </c>
      <c r="P14" s="531">
        <f t="shared" si="2"/>
        <v>4.9010541890142409</v>
      </c>
    </row>
    <row r="15" spans="1:16" customFormat="1" ht="15">
      <c r="A15" s="532" t="s">
        <v>331</v>
      </c>
      <c r="B15" s="537"/>
      <c r="C15" s="534"/>
      <c r="D15" s="534"/>
      <c r="E15" s="534"/>
      <c r="F15" s="534"/>
      <c r="G15" s="534"/>
      <c r="H15" s="535"/>
      <c r="I15" s="534"/>
      <c r="J15" s="534"/>
      <c r="K15" s="534"/>
      <c r="L15" s="534"/>
      <c r="M15" s="534">
        <v>0</v>
      </c>
      <c r="N15" s="536">
        <f t="shared" si="0"/>
        <v>0</v>
      </c>
      <c r="O15" s="530">
        <f t="shared" si="1"/>
        <v>0</v>
      </c>
      <c r="P15" s="531">
        <f t="shared" si="2"/>
        <v>0</v>
      </c>
    </row>
    <row r="16" spans="1:16" customFormat="1" ht="15">
      <c r="A16" s="532" t="s">
        <v>332</v>
      </c>
      <c r="B16" s="537"/>
      <c r="C16" s="534"/>
      <c r="D16" s="534"/>
      <c r="E16" s="534"/>
      <c r="F16" s="534"/>
      <c r="G16" s="534"/>
      <c r="H16" s="534"/>
      <c r="I16" s="534"/>
      <c r="J16" s="534"/>
      <c r="K16" s="534"/>
      <c r="L16" s="534"/>
      <c r="M16" s="534">
        <v>0</v>
      </c>
      <c r="N16" s="536">
        <f t="shared" si="0"/>
        <v>0</v>
      </c>
      <c r="O16" s="530">
        <f t="shared" si="1"/>
        <v>0</v>
      </c>
      <c r="P16" s="531">
        <f t="shared" si="2"/>
        <v>0</v>
      </c>
    </row>
    <row r="17" spans="1:16" customFormat="1" ht="15" customHeight="1">
      <c r="A17" s="532" t="s">
        <v>333</v>
      </c>
      <c r="B17" s="537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>
        <v>8</v>
      </c>
      <c r="N17" s="536">
        <f t="shared" si="0"/>
        <v>8</v>
      </c>
      <c r="O17" s="530">
        <f t="shared" si="1"/>
        <v>8</v>
      </c>
      <c r="P17" s="531">
        <f t="shared" si="2"/>
        <v>0.14795635287590161</v>
      </c>
    </row>
    <row r="18" spans="1:16" customFormat="1" ht="15">
      <c r="A18" s="532" t="s">
        <v>334</v>
      </c>
      <c r="B18" s="537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>
        <v>556</v>
      </c>
      <c r="N18" s="536">
        <f t="shared" si="0"/>
        <v>556</v>
      </c>
      <c r="O18" s="530">
        <f t="shared" si="1"/>
        <v>556</v>
      </c>
      <c r="P18" s="531">
        <f t="shared" si="2"/>
        <v>10.282966524875162</v>
      </c>
    </row>
    <row r="19" spans="1:16" customFormat="1" ht="15">
      <c r="A19" s="532" t="s">
        <v>335</v>
      </c>
      <c r="B19" s="537"/>
      <c r="C19" s="534"/>
      <c r="D19" s="534"/>
      <c r="E19" s="534"/>
      <c r="F19" s="534"/>
      <c r="G19" s="534"/>
      <c r="H19" s="534"/>
      <c r="I19" s="534"/>
      <c r="J19" s="534"/>
      <c r="K19" s="534"/>
      <c r="L19" s="534"/>
      <c r="M19" s="534">
        <v>343</v>
      </c>
      <c r="N19" s="536">
        <f t="shared" si="0"/>
        <v>343</v>
      </c>
      <c r="O19" s="530">
        <f t="shared" si="1"/>
        <v>343</v>
      </c>
      <c r="P19" s="531">
        <f t="shared" si="2"/>
        <v>6.3436286295542823</v>
      </c>
    </row>
    <row r="20" spans="1:16" customFormat="1" ht="15">
      <c r="A20" s="532" t="s">
        <v>336</v>
      </c>
      <c r="B20" s="537"/>
      <c r="C20" s="534"/>
      <c r="D20" s="534"/>
      <c r="E20" s="534"/>
      <c r="F20" s="534"/>
      <c r="G20" s="534"/>
      <c r="H20" s="534"/>
      <c r="I20" s="534"/>
      <c r="J20" s="534"/>
      <c r="K20" s="534"/>
      <c r="L20" s="534"/>
      <c r="M20" s="534">
        <v>1</v>
      </c>
      <c r="N20" s="536">
        <f t="shared" si="0"/>
        <v>1</v>
      </c>
      <c r="O20" s="530">
        <f t="shared" si="1"/>
        <v>1</v>
      </c>
      <c r="P20" s="531">
        <f t="shared" si="2"/>
        <v>1.8494544109487702E-2</v>
      </c>
    </row>
    <row r="21" spans="1:16" customFormat="1" ht="15">
      <c r="A21" s="532" t="s">
        <v>337</v>
      </c>
      <c r="B21" s="537"/>
      <c r="C21" s="534"/>
      <c r="D21" s="534"/>
      <c r="E21" s="534"/>
      <c r="F21" s="534"/>
      <c r="G21" s="534"/>
      <c r="H21" s="534"/>
      <c r="I21" s="534"/>
      <c r="J21" s="534"/>
      <c r="K21" s="534"/>
      <c r="L21" s="534"/>
      <c r="M21" s="534">
        <v>821</v>
      </c>
      <c r="N21" s="536">
        <f t="shared" si="0"/>
        <v>821</v>
      </c>
      <c r="O21" s="530">
        <f t="shared" si="1"/>
        <v>821</v>
      </c>
      <c r="P21" s="531">
        <f t="shared" si="2"/>
        <v>15.184020713889405</v>
      </c>
    </row>
    <row r="22" spans="1:16" customFormat="1" ht="15">
      <c r="A22" s="532" t="s">
        <v>43</v>
      </c>
      <c r="B22" s="537"/>
      <c r="C22" s="534"/>
      <c r="D22" s="534"/>
      <c r="E22" s="534"/>
      <c r="F22" s="534"/>
      <c r="G22" s="534"/>
      <c r="H22" s="534"/>
      <c r="I22" s="534"/>
      <c r="J22" s="534"/>
      <c r="K22" s="534"/>
      <c r="L22" s="534"/>
      <c r="M22" s="534">
        <v>344</v>
      </c>
      <c r="N22" s="536">
        <f t="shared" si="0"/>
        <v>344</v>
      </c>
      <c r="O22" s="530">
        <f t="shared" si="1"/>
        <v>344</v>
      </c>
      <c r="P22" s="531">
        <f t="shared" si="2"/>
        <v>6.36212317366377</v>
      </c>
    </row>
    <row r="23" spans="1:16" customFormat="1" ht="15">
      <c r="A23" s="532" t="s">
        <v>338</v>
      </c>
      <c r="B23" s="537"/>
      <c r="C23" s="534"/>
      <c r="D23" s="534"/>
      <c r="E23" s="534"/>
      <c r="F23" s="534"/>
      <c r="G23" s="534"/>
      <c r="H23" s="534"/>
      <c r="I23" s="534"/>
      <c r="J23" s="534"/>
      <c r="K23" s="534"/>
      <c r="L23" s="534"/>
      <c r="M23" s="534">
        <v>258</v>
      </c>
      <c r="N23" s="536">
        <f t="shared" si="0"/>
        <v>258</v>
      </c>
      <c r="O23" s="530">
        <f t="shared" si="1"/>
        <v>258</v>
      </c>
      <c r="P23" s="531">
        <f t="shared" si="2"/>
        <v>4.7715923802478271</v>
      </c>
    </row>
    <row r="24" spans="1:16" customFormat="1" ht="15">
      <c r="A24" s="647" t="s">
        <v>339</v>
      </c>
      <c r="B24" s="537"/>
      <c r="C24" s="534"/>
      <c r="D24" s="534"/>
      <c r="E24" s="534"/>
      <c r="F24" s="534"/>
      <c r="G24" s="534"/>
      <c r="H24" s="534"/>
      <c r="I24" s="534"/>
      <c r="J24" s="534"/>
      <c r="K24" s="534"/>
      <c r="L24" s="534"/>
      <c r="M24" s="534">
        <v>10</v>
      </c>
      <c r="N24" s="536">
        <f t="shared" si="0"/>
        <v>10</v>
      </c>
      <c r="O24" s="530">
        <f t="shared" si="1"/>
        <v>10</v>
      </c>
      <c r="P24" s="531">
        <f t="shared" si="2"/>
        <v>0.18494544109487701</v>
      </c>
    </row>
    <row r="25" spans="1:16" customFormat="1" ht="15">
      <c r="A25" s="647" t="s">
        <v>340</v>
      </c>
      <c r="B25" s="537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>
        <v>16</v>
      </c>
      <c r="N25" s="536">
        <f t="shared" si="0"/>
        <v>16</v>
      </c>
      <c r="O25" s="530">
        <f t="shared" si="1"/>
        <v>16</v>
      </c>
      <c r="P25" s="531">
        <f t="shared" si="2"/>
        <v>0.29591270575180323</v>
      </c>
    </row>
    <row r="26" spans="1:16" customFormat="1" ht="15">
      <c r="A26" s="647" t="s">
        <v>341</v>
      </c>
      <c r="B26" s="537"/>
      <c r="C26" s="534"/>
      <c r="D26" s="534"/>
      <c r="E26" s="534"/>
      <c r="F26" s="534"/>
      <c r="G26" s="534"/>
      <c r="H26" s="535"/>
      <c r="I26" s="534"/>
      <c r="J26" s="534"/>
      <c r="K26" s="534"/>
      <c r="L26" s="534"/>
      <c r="M26" s="534">
        <v>24</v>
      </c>
      <c r="N26" s="536">
        <f t="shared" si="0"/>
        <v>24</v>
      </c>
      <c r="O26" s="530">
        <f t="shared" si="1"/>
        <v>24</v>
      </c>
      <c r="P26" s="531">
        <f t="shared" si="2"/>
        <v>0.44386905862770482</v>
      </c>
    </row>
    <row r="27" spans="1:16" customFormat="1" ht="15">
      <c r="A27" s="647" t="s">
        <v>342</v>
      </c>
      <c r="B27" s="537"/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4">
        <v>458</v>
      </c>
      <c r="N27" s="536">
        <f t="shared" si="0"/>
        <v>458</v>
      </c>
      <c r="O27" s="530">
        <f t="shared" si="1"/>
        <v>458</v>
      </c>
      <c r="P27" s="531">
        <f t="shared" si="2"/>
        <v>8.4705012021453676</v>
      </c>
    </row>
    <row r="28" spans="1:16" customFormat="1" ht="15">
      <c r="A28" s="647" t="s">
        <v>343</v>
      </c>
      <c r="B28" s="537"/>
      <c r="C28" s="534"/>
      <c r="D28" s="534"/>
      <c r="E28" s="534"/>
      <c r="F28" s="534"/>
      <c r="G28" s="534"/>
      <c r="H28" s="534"/>
      <c r="I28" s="534"/>
      <c r="J28" s="534"/>
      <c r="K28" s="534"/>
      <c r="L28" s="534"/>
      <c r="M28" s="534">
        <v>109</v>
      </c>
      <c r="N28" s="536">
        <f t="shared" si="0"/>
        <v>109</v>
      </c>
      <c r="O28" s="530">
        <f t="shared" si="1"/>
        <v>109</v>
      </c>
      <c r="P28" s="531">
        <f t="shared" si="2"/>
        <v>2.0159053079341596</v>
      </c>
    </row>
    <row r="29" spans="1:16" customFormat="1" ht="15">
      <c r="A29" s="647" t="s">
        <v>344</v>
      </c>
      <c r="B29" s="537"/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4">
        <v>23</v>
      </c>
      <c r="N29" s="536">
        <f t="shared" si="0"/>
        <v>23</v>
      </c>
      <c r="O29" s="530">
        <f t="shared" si="1"/>
        <v>23</v>
      </c>
      <c r="P29" s="531">
        <f t="shared" si="2"/>
        <v>0.42537451451821717</v>
      </c>
    </row>
    <row r="30" spans="1:16" customFormat="1" ht="15">
      <c r="A30" s="647" t="s">
        <v>345</v>
      </c>
      <c r="B30" s="537"/>
      <c r="C30" s="534"/>
      <c r="D30" s="534"/>
      <c r="E30" s="534"/>
      <c r="F30" s="534"/>
      <c r="G30" s="534"/>
      <c r="H30" s="534"/>
      <c r="I30" s="534"/>
      <c r="J30" s="534"/>
      <c r="K30" s="534"/>
      <c r="L30" s="534"/>
      <c r="M30" s="534">
        <v>20</v>
      </c>
      <c r="N30" s="536">
        <f t="shared" si="0"/>
        <v>20</v>
      </c>
      <c r="O30" s="530">
        <f t="shared" si="1"/>
        <v>20</v>
      </c>
      <c r="P30" s="531">
        <f t="shared" si="2"/>
        <v>0.36989088218975402</v>
      </c>
    </row>
    <row r="31" spans="1:16" customFormat="1" ht="15">
      <c r="A31" s="647" t="s">
        <v>45</v>
      </c>
      <c r="B31" s="537"/>
      <c r="C31" s="534"/>
      <c r="D31" s="534"/>
      <c r="E31" s="534"/>
      <c r="F31" s="534"/>
      <c r="G31" s="534"/>
      <c r="H31" s="535"/>
      <c r="I31" s="534"/>
      <c r="J31" s="534"/>
      <c r="K31" s="534"/>
      <c r="L31" s="534"/>
      <c r="M31" s="534">
        <v>24</v>
      </c>
      <c r="N31" s="536">
        <f t="shared" si="0"/>
        <v>24</v>
      </c>
      <c r="O31" s="530">
        <f t="shared" si="1"/>
        <v>24</v>
      </c>
      <c r="P31" s="531">
        <f t="shared" si="2"/>
        <v>0.44386905862770482</v>
      </c>
    </row>
    <row r="32" spans="1:16" customFormat="1" ht="15">
      <c r="A32" s="647" t="s">
        <v>346</v>
      </c>
      <c r="B32" s="537"/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4">
        <v>28</v>
      </c>
      <c r="N32" s="536">
        <f t="shared" si="0"/>
        <v>28</v>
      </c>
      <c r="O32" s="530">
        <f t="shared" si="1"/>
        <v>28</v>
      </c>
      <c r="P32" s="531">
        <f t="shared" si="2"/>
        <v>0.51784723506565566</v>
      </c>
    </row>
    <row r="33" spans="1:16" customFormat="1" ht="15" customHeight="1">
      <c r="A33" s="647" t="s">
        <v>347</v>
      </c>
      <c r="B33" s="537"/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>
        <v>2</v>
      </c>
      <c r="N33" s="536">
        <f t="shared" si="0"/>
        <v>2</v>
      </c>
      <c r="O33" s="530">
        <f t="shared" si="1"/>
        <v>2</v>
      </c>
      <c r="P33" s="531">
        <f t="shared" si="2"/>
        <v>3.6989088218975404E-2</v>
      </c>
    </row>
    <row r="34" spans="1:16" customFormat="1" ht="15" customHeight="1">
      <c r="A34" s="647" t="s">
        <v>348</v>
      </c>
      <c r="B34" s="537"/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>
        <v>41</v>
      </c>
      <c r="N34" s="536">
        <f t="shared" si="0"/>
        <v>41</v>
      </c>
      <c r="O34" s="530">
        <f t="shared" si="1"/>
        <v>41</v>
      </c>
      <c r="P34" s="531">
        <f t="shared" si="2"/>
        <v>0.75827630848899574</v>
      </c>
    </row>
    <row r="35" spans="1:16" customFormat="1" ht="15" customHeight="1">
      <c r="A35" s="532" t="s">
        <v>349</v>
      </c>
      <c r="B35" s="537"/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>
        <v>45</v>
      </c>
      <c r="N35" s="536">
        <f t="shared" si="0"/>
        <v>45</v>
      </c>
      <c r="O35" s="530">
        <f t="shared" si="1"/>
        <v>45</v>
      </c>
      <c r="P35" s="531">
        <f t="shared" si="2"/>
        <v>0.83225448492694654</v>
      </c>
    </row>
    <row r="36" spans="1:16" customFormat="1" ht="15" customHeight="1">
      <c r="A36" s="532" t="s">
        <v>350</v>
      </c>
      <c r="B36" s="537"/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4">
        <v>2</v>
      </c>
      <c r="N36" s="536">
        <f t="shared" si="0"/>
        <v>2</v>
      </c>
      <c r="O36" s="530">
        <f t="shared" si="1"/>
        <v>2</v>
      </c>
      <c r="P36" s="531">
        <f t="shared" si="2"/>
        <v>3.6989088218975404E-2</v>
      </c>
    </row>
    <row r="37" spans="1:16" customFormat="1" ht="15" customHeight="1">
      <c r="A37" s="532" t="s">
        <v>351</v>
      </c>
      <c r="B37" s="537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>
        <v>81</v>
      </c>
      <c r="N37" s="536">
        <f t="shared" ref="N37:N67" si="3">SUM(B37:M37)</f>
        <v>81</v>
      </c>
      <c r="O37" s="530">
        <f t="shared" ref="O37:O71" si="4">AVERAGE(B37:M37)</f>
        <v>81</v>
      </c>
      <c r="P37" s="531">
        <f t="shared" ref="P37:P70" si="5">(N37/$N$71)*100</f>
        <v>1.4980580728685038</v>
      </c>
    </row>
    <row r="38" spans="1:16" customFormat="1" ht="15" customHeight="1">
      <c r="A38" s="532" t="s">
        <v>352</v>
      </c>
      <c r="B38" s="537"/>
      <c r="C38" s="534"/>
      <c r="D38" s="534"/>
      <c r="E38" s="534"/>
      <c r="F38" s="534"/>
      <c r="G38" s="534"/>
      <c r="H38" s="534"/>
      <c r="I38" s="534"/>
      <c r="J38" s="534"/>
      <c r="K38" s="534"/>
      <c r="L38" s="534"/>
      <c r="M38" s="534">
        <v>88</v>
      </c>
      <c r="N38" s="536">
        <f t="shared" si="3"/>
        <v>88</v>
      </c>
      <c r="O38" s="530">
        <f t="shared" si="4"/>
        <v>88</v>
      </c>
      <c r="P38" s="531">
        <f t="shared" si="5"/>
        <v>1.6275198816349177</v>
      </c>
    </row>
    <row r="39" spans="1:16" customFormat="1" ht="15" customHeight="1">
      <c r="A39" s="532" t="s">
        <v>353</v>
      </c>
      <c r="B39" s="537"/>
      <c r="C39" s="534"/>
      <c r="D39" s="534"/>
      <c r="E39" s="534"/>
      <c r="F39" s="534"/>
      <c r="G39" s="534"/>
      <c r="H39" s="534"/>
      <c r="I39" s="534"/>
      <c r="J39" s="534"/>
      <c r="K39" s="534"/>
      <c r="L39" s="534"/>
      <c r="M39" s="534">
        <v>24</v>
      </c>
      <c r="N39" s="536">
        <f t="shared" si="3"/>
        <v>24</v>
      </c>
      <c r="O39" s="530">
        <f t="shared" si="4"/>
        <v>24</v>
      </c>
      <c r="P39" s="531">
        <f t="shared" si="5"/>
        <v>0.44386905862770482</v>
      </c>
    </row>
    <row r="40" spans="1:16" customFormat="1" ht="15" customHeight="1">
      <c r="A40" s="532" t="s">
        <v>354</v>
      </c>
      <c r="B40" s="537"/>
      <c r="C40" s="534"/>
      <c r="D40" s="534"/>
      <c r="E40" s="534"/>
      <c r="F40" s="534"/>
      <c r="G40" s="534"/>
      <c r="H40" s="534"/>
      <c r="I40" s="534"/>
      <c r="J40" s="534"/>
      <c r="K40" s="534"/>
      <c r="L40" s="534"/>
      <c r="M40" s="534">
        <v>82</v>
      </c>
      <c r="N40" s="536">
        <f t="shared" si="3"/>
        <v>82</v>
      </c>
      <c r="O40" s="530">
        <f t="shared" si="4"/>
        <v>82</v>
      </c>
      <c r="P40" s="531">
        <f t="shared" si="5"/>
        <v>1.5165526169779915</v>
      </c>
    </row>
    <row r="41" spans="1:16" customFormat="1" ht="15" customHeight="1">
      <c r="A41" s="532" t="s">
        <v>355</v>
      </c>
      <c r="B41" s="537"/>
      <c r="C41" s="534"/>
      <c r="D41" s="534"/>
      <c r="E41" s="534"/>
      <c r="F41" s="534"/>
      <c r="G41" s="534"/>
      <c r="H41" s="534"/>
      <c r="I41" s="534"/>
      <c r="J41" s="534"/>
      <c r="K41" s="534"/>
      <c r="L41" s="534"/>
      <c r="M41" s="534">
        <v>26</v>
      </c>
      <c r="N41" s="536">
        <f t="shared" si="3"/>
        <v>26</v>
      </c>
      <c r="O41" s="530">
        <f t="shared" si="4"/>
        <v>26</v>
      </c>
      <c r="P41" s="531">
        <f t="shared" si="5"/>
        <v>0.48085814684668021</v>
      </c>
    </row>
    <row r="42" spans="1:16" customFormat="1" ht="15" customHeight="1">
      <c r="A42" s="532" t="s">
        <v>356</v>
      </c>
      <c r="B42" s="537"/>
      <c r="C42" s="534"/>
      <c r="D42" s="534"/>
      <c r="E42" s="534"/>
      <c r="F42" s="534"/>
      <c r="G42" s="534"/>
      <c r="H42" s="534"/>
      <c r="I42" s="534"/>
      <c r="J42" s="534"/>
      <c r="K42" s="534"/>
      <c r="L42" s="534"/>
      <c r="M42" s="534">
        <v>41</v>
      </c>
      <c r="N42" s="536">
        <f t="shared" si="3"/>
        <v>41</v>
      </c>
      <c r="O42" s="530">
        <f t="shared" si="4"/>
        <v>41</v>
      </c>
      <c r="P42" s="531">
        <f t="shared" si="5"/>
        <v>0.75827630848899574</v>
      </c>
    </row>
    <row r="43" spans="1:16" customFormat="1" ht="15" customHeight="1">
      <c r="A43" s="532" t="s">
        <v>357</v>
      </c>
      <c r="B43" s="537"/>
      <c r="C43" s="534"/>
      <c r="D43" s="534"/>
      <c r="E43" s="534"/>
      <c r="F43" s="534"/>
      <c r="G43" s="534"/>
      <c r="H43" s="534"/>
      <c r="I43" s="534"/>
      <c r="J43" s="534"/>
      <c r="K43" s="534"/>
      <c r="L43" s="534"/>
      <c r="M43" s="534">
        <v>36</v>
      </c>
      <c r="N43" s="536">
        <f t="shared" si="3"/>
        <v>36</v>
      </c>
      <c r="O43" s="530">
        <f t="shared" si="4"/>
        <v>36</v>
      </c>
      <c r="P43" s="531">
        <f t="shared" si="5"/>
        <v>0.66580358794155725</v>
      </c>
    </row>
    <row r="44" spans="1:16" customFormat="1" ht="15" customHeight="1">
      <c r="A44" s="532" t="s">
        <v>358</v>
      </c>
      <c r="B44" s="537"/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4">
        <v>25</v>
      </c>
      <c r="N44" s="536">
        <f t="shared" si="3"/>
        <v>25</v>
      </c>
      <c r="O44" s="530">
        <f t="shared" si="4"/>
        <v>25</v>
      </c>
      <c r="P44" s="531">
        <f t="shared" si="5"/>
        <v>0.46236360273719257</v>
      </c>
    </row>
    <row r="45" spans="1:16" customFormat="1" ht="15" customHeight="1">
      <c r="A45" s="532" t="s">
        <v>359</v>
      </c>
      <c r="B45" s="537"/>
      <c r="C45" s="534"/>
      <c r="D45" s="534"/>
      <c r="E45" s="534"/>
      <c r="F45" s="534"/>
      <c r="G45" s="534"/>
      <c r="H45" s="534"/>
      <c r="I45" s="534"/>
      <c r="J45" s="534"/>
      <c r="K45" s="534"/>
      <c r="L45" s="534"/>
      <c r="M45" s="534">
        <v>9</v>
      </c>
      <c r="N45" s="536">
        <f t="shared" si="3"/>
        <v>9</v>
      </c>
      <c r="O45" s="530">
        <f t="shared" si="4"/>
        <v>9</v>
      </c>
      <c r="P45" s="531">
        <f t="shared" si="5"/>
        <v>0.16645089698538931</v>
      </c>
    </row>
    <row r="46" spans="1:16" customFormat="1" ht="15" customHeight="1">
      <c r="A46" s="532" t="s">
        <v>360</v>
      </c>
      <c r="B46" s="537"/>
      <c r="C46" s="534"/>
      <c r="D46" s="534"/>
      <c r="E46" s="534"/>
      <c r="F46" s="534"/>
      <c r="G46" s="534"/>
      <c r="H46" s="534"/>
      <c r="I46" s="534"/>
      <c r="J46" s="534"/>
      <c r="K46" s="534"/>
      <c r="L46" s="534"/>
      <c r="M46" s="534">
        <v>9</v>
      </c>
      <c r="N46" s="536">
        <f t="shared" si="3"/>
        <v>9</v>
      </c>
      <c r="O46" s="530">
        <f t="shared" si="4"/>
        <v>9</v>
      </c>
      <c r="P46" s="531">
        <f t="shared" si="5"/>
        <v>0.16645089698538931</v>
      </c>
    </row>
    <row r="47" spans="1:16" customFormat="1" ht="15" customHeight="1">
      <c r="A47" s="532" t="s">
        <v>361</v>
      </c>
      <c r="B47" s="537"/>
      <c r="C47" s="534"/>
      <c r="D47" s="534"/>
      <c r="E47" s="534"/>
      <c r="F47" s="534"/>
      <c r="G47" s="534"/>
      <c r="H47" s="534"/>
      <c r="I47" s="534"/>
      <c r="J47" s="534"/>
      <c r="K47" s="534"/>
      <c r="L47" s="534"/>
      <c r="M47" s="534">
        <v>19</v>
      </c>
      <c r="N47" s="536">
        <f t="shared" si="3"/>
        <v>19</v>
      </c>
      <c r="O47" s="530">
        <f t="shared" si="4"/>
        <v>19</v>
      </c>
      <c r="P47" s="531">
        <f t="shared" si="5"/>
        <v>0.35139633808026632</v>
      </c>
    </row>
    <row r="48" spans="1:16" customFormat="1" ht="15" customHeight="1">
      <c r="A48" s="532" t="s">
        <v>362</v>
      </c>
      <c r="B48" s="537"/>
      <c r="C48" s="534"/>
      <c r="D48" s="534"/>
      <c r="E48" s="534"/>
      <c r="F48" s="534"/>
      <c r="G48" s="534"/>
      <c r="H48" s="534"/>
      <c r="I48" s="534"/>
      <c r="J48" s="534"/>
      <c r="K48" s="534"/>
      <c r="L48" s="534"/>
      <c r="M48" s="534">
        <v>6</v>
      </c>
      <c r="N48" s="536">
        <f t="shared" si="3"/>
        <v>6</v>
      </c>
      <c r="O48" s="530">
        <f t="shared" si="4"/>
        <v>6</v>
      </c>
      <c r="P48" s="531">
        <f t="shared" si="5"/>
        <v>0.1109672646569262</v>
      </c>
    </row>
    <row r="49" spans="1:16" customFormat="1" ht="15" customHeight="1">
      <c r="A49" s="532" t="s">
        <v>363</v>
      </c>
      <c r="B49" s="537"/>
      <c r="C49" s="534"/>
      <c r="D49" s="534"/>
      <c r="E49" s="534"/>
      <c r="F49" s="534"/>
      <c r="G49" s="534"/>
      <c r="H49" s="534"/>
      <c r="I49" s="534"/>
      <c r="J49" s="534"/>
      <c r="K49" s="534"/>
      <c r="L49" s="534"/>
      <c r="M49" s="534">
        <v>85</v>
      </c>
      <c r="N49" s="536">
        <f t="shared" si="3"/>
        <v>85</v>
      </c>
      <c r="O49" s="530">
        <f t="shared" si="4"/>
        <v>85</v>
      </c>
      <c r="P49" s="531">
        <f t="shared" si="5"/>
        <v>1.5720362493064546</v>
      </c>
    </row>
    <row r="50" spans="1:16" customFormat="1" ht="15" customHeight="1">
      <c r="A50" s="532" t="s">
        <v>364</v>
      </c>
      <c r="B50" s="537"/>
      <c r="C50" s="534"/>
      <c r="D50" s="534"/>
      <c r="E50" s="534"/>
      <c r="F50" s="534"/>
      <c r="G50" s="534"/>
      <c r="H50" s="534"/>
      <c r="I50" s="534"/>
      <c r="J50" s="534"/>
      <c r="K50" s="534"/>
      <c r="L50" s="534"/>
      <c r="M50" s="534">
        <v>17</v>
      </c>
      <c r="N50" s="536">
        <f t="shared" si="3"/>
        <v>17</v>
      </c>
      <c r="O50" s="530">
        <f t="shared" si="4"/>
        <v>17</v>
      </c>
      <c r="P50" s="531">
        <f t="shared" si="5"/>
        <v>0.31440724986129093</v>
      </c>
    </row>
    <row r="51" spans="1:16" customFormat="1" ht="15" customHeight="1">
      <c r="A51" s="532" t="s">
        <v>365</v>
      </c>
      <c r="B51" s="537"/>
      <c r="C51" s="534"/>
      <c r="D51" s="534"/>
      <c r="E51" s="534"/>
      <c r="F51" s="534"/>
      <c r="G51" s="534"/>
      <c r="H51" s="534"/>
      <c r="I51" s="534"/>
      <c r="J51" s="534"/>
      <c r="K51" s="534"/>
      <c r="L51" s="534"/>
      <c r="M51" s="534">
        <v>59</v>
      </c>
      <c r="N51" s="536">
        <f t="shared" si="3"/>
        <v>59</v>
      </c>
      <c r="O51" s="530">
        <f t="shared" si="4"/>
        <v>59</v>
      </c>
      <c r="P51" s="531">
        <f t="shared" si="5"/>
        <v>1.0911781024597742</v>
      </c>
    </row>
    <row r="52" spans="1:16" customFormat="1" ht="15" customHeight="1">
      <c r="A52" s="532" t="s">
        <v>366</v>
      </c>
      <c r="B52" s="537"/>
      <c r="C52" s="534"/>
      <c r="D52" s="534"/>
      <c r="E52" s="534"/>
      <c r="F52" s="534"/>
      <c r="G52" s="534"/>
      <c r="H52" s="534"/>
      <c r="I52" s="534"/>
      <c r="J52" s="534"/>
      <c r="K52" s="534"/>
      <c r="L52" s="534"/>
      <c r="M52" s="534">
        <v>9</v>
      </c>
      <c r="N52" s="536">
        <f t="shared" si="3"/>
        <v>9</v>
      </c>
      <c r="O52" s="530">
        <f t="shared" si="4"/>
        <v>9</v>
      </c>
      <c r="P52" s="531">
        <f t="shared" si="5"/>
        <v>0.16645089698538931</v>
      </c>
    </row>
    <row r="53" spans="1:16" customFormat="1" ht="15" customHeight="1">
      <c r="A53" s="532" t="s">
        <v>367</v>
      </c>
      <c r="B53" s="537"/>
      <c r="C53" s="534"/>
      <c r="D53" s="534"/>
      <c r="E53" s="534"/>
      <c r="F53" s="534"/>
      <c r="G53" s="534"/>
      <c r="H53" s="534"/>
      <c r="I53" s="534"/>
      <c r="J53" s="534"/>
      <c r="K53" s="534"/>
      <c r="L53" s="534"/>
      <c r="M53" s="534">
        <v>35</v>
      </c>
      <c r="N53" s="536">
        <f t="shared" si="3"/>
        <v>35</v>
      </c>
      <c r="O53" s="530">
        <f t="shared" si="4"/>
        <v>35</v>
      </c>
      <c r="P53" s="531">
        <f t="shared" si="5"/>
        <v>0.64730904383206955</v>
      </c>
    </row>
    <row r="54" spans="1:16" customFormat="1" ht="15" customHeight="1">
      <c r="A54" s="532" t="s">
        <v>368</v>
      </c>
      <c r="B54" s="537"/>
      <c r="C54" s="534"/>
      <c r="D54" s="534"/>
      <c r="E54" s="534"/>
      <c r="F54" s="534"/>
      <c r="G54" s="534"/>
      <c r="H54" s="534"/>
      <c r="I54" s="534"/>
      <c r="J54" s="534"/>
      <c r="K54" s="534"/>
      <c r="L54" s="534"/>
      <c r="M54" s="534">
        <v>52</v>
      </c>
      <c r="N54" s="536">
        <f t="shared" si="3"/>
        <v>52</v>
      </c>
      <c r="O54" s="530">
        <f t="shared" si="4"/>
        <v>52</v>
      </c>
      <c r="P54" s="531">
        <f t="shared" si="5"/>
        <v>0.96171629369336042</v>
      </c>
    </row>
    <row r="55" spans="1:16" customFormat="1" ht="15" customHeight="1">
      <c r="A55" s="532" t="s">
        <v>369</v>
      </c>
      <c r="B55" s="537"/>
      <c r="C55" s="534"/>
      <c r="D55" s="534"/>
      <c r="E55" s="534"/>
      <c r="F55" s="534"/>
      <c r="G55" s="534"/>
      <c r="H55" s="534"/>
      <c r="I55" s="534"/>
      <c r="J55" s="534"/>
      <c r="K55" s="534"/>
      <c r="L55" s="534"/>
      <c r="M55" s="534">
        <v>24</v>
      </c>
      <c r="N55" s="536">
        <f t="shared" si="3"/>
        <v>24</v>
      </c>
      <c r="O55" s="530">
        <f t="shared" si="4"/>
        <v>24</v>
      </c>
      <c r="P55" s="531">
        <f t="shared" si="5"/>
        <v>0.44386905862770482</v>
      </c>
    </row>
    <row r="56" spans="1:16" customFormat="1" ht="15" customHeight="1">
      <c r="A56" s="532" t="s">
        <v>370</v>
      </c>
      <c r="B56" s="537"/>
      <c r="C56" s="534"/>
      <c r="D56" s="534"/>
      <c r="E56" s="534"/>
      <c r="F56" s="534"/>
      <c r="G56" s="534"/>
      <c r="H56" s="534"/>
      <c r="I56" s="534"/>
      <c r="J56" s="534"/>
      <c r="K56" s="534"/>
      <c r="L56" s="534"/>
      <c r="M56" s="534">
        <v>61</v>
      </c>
      <c r="N56" s="536">
        <f t="shared" si="3"/>
        <v>61</v>
      </c>
      <c r="O56" s="530">
        <f t="shared" si="4"/>
        <v>61</v>
      </c>
      <c r="P56" s="531">
        <f t="shared" si="5"/>
        <v>1.1281671906787498</v>
      </c>
    </row>
    <row r="57" spans="1:16" customFormat="1" ht="15" customHeight="1">
      <c r="A57" s="532" t="s">
        <v>371</v>
      </c>
      <c r="B57" s="537"/>
      <c r="C57" s="534"/>
      <c r="D57" s="534"/>
      <c r="E57" s="534"/>
      <c r="F57" s="534"/>
      <c r="G57" s="534"/>
      <c r="H57" s="534"/>
      <c r="I57" s="534"/>
      <c r="J57" s="534"/>
      <c r="K57" s="534"/>
      <c r="L57" s="534"/>
      <c r="M57" s="534">
        <v>6</v>
      </c>
      <c r="N57" s="536">
        <f t="shared" si="3"/>
        <v>6</v>
      </c>
      <c r="O57" s="530">
        <f t="shared" si="4"/>
        <v>6</v>
      </c>
      <c r="P57" s="531">
        <f t="shared" si="5"/>
        <v>0.1109672646569262</v>
      </c>
    </row>
    <row r="58" spans="1:16" customFormat="1" ht="15" customHeight="1">
      <c r="A58" s="532" t="s">
        <v>372</v>
      </c>
      <c r="B58" s="537"/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>
        <v>52</v>
      </c>
      <c r="N58" s="536">
        <f t="shared" si="3"/>
        <v>52</v>
      </c>
      <c r="O58" s="530">
        <f t="shared" si="4"/>
        <v>52</v>
      </c>
      <c r="P58" s="531">
        <f t="shared" si="5"/>
        <v>0.96171629369336042</v>
      </c>
    </row>
    <row r="59" spans="1:16" customFormat="1" ht="15" customHeight="1">
      <c r="A59" s="532" t="s">
        <v>373</v>
      </c>
      <c r="B59" s="537"/>
      <c r="C59" s="534"/>
      <c r="D59" s="534"/>
      <c r="E59" s="534"/>
      <c r="F59" s="534"/>
      <c r="G59" s="534"/>
      <c r="H59" s="534"/>
      <c r="I59" s="534"/>
      <c r="J59" s="534"/>
      <c r="K59" s="534"/>
      <c r="L59" s="534"/>
      <c r="M59" s="534">
        <v>4</v>
      </c>
      <c r="N59" s="536">
        <f t="shared" si="3"/>
        <v>4</v>
      </c>
      <c r="O59" s="530">
        <f t="shared" si="4"/>
        <v>4</v>
      </c>
      <c r="P59" s="531">
        <f t="shared" si="5"/>
        <v>7.3978176437950807E-2</v>
      </c>
    </row>
    <row r="60" spans="1:16" customFormat="1" ht="15" customHeight="1">
      <c r="A60" s="532" t="s">
        <v>374</v>
      </c>
      <c r="B60" s="537"/>
      <c r="C60" s="534"/>
      <c r="D60" s="534"/>
      <c r="E60" s="534"/>
      <c r="F60" s="534"/>
      <c r="G60" s="534"/>
      <c r="H60" s="534"/>
      <c r="I60" s="534"/>
      <c r="J60" s="534"/>
      <c r="K60" s="534"/>
      <c r="L60" s="534"/>
      <c r="M60" s="534">
        <v>42</v>
      </c>
      <c r="N60" s="536">
        <f t="shared" si="3"/>
        <v>42</v>
      </c>
      <c r="O60" s="530">
        <f t="shared" si="4"/>
        <v>42</v>
      </c>
      <c r="P60" s="531">
        <f t="shared" si="5"/>
        <v>0.77677085259848344</v>
      </c>
    </row>
    <row r="61" spans="1:16" customFormat="1" ht="15" customHeight="1">
      <c r="A61" s="532" t="s">
        <v>375</v>
      </c>
      <c r="B61" s="537"/>
      <c r="C61" s="534"/>
      <c r="D61" s="534"/>
      <c r="E61" s="534"/>
      <c r="F61" s="534"/>
      <c r="G61" s="534"/>
      <c r="H61" s="534"/>
      <c r="I61" s="534"/>
      <c r="J61" s="534"/>
      <c r="K61" s="534"/>
      <c r="L61" s="534"/>
      <c r="M61" s="534">
        <v>54</v>
      </c>
      <c r="N61" s="536">
        <f t="shared" si="3"/>
        <v>54</v>
      </c>
      <c r="O61" s="530">
        <f t="shared" si="4"/>
        <v>54</v>
      </c>
      <c r="P61" s="531">
        <f t="shared" si="5"/>
        <v>0.99870538191233582</v>
      </c>
    </row>
    <row r="62" spans="1:16" customFormat="1" ht="15" customHeight="1">
      <c r="A62" s="532" t="s">
        <v>376</v>
      </c>
      <c r="B62" s="537"/>
      <c r="C62" s="534"/>
      <c r="D62" s="534"/>
      <c r="E62" s="534"/>
      <c r="F62" s="534"/>
      <c r="G62" s="534"/>
      <c r="H62" s="534"/>
      <c r="I62" s="534"/>
      <c r="J62" s="534"/>
      <c r="K62" s="534"/>
      <c r="L62" s="534"/>
      <c r="M62" s="534">
        <v>38</v>
      </c>
      <c r="N62" s="536">
        <f t="shared" si="3"/>
        <v>38</v>
      </c>
      <c r="O62" s="530">
        <f t="shared" si="4"/>
        <v>38</v>
      </c>
      <c r="P62" s="531">
        <f t="shared" si="5"/>
        <v>0.70279267616053265</v>
      </c>
    </row>
    <row r="63" spans="1:16" customFormat="1" ht="15" customHeight="1">
      <c r="A63" s="532" t="s">
        <v>377</v>
      </c>
      <c r="B63" s="537"/>
      <c r="C63" s="534"/>
      <c r="D63" s="534"/>
      <c r="E63" s="534"/>
      <c r="F63" s="534"/>
      <c r="G63" s="534"/>
      <c r="H63" s="534"/>
      <c r="I63" s="534"/>
      <c r="J63" s="534"/>
      <c r="K63" s="534"/>
      <c r="L63" s="534"/>
      <c r="M63" s="534">
        <v>43</v>
      </c>
      <c r="N63" s="536">
        <f t="shared" si="3"/>
        <v>43</v>
      </c>
      <c r="O63" s="530">
        <f t="shared" si="4"/>
        <v>43</v>
      </c>
      <c r="P63" s="531">
        <f t="shared" si="5"/>
        <v>0.79526539670797125</v>
      </c>
    </row>
    <row r="64" spans="1:16" customFormat="1" ht="15" customHeight="1">
      <c r="A64" s="532" t="s">
        <v>378</v>
      </c>
      <c r="B64" s="537"/>
      <c r="C64" s="534"/>
      <c r="D64" s="534"/>
      <c r="E64" s="534"/>
      <c r="F64" s="534"/>
      <c r="G64" s="534"/>
      <c r="H64" s="534"/>
      <c r="I64" s="534"/>
      <c r="J64" s="534"/>
      <c r="K64" s="534"/>
      <c r="L64" s="534"/>
      <c r="M64" s="534">
        <v>20</v>
      </c>
      <c r="N64" s="536">
        <f t="shared" si="3"/>
        <v>20</v>
      </c>
      <c r="O64" s="530">
        <f t="shared" si="4"/>
        <v>20</v>
      </c>
      <c r="P64" s="531">
        <f t="shared" si="5"/>
        <v>0.36989088218975402</v>
      </c>
    </row>
    <row r="65" spans="1:16" customFormat="1" ht="15.75" customHeight="1">
      <c r="A65" s="532" t="s">
        <v>379</v>
      </c>
      <c r="B65" s="537"/>
      <c r="C65" s="534"/>
      <c r="D65" s="534"/>
      <c r="E65" s="534"/>
      <c r="F65" s="534"/>
      <c r="G65" s="534"/>
      <c r="H65" s="534"/>
      <c r="I65" s="534"/>
      <c r="J65" s="534"/>
      <c r="K65" s="534"/>
      <c r="L65" s="534"/>
      <c r="M65" s="534">
        <v>15</v>
      </c>
      <c r="N65" s="536">
        <f t="shared" si="3"/>
        <v>15</v>
      </c>
      <c r="O65" s="530">
        <f t="shared" si="4"/>
        <v>15</v>
      </c>
      <c r="P65" s="531">
        <f t="shared" si="5"/>
        <v>0.27741816164231553</v>
      </c>
    </row>
    <row r="66" spans="1:16" customFormat="1" ht="15.75" customHeight="1">
      <c r="A66" s="532" t="s">
        <v>380</v>
      </c>
      <c r="B66" s="537"/>
      <c r="C66" s="534"/>
      <c r="D66" s="534"/>
      <c r="E66" s="534"/>
      <c r="F66" s="534"/>
      <c r="G66" s="534"/>
      <c r="H66" s="534"/>
      <c r="I66" s="534"/>
      <c r="J66" s="534"/>
      <c r="K66" s="534"/>
      <c r="L66" s="534"/>
      <c r="M66" s="534">
        <v>20</v>
      </c>
      <c r="N66" s="536">
        <f t="shared" si="3"/>
        <v>20</v>
      </c>
      <c r="O66" s="530">
        <f t="shared" si="4"/>
        <v>20</v>
      </c>
      <c r="P66" s="531">
        <f t="shared" si="5"/>
        <v>0.36989088218975402</v>
      </c>
    </row>
    <row r="67" spans="1:16" customFormat="1" ht="15" customHeight="1">
      <c r="A67" s="532" t="s">
        <v>381</v>
      </c>
      <c r="B67" s="537"/>
      <c r="C67" s="534"/>
      <c r="D67" s="534"/>
      <c r="E67" s="534"/>
      <c r="F67" s="534"/>
      <c r="G67" s="534"/>
      <c r="H67" s="535"/>
      <c r="I67" s="534"/>
      <c r="J67" s="534"/>
      <c r="K67" s="534"/>
      <c r="L67" s="534"/>
      <c r="M67" s="534">
        <v>72</v>
      </c>
      <c r="N67" s="536">
        <f t="shared" si="3"/>
        <v>72</v>
      </c>
      <c r="O67" s="530">
        <f t="shared" si="4"/>
        <v>72</v>
      </c>
      <c r="P67" s="531">
        <f t="shared" si="5"/>
        <v>1.3316071758831145</v>
      </c>
    </row>
    <row r="68" spans="1:16" customFormat="1" ht="15">
      <c r="A68" s="532" t="s">
        <v>382</v>
      </c>
      <c r="B68" s="537"/>
      <c r="C68" s="534"/>
      <c r="D68" s="534"/>
      <c r="E68" s="534"/>
      <c r="F68" s="534"/>
      <c r="G68" s="534"/>
      <c r="H68" s="535"/>
      <c r="I68" s="534"/>
      <c r="J68" s="534"/>
      <c r="K68" s="534"/>
      <c r="L68" s="534"/>
      <c r="M68" s="534">
        <v>31</v>
      </c>
      <c r="N68" s="536">
        <f>SUM(B68:M68)</f>
        <v>31</v>
      </c>
      <c r="O68" s="530">
        <f t="shared" si="4"/>
        <v>31</v>
      </c>
      <c r="P68" s="531">
        <f t="shared" si="5"/>
        <v>0.57333086739411865</v>
      </c>
    </row>
    <row r="69" spans="1:16" customFormat="1" ht="15">
      <c r="A69" s="532" t="s">
        <v>383</v>
      </c>
      <c r="B69" s="537"/>
      <c r="C69" s="534"/>
      <c r="D69" s="534"/>
      <c r="E69" s="534"/>
      <c r="F69" s="534"/>
      <c r="G69" s="534"/>
      <c r="H69" s="535"/>
      <c r="I69" s="534"/>
      <c r="J69" s="534"/>
      <c r="K69" s="534"/>
      <c r="L69" s="534"/>
      <c r="M69" s="534">
        <v>34</v>
      </c>
      <c r="N69" s="536">
        <f>SUM(B69:M69)</f>
        <v>34</v>
      </c>
      <c r="O69" s="530">
        <f t="shared" si="4"/>
        <v>34</v>
      </c>
      <c r="P69" s="531">
        <f t="shared" si="5"/>
        <v>0.62881449972258185</v>
      </c>
    </row>
    <row r="70" spans="1:16" customFormat="1" ht="15.75" thickBot="1">
      <c r="A70" s="538" t="s">
        <v>384</v>
      </c>
      <c r="B70" s="539"/>
      <c r="C70" s="540"/>
      <c r="D70" s="541"/>
      <c r="E70" s="541"/>
      <c r="F70" s="541"/>
      <c r="G70" s="541"/>
      <c r="H70" s="542"/>
      <c r="I70" s="541"/>
      <c r="J70" s="540"/>
      <c r="K70" s="534"/>
      <c r="L70" s="540"/>
      <c r="M70" s="540">
        <v>28</v>
      </c>
      <c r="N70" s="543">
        <f>SUM(B70:M70)</f>
        <v>28</v>
      </c>
      <c r="O70" s="544">
        <f t="shared" si="4"/>
        <v>28</v>
      </c>
      <c r="P70" s="545">
        <f t="shared" si="5"/>
        <v>0.51784723506565566</v>
      </c>
    </row>
    <row r="71" spans="1:16" customFormat="1" ht="15.75" thickBot="1">
      <c r="A71" s="546" t="s">
        <v>8</v>
      </c>
      <c r="B71" s="547"/>
      <c r="C71" s="547"/>
      <c r="D71" s="547"/>
      <c r="E71" s="547"/>
      <c r="F71" s="547"/>
      <c r="G71" s="547"/>
      <c r="H71" s="547"/>
      <c r="I71" s="547"/>
      <c r="J71" s="547"/>
      <c r="K71" s="548"/>
      <c r="L71" s="548"/>
      <c r="M71" s="548">
        <f>SUM(M5:M70)</f>
        <v>5407</v>
      </c>
      <c r="N71" s="549">
        <f>SUM(N5:N70)</f>
        <v>5407</v>
      </c>
      <c r="O71" s="548">
        <f t="shared" si="4"/>
        <v>5407</v>
      </c>
      <c r="P71" s="550">
        <f>SUM(P5:P70)</f>
        <v>100.00000000000003</v>
      </c>
    </row>
    <row r="72" spans="1:16" customFormat="1" ht="15">
      <c r="A72" s="77"/>
      <c r="B72" s="78"/>
      <c r="C72" s="78"/>
      <c r="D72" s="78"/>
      <c r="E72" s="78"/>
      <c r="F72" s="78"/>
      <c r="G72" s="74"/>
      <c r="H72" s="78"/>
      <c r="I72" s="78"/>
      <c r="J72" s="78"/>
      <c r="K72" s="78"/>
      <c r="L72" s="78"/>
      <c r="M72" s="79"/>
      <c r="N72" s="79"/>
      <c r="O72" s="8"/>
      <c r="P72" s="8"/>
    </row>
    <row r="73" spans="1:16">
      <c r="A73" s="90"/>
    </row>
    <row r="74" spans="1:16" ht="36" customHeight="1">
      <c r="A74" s="987" t="s">
        <v>385</v>
      </c>
      <c r="B74" s="987"/>
    </row>
    <row r="75" spans="1:16" ht="51" customHeight="1">
      <c r="A75" s="651" t="s">
        <v>386</v>
      </c>
      <c r="B75" s="651"/>
      <c r="C75" s="651"/>
      <c r="D75" s="651"/>
      <c r="E75" s="651"/>
    </row>
    <row r="76" spans="1:16" ht="14.25" customHeight="1">
      <c r="A76" s="651"/>
      <c r="B76" s="651"/>
      <c r="C76" s="651"/>
      <c r="D76" s="651"/>
      <c r="E76" s="651"/>
    </row>
    <row r="77" spans="1:16" ht="14.25" customHeight="1">
      <c r="A77" s="651"/>
      <c r="B77" s="651"/>
      <c r="C77" s="651"/>
      <c r="D77" s="651"/>
      <c r="E77" s="651"/>
    </row>
    <row r="78" spans="1:16" ht="14.25" customHeight="1">
      <c r="A78" s="651"/>
      <c r="B78" s="651"/>
      <c r="C78" s="651"/>
      <c r="D78" s="651"/>
      <c r="E78" s="651"/>
    </row>
    <row r="79" spans="1:16" ht="14.25" customHeight="1">
      <c r="A79" s="651"/>
      <c r="B79" s="651"/>
      <c r="C79" s="651"/>
      <c r="D79" s="651"/>
      <c r="E79" s="651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O46"/>
  <sheetViews>
    <sheetView zoomScale="90" zoomScaleNormal="90" workbookViewId="0"/>
  </sheetViews>
  <sheetFormatPr defaultColWidth="5.5703125" defaultRowHeight="14.25"/>
  <cols>
    <col min="1" max="1" width="52.140625" style="8" customWidth="1"/>
    <col min="2" max="2" width="7.5703125" style="8" bestFit="1" customWidth="1"/>
    <col min="3" max="3" width="7.7109375" style="74" bestFit="1" customWidth="1"/>
    <col min="4" max="4" width="7.140625" style="8" bestFit="1" customWidth="1"/>
    <col min="5" max="5" width="7" style="72" bestFit="1" customWidth="1"/>
    <col min="6" max="6" width="7.5703125" style="8" bestFit="1" customWidth="1"/>
    <col min="7" max="7" width="6.28515625" style="72" bestFit="1" customWidth="1"/>
    <col min="8" max="8" width="7" style="8" bestFit="1" customWidth="1"/>
    <col min="9" max="9" width="7.5703125" style="8" customWidth="1"/>
    <col min="10" max="10" width="7.140625" style="8" bestFit="1" customWidth="1"/>
    <col min="11" max="11" width="7.5703125" style="8" bestFit="1" customWidth="1"/>
    <col min="12" max="12" width="7.140625" style="8" bestFit="1" customWidth="1"/>
    <col min="13" max="13" width="6.85546875" style="8" customWidth="1"/>
    <col min="14" max="14" width="6.7109375" style="8" bestFit="1" customWidth="1"/>
    <col min="15" max="15" width="7.140625" style="8" bestFit="1" customWidth="1"/>
    <col min="16" max="16" width="15.85546875" style="8" bestFit="1" customWidth="1"/>
    <col min="17" max="215" width="9.140625" style="8" customWidth="1"/>
    <col min="216" max="216" width="58.28515625" style="8" customWidth="1"/>
    <col min="217" max="217" width="3.7109375" style="8" bestFit="1" customWidth="1"/>
    <col min="218" max="218" width="5.5703125" style="8" bestFit="1" customWidth="1"/>
    <col min="219" max="219" width="5.5703125" style="8" customWidth="1"/>
    <col min="220" max="16384" width="5.5703125" style="8"/>
  </cols>
  <sheetData>
    <row r="1" spans="1:20" ht="15">
      <c r="A1" s="70" t="s">
        <v>3</v>
      </c>
      <c r="B1" s="70"/>
      <c r="C1" s="71"/>
      <c r="D1" s="70"/>
      <c r="G1" s="196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</row>
    <row r="2" spans="1:20" ht="15">
      <c r="A2" s="1" t="s">
        <v>4</v>
      </c>
      <c r="B2" s="1"/>
      <c r="C2" s="62"/>
      <c r="D2" s="1"/>
      <c r="G2" s="196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20" ht="15">
      <c r="A3" s="1"/>
      <c r="B3" s="1"/>
      <c r="C3" s="62"/>
      <c r="D3" s="1"/>
      <c r="G3" s="196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20" ht="15">
      <c r="A4" s="1" t="s">
        <v>387</v>
      </c>
      <c r="B4" s="1"/>
      <c r="C4" s="62"/>
      <c r="D4" s="1"/>
      <c r="G4" s="196"/>
      <c r="H4" s="194"/>
      <c r="I4" s="194"/>
      <c r="J4" s="194"/>
      <c r="K4" s="194"/>
      <c r="L4" s="194"/>
      <c r="M4" s="194"/>
      <c r="N4" s="194"/>
      <c r="O4" s="194"/>
      <c r="P4" s="1035">
        <f>UNIDADES!M71</f>
        <v>5407</v>
      </c>
      <c r="Q4" s="194"/>
      <c r="R4" s="194"/>
      <c r="S4" s="91"/>
    </row>
    <row r="5" spans="1:20" ht="15" thickBot="1">
      <c r="E5" s="8"/>
      <c r="F5" s="72"/>
      <c r="G5" s="194"/>
      <c r="H5" s="196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91"/>
    </row>
    <row r="6" spans="1:20" ht="48.75" thickBot="1">
      <c r="A6" s="648" t="s">
        <v>322</v>
      </c>
      <c r="B6" s="426">
        <v>46357</v>
      </c>
      <c r="C6" s="427">
        <v>46327</v>
      </c>
      <c r="D6" s="428">
        <v>46296</v>
      </c>
      <c r="E6" s="427">
        <v>46266</v>
      </c>
      <c r="F6" s="427">
        <v>46235</v>
      </c>
      <c r="G6" s="427">
        <v>46204</v>
      </c>
      <c r="H6" s="427">
        <v>46174</v>
      </c>
      <c r="I6" s="429">
        <v>46143</v>
      </c>
      <c r="J6" s="427">
        <v>46113</v>
      </c>
      <c r="K6" s="426">
        <v>46082</v>
      </c>
      <c r="L6" s="430">
        <v>46054</v>
      </c>
      <c r="M6" s="431">
        <v>46023</v>
      </c>
      <c r="N6" s="265" t="s">
        <v>8</v>
      </c>
      <c r="O6" s="251" t="s">
        <v>9</v>
      </c>
      <c r="P6" s="252" t="s">
        <v>388</v>
      </c>
    </row>
    <row r="7" spans="1:20" ht="14.25" customHeight="1" thickBot="1">
      <c r="A7" s="525" t="s">
        <v>337</v>
      </c>
      <c r="B7" s="526"/>
      <c r="C7" s="527"/>
      <c r="D7" s="528"/>
      <c r="E7" s="528"/>
      <c r="F7" s="528"/>
      <c r="G7" s="528"/>
      <c r="H7" s="528"/>
      <c r="I7" s="528"/>
      <c r="J7" s="527"/>
      <c r="K7" s="527"/>
      <c r="L7" s="527"/>
      <c r="M7" s="551">
        <v>821</v>
      </c>
      <c r="N7" s="552">
        <f>SUM(B7:M7)</f>
        <v>821</v>
      </c>
      <c r="O7" s="553">
        <f>AVERAGE(B7:M7)</f>
        <v>821</v>
      </c>
      <c r="P7" s="554">
        <f>(M7*100)/$P$4</f>
        <v>15.184020713889403</v>
      </c>
      <c r="S7" s="72"/>
      <c r="T7" s="72"/>
    </row>
    <row r="8" spans="1:20" ht="15" customHeight="1" thickBot="1">
      <c r="A8" s="532" t="s">
        <v>334</v>
      </c>
      <c r="B8" s="533"/>
      <c r="C8" s="534"/>
      <c r="D8" s="527"/>
      <c r="E8" s="527"/>
      <c r="F8" s="527"/>
      <c r="G8" s="534"/>
      <c r="H8" s="534"/>
      <c r="I8" s="534"/>
      <c r="J8" s="534"/>
      <c r="K8" s="534"/>
      <c r="L8" s="534"/>
      <c r="M8" s="555">
        <v>556</v>
      </c>
      <c r="N8" s="556">
        <f t="shared" ref="N8:N16" si="0">SUM(B8:M8)</f>
        <v>556</v>
      </c>
      <c r="O8" s="557">
        <f t="shared" ref="O8:O16" si="1">AVERAGE(B8:M8)</f>
        <v>556</v>
      </c>
      <c r="P8" s="554">
        <f t="shared" ref="P8:P17" si="2">(M8*100)/$P$4</f>
        <v>10.282966524875162</v>
      </c>
      <c r="S8" s="72"/>
      <c r="T8" s="72"/>
    </row>
    <row r="9" spans="1:20" ht="15.75" thickBot="1">
      <c r="A9" s="532" t="s">
        <v>342</v>
      </c>
      <c r="B9" s="537"/>
      <c r="C9" s="534"/>
      <c r="D9" s="534"/>
      <c r="E9" s="534"/>
      <c r="F9" s="534"/>
      <c r="G9" s="534"/>
      <c r="H9" s="534"/>
      <c r="I9" s="534"/>
      <c r="J9" s="534"/>
      <c r="K9" s="534"/>
      <c r="L9" s="534"/>
      <c r="M9" s="555">
        <v>458</v>
      </c>
      <c r="N9" s="556">
        <f t="shared" si="0"/>
        <v>458</v>
      </c>
      <c r="O9" s="557">
        <f t="shared" si="1"/>
        <v>458</v>
      </c>
      <c r="P9" s="554">
        <f t="shared" si="2"/>
        <v>8.4705012021453676</v>
      </c>
      <c r="S9" s="72"/>
      <c r="T9" s="72"/>
    </row>
    <row r="10" spans="1:20" ht="15.75" thickBot="1">
      <c r="A10" s="532" t="s">
        <v>43</v>
      </c>
      <c r="B10" s="537"/>
      <c r="C10" s="534"/>
      <c r="D10" s="534"/>
      <c r="E10" s="534"/>
      <c r="F10" s="534"/>
      <c r="G10" s="534"/>
      <c r="H10" s="535"/>
      <c r="I10" s="534"/>
      <c r="J10" s="534"/>
      <c r="K10" s="534"/>
      <c r="L10" s="534"/>
      <c r="M10" s="555">
        <v>344</v>
      </c>
      <c r="N10" s="556">
        <f t="shared" si="0"/>
        <v>344</v>
      </c>
      <c r="O10" s="557">
        <f t="shared" si="1"/>
        <v>344</v>
      </c>
      <c r="P10" s="554">
        <f t="shared" si="2"/>
        <v>6.3621231736637691</v>
      </c>
      <c r="S10" s="72"/>
      <c r="T10" s="72"/>
    </row>
    <row r="11" spans="1:20" ht="15.75" thickBot="1">
      <c r="A11" s="532" t="s">
        <v>325</v>
      </c>
      <c r="B11" s="537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55">
        <v>343</v>
      </c>
      <c r="N11" s="556">
        <f t="shared" si="0"/>
        <v>343</v>
      </c>
      <c r="O11" s="557">
        <f t="shared" si="1"/>
        <v>343</v>
      </c>
      <c r="P11" s="554">
        <f t="shared" si="2"/>
        <v>6.3436286295542814</v>
      </c>
      <c r="S11" s="72"/>
      <c r="T11" s="72"/>
    </row>
    <row r="12" spans="1:20" ht="15" customHeight="1" thickBot="1">
      <c r="A12" s="532" t="s">
        <v>335</v>
      </c>
      <c r="B12" s="537"/>
      <c r="C12" s="534"/>
      <c r="D12" s="534"/>
      <c r="E12" s="534"/>
      <c r="F12" s="534"/>
      <c r="G12" s="534"/>
      <c r="H12" s="535"/>
      <c r="I12" s="534"/>
      <c r="J12" s="534"/>
      <c r="K12" s="534"/>
      <c r="L12" s="534"/>
      <c r="M12" s="555">
        <v>343</v>
      </c>
      <c r="N12" s="556">
        <f t="shared" si="0"/>
        <v>343</v>
      </c>
      <c r="O12" s="557">
        <f t="shared" si="1"/>
        <v>343</v>
      </c>
      <c r="P12" s="554">
        <f t="shared" si="2"/>
        <v>6.3436286295542814</v>
      </c>
      <c r="S12" s="72"/>
      <c r="T12" s="72"/>
    </row>
    <row r="13" spans="1:20" ht="15.75" thickBot="1">
      <c r="A13" s="532" t="s">
        <v>330</v>
      </c>
      <c r="B13" s="537"/>
      <c r="C13" s="534"/>
      <c r="D13" s="534"/>
      <c r="E13" s="534"/>
      <c r="F13" s="534"/>
      <c r="G13" s="534"/>
      <c r="H13" s="534"/>
      <c r="I13" s="534"/>
      <c r="J13" s="534"/>
      <c r="K13" s="534"/>
      <c r="L13" s="534"/>
      <c r="M13" s="555">
        <v>265</v>
      </c>
      <c r="N13" s="556">
        <f t="shared" si="0"/>
        <v>265</v>
      </c>
      <c r="O13" s="557">
        <f t="shared" si="1"/>
        <v>265</v>
      </c>
      <c r="P13" s="554">
        <f t="shared" si="2"/>
        <v>4.9010541890142409</v>
      </c>
      <c r="S13" s="72"/>
      <c r="T13" s="72"/>
    </row>
    <row r="14" spans="1:20" ht="15.75" thickBot="1">
      <c r="A14" s="532" t="s">
        <v>338</v>
      </c>
      <c r="B14" s="537"/>
      <c r="C14" s="534"/>
      <c r="D14" s="534"/>
      <c r="E14" s="534"/>
      <c r="F14" s="534"/>
      <c r="G14" s="534"/>
      <c r="H14" s="534"/>
      <c r="I14" s="534"/>
      <c r="J14" s="534"/>
      <c r="K14" s="534"/>
      <c r="L14" s="534"/>
      <c r="M14" s="555">
        <v>258</v>
      </c>
      <c r="N14" s="556">
        <f t="shared" si="0"/>
        <v>258</v>
      </c>
      <c r="O14" s="557">
        <f t="shared" si="1"/>
        <v>258</v>
      </c>
      <c r="P14" s="554">
        <f t="shared" si="2"/>
        <v>4.7715923802478271</v>
      </c>
      <c r="S14" s="72"/>
      <c r="T14" s="72"/>
    </row>
    <row r="15" spans="1:20" ht="15.75" thickBot="1">
      <c r="A15" s="532" t="s">
        <v>323</v>
      </c>
      <c r="B15" s="537"/>
      <c r="C15" s="534"/>
      <c r="D15" s="534"/>
      <c r="E15" s="534"/>
      <c r="F15" s="534"/>
      <c r="G15" s="534"/>
      <c r="H15" s="534"/>
      <c r="I15" s="534"/>
      <c r="J15" s="534"/>
      <c r="K15" s="534"/>
      <c r="L15" s="534"/>
      <c r="M15" s="555">
        <v>148</v>
      </c>
      <c r="N15" s="556">
        <f t="shared" si="0"/>
        <v>148</v>
      </c>
      <c r="O15" s="557">
        <f t="shared" si="1"/>
        <v>148</v>
      </c>
      <c r="P15" s="554">
        <f t="shared" si="2"/>
        <v>2.7371925282041798</v>
      </c>
      <c r="S15" s="72"/>
      <c r="T15" s="72"/>
    </row>
    <row r="16" spans="1:20" ht="15.75" thickBot="1">
      <c r="A16" s="532" t="s">
        <v>240</v>
      </c>
      <c r="B16" s="537"/>
      <c r="C16" s="534"/>
      <c r="D16" s="534"/>
      <c r="E16" s="534"/>
      <c r="F16" s="534"/>
      <c r="G16" s="534"/>
      <c r="H16" s="535"/>
      <c r="I16" s="534"/>
      <c r="J16" s="534"/>
      <c r="K16" s="534"/>
      <c r="L16" s="534"/>
      <c r="M16" s="558">
        <v>143</v>
      </c>
      <c r="N16" s="559">
        <f t="shared" si="0"/>
        <v>143</v>
      </c>
      <c r="O16" s="560">
        <f t="shared" si="1"/>
        <v>143</v>
      </c>
      <c r="P16" s="554">
        <f t="shared" si="2"/>
        <v>2.6447198076567413</v>
      </c>
      <c r="S16" s="72"/>
      <c r="T16" s="72"/>
    </row>
    <row r="17" spans="1:41" ht="15.75" customHeight="1" thickBot="1">
      <c r="A17" s="561" t="s">
        <v>8</v>
      </c>
      <c r="B17" s="562"/>
      <c r="C17" s="562"/>
      <c r="D17" s="562"/>
      <c r="E17" s="562"/>
      <c r="F17" s="562"/>
      <c r="G17" s="562"/>
      <c r="H17" s="562"/>
      <c r="I17" s="562"/>
      <c r="J17" s="562"/>
      <c r="K17" s="563"/>
      <c r="L17" s="563"/>
      <c r="M17" s="563">
        <f>SUM(M7:M16)</f>
        <v>3679</v>
      </c>
      <c r="N17" s="564">
        <f>SUM(N7:N16)</f>
        <v>3679</v>
      </c>
      <c r="O17" s="565">
        <f>AVERAGE(B17:M17)</f>
        <v>3679</v>
      </c>
      <c r="P17" s="554">
        <f t="shared" si="2"/>
        <v>68.041427778805257</v>
      </c>
      <c r="S17" s="72"/>
      <c r="T17" s="72"/>
    </row>
    <row r="18" spans="1:41" s="201" customFormat="1" ht="23.25" customHeight="1">
      <c r="A18" s="201" t="s">
        <v>314</v>
      </c>
      <c r="C18" s="202"/>
      <c r="O18" s="201" t="s">
        <v>315</v>
      </c>
      <c r="P18" s="203">
        <f>100-P17</f>
        <v>31.958572221194743</v>
      </c>
    </row>
    <row r="19" spans="1:41" ht="54.75" customHeight="1">
      <c r="A19" s="204"/>
      <c r="B19" s="204"/>
      <c r="C19" s="214"/>
      <c r="D19" s="201"/>
      <c r="E19" s="215"/>
      <c r="F19" s="201"/>
      <c r="G19" s="201"/>
      <c r="H19" s="201"/>
      <c r="I19" s="201"/>
      <c r="J19" s="201"/>
      <c r="K19" s="201"/>
      <c r="L19" s="201"/>
      <c r="M19" s="201"/>
      <c r="N19" s="1060"/>
      <c r="O19" s="1060"/>
      <c r="P19" s="1060"/>
      <c r="Q19" s="201"/>
      <c r="R19" s="201"/>
      <c r="S19" s="201"/>
      <c r="T19" s="201"/>
      <c r="U19" s="201"/>
      <c r="V19" s="201"/>
      <c r="W19" s="215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</row>
    <row r="20" spans="1:41">
      <c r="A20" s="209"/>
      <c r="B20" s="209"/>
      <c r="C20" s="216"/>
      <c r="D20" s="201"/>
      <c r="E20" s="215"/>
      <c r="F20" s="201"/>
      <c r="G20" s="201"/>
      <c r="H20" s="201"/>
      <c r="I20" s="201"/>
      <c r="J20" s="201"/>
      <c r="K20" s="201"/>
      <c r="L20" s="201"/>
      <c r="M20" s="201"/>
      <c r="N20" s="201"/>
      <c r="O20" s="215"/>
      <c r="P20" s="201"/>
      <c r="Q20" s="201"/>
      <c r="R20" s="201"/>
      <c r="S20" s="201"/>
      <c r="T20" s="201"/>
      <c r="U20" s="201"/>
      <c r="V20" s="201"/>
      <c r="W20" s="215"/>
      <c r="X20" s="201"/>
      <c r="Y20" s="201"/>
      <c r="Z20" s="201"/>
      <c r="AA20" s="201"/>
      <c r="AB20" s="201"/>
      <c r="AC20" s="206"/>
      <c r="AD20" s="207"/>
      <c r="AE20" s="207"/>
      <c r="AF20" s="207"/>
      <c r="AG20" s="207"/>
      <c r="AH20" s="78"/>
      <c r="AI20" s="78"/>
      <c r="AJ20" s="74"/>
      <c r="AK20" s="78"/>
      <c r="AL20" s="78"/>
      <c r="AM20" s="78"/>
      <c r="AN20" s="78"/>
      <c r="AO20" s="79"/>
    </row>
    <row r="21" spans="1:41" ht="92.25" customHeight="1">
      <c r="A21" s="204"/>
      <c r="B21" s="204"/>
      <c r="C21" s="214"/>
      <c r="D21" s="201"/>
      <c r="E21" s="215"/>
      <c r="F21" s="201"/>
      <c r="G21" s="201"/>
      <c r="H21" s="201"/>
      <c r="I21" s="201"/>
      <c r="J21" s="201"/>
      <c r="K21" s="201"/>
      <c r="L21" s="217"/>
      <c r="M21" s="201"/>
      <c r="N21" s="1060"/>
      <c r="O21" s="1060"/>
      <c r="P21" s="1060"/>
      <c r="Q21" s="201"/>
      <c r="R21" s="201"/>
      <c r="S21" s="201"/>
      <c r="T21" s="201"/>
      <c r="U21" s="201"/>
      <c r="V21" s="201"/>
      <c r="W21" s="215"/>
      <c r="X21" s="201"/>
      <c r="Y21" s="201"/>
      <c r="Z21" s="201"/>
      <c r="AA21" s="201"/>
      <c r="AB21" s="201"/>
      <c r="AC21" s="206"/>
      <c r="AD21" s="207"/>
      <c r="AE21" s="207"/>
      <c r="AF21" s="207"/>
      <c r="AG21" s="207"/>
      <c r="AH21" s="78"/>
      <c r="AI21" s="78"/>
      <c r="AJ21" s="74"/>
      <c r="AK21" s="78"/>
      <c r="AL21" s="78"/>
      <c r="AM21" s="78"/>
      <c r="AN21" s="78"/>
      <c r="AO21" s="79"/>
    </row>
    <row r="22" spans="1:41">
      <c r="A22" s="204"/>
      <c r="B22" s="204"/>
      <c r="C22" s="214"/>
      <c r="D22" s="201"/>
      <c r="E22" s="215"/>
      <c r="F22" s="201"/>
      <c r="G22" s="201"/>
      <c r="H22" s="201"/>
      <c r="I22" s="201"/>
      <c r="J22" s="201"/>
      <c r="K22" s="201"/>
      <c r="L22" s="201"/>
      <c r="M22" s="201"/>
      <c r="N22" s="201"/>
      <c r="O22" s="215"/>
      <c r="P22" s="201"/>
      <c r="Q22" s="201"/>
      <c r="R22" s="201"/>
      <c r="S22" s="201"/>
      <c r="T22" s="201"/>
      <c r="U22" s="201"/>
      <c r="V22" s="201"/>
      <c r="W22" s="218"/>
      <c r="X22" s="201"/>
      <c r="Y22" s="201"/>
      <c r="Z22" s="201"/>
      <c r="AA22" s="201"/>
      <c r="AB22" s="201"/>
      <c r="AC22" s="206"/>
      <c r="AD22" s="207"/>
      <c r="AE22" s="207"/>
      <c r="AF22" s="207"/>
      <c r="AG22" s="207"/>
      <c r="AH22" s="78"/>
      <c r="AI22" s="78"/>
      <c r="AJ22" s="74"/>
      <c r="AK22" s="78"/>
      <c r="AL22" s="78"/>
      <c r="AM22" s="78"/>
      <c r="AN22" s="78"/>
      <c r="AO22" s="79"/>
    </row>
    <row r="23" spans="1:41" ht="66.75" customHeight="1">
      <c r="A23" s="204"/>
      <c r="B23" s="204"/>
      <c r="C23" s="214"/>
      <c r="D23" s="201"/>
      <c r="E23" s="215"/>
      <c r="F23" s="201"/>
      <c r="G23" s="201"/>
      <c r="H23" s="201"/>
      <c r="I23" s="201"/>
      <c r="J23" s="201"/>
      <c r="K23" s="201"/>
      <c r="L23" s="201"/>
      <c r="M23" s="201"/>
      <c r="N23" s="1060"/>
      <c r="O23" s="1060"/>
      <c r="P23" s="1060"/>
      <c r="Q23" s="201"/>
      <c r="R23" s="201"/>
      <c r="S23" s="201"/>
      <c r="T23" s="201"/>
      <c r="U23" s="201"/>
      <c r="V23" s="201"/>
      <c r="W23" s="215"/>
      <c r="X23" s="201"/>
      <c r="Y23" s="201"/>
      <c r="Z23" s="201"/>
      <c r="AA23" s="201"/>
      <c r="AB23" s="201"/>
      <c r="AC23" s="206"/>
      <c r="AD23" s="207"/>
      <c r="AE23" s="207"/>
      <c r="AF23" s="207"/>
      <c r="AG23" s="207"/>
      <c r="AH23" s="78"/>
      <c r="AI23" s="78"/>
      <c r="AJ23" s="74"/>
      <c r="AK23" s="78"/>
      <c r="AL23" s="78"/>
      <c r="AM23" s="78"/>
      <c r="AN23" s="78"/>
      <c r="AO23" s="79"/>
    </row>
    <row r="24" spans="1:41" ht="45">
      <c r="A24" s="987" t="s">
        <v>385</v>
      </c>
      <c r="B24" s="209"/>
      <c r="C24" s="216"/>
      <c r="D24" s="201"/>
      <c r="E24" s="215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15"/>
      <c r="X24" s="201"/>
      <c r="Y24" s="201"/>
      <c r="Z24" s="201"/>
      <c r="AA24" s="201"/>
      <c r="AB24" s="201"/>
      <c r="AC24" s="206"/>
      <c r="AD24" s="207"/>
      <c r="AE24" s="207"/>
      <c r="AF24" s="207"/>
      <c r="AG24" s="207"/>
      <c r="AH24" s="78"/>
      <c r="AI24" s="78"/>
      <c r="AJ24" s="74"/>
      <c r="AK24" s="78"/>
      <c r="AL24" s="78"/>
      <c r="AM24" s="78"/>
      <c r="AN24" s="78"/>
      <c r="AO24" s="79"/>
    </row>
    <row r="25" spans="1:41">
      <c r="A25" s="204"/>
      <c r="B25" s="204"/>
      <c r="C25" s="214"/>
      <c r="D25" s="201"/>
      <c r="E25" s="215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15"/>
      <c r="X25" s="201"/>
      <c r="Y25" s="201"/>
      <c r="Z25" s="201"/>
      <c r="AA25" s="201"/>
      <c r="AB25" s="201"/>
      <c r="AC25" s="206"/>
      <c r="AD25" s="207"/>
      <c r="AE25" s="207"/>
      <c r="AF25" s="207"/>
      <c r="AG25" s="207"/>
      <c r="AH25" s="78"/>
      <c r="AI25" s="78"/>
      <c r="AJ25" s="74"/>
      <c r="AK25" s="78"/>
      <c r="AL25" s="78"/>
      <c r="AM25" s="78"/>
      <c r="AN25" s="78"/>
      <c r="AO25" s="79"/>
    </row>
    <row r="26" spans="1:41">
      <c r="A26" s="201"/>
      <c r="B26" s="201"/>
      <c r="C26" s="202"/>
      <c r="D26" s="201"/>
      <c r="E26" s="215"/>
      <c r="F26" s="201"/>
      <c r="G26" s="215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6"/>
      <c r="AD26" s="207"/>
      <c r="AE26" s="207"/>
      <c r="AF26" s="207"/>
      <c r="AG26" s="207"/>
      <c r="AH26" s="78"/>
      <c r="AI26" s="78"/>
      <c r="AJ26" s="74"/>
      <c r="AK26" s="78"/>
      <c r="AL26" s="78"/>
      <c r="AM26" s="78"/>
      <c r="AN26" s="78"/>
      <c r="AO26" s="79"/>
    </row>
    <row r="27" spans="1:41">
      <c r="A27" s="201"/>
      <c r="B27" s="201"/>
      <c r="C27" s="202"/>
      <c r="D27" s="201"/>
      <c r="E27" s="215"/>
      <c r="F27" s="201"/>
      <c r="G27" s="215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6"/>
      <c r="S27" s="207"/>
      <c r="T27" s="208"/>
      <c r="U27" s="208"/>
      <c r="V27" s="208"/>
      <c r="W27" s="219"/>
      <c r="X27" s="201"/>
      <c r="Y27" s="201"/>
      <c r="Z27" s="201"/>
      <c r="AA27" s="201"/>
      <c r="AB27" s="201"/>
      <c r="AC27" s="206"/>
      <c r="AD27" s="207"/>
      <c r="AE27" s="207"/>
      <c r="AF27" s="207"/>
      <c r="AG27" s="207"/>
      <c r="AH27" s="78"/>
      <c r="AI27" s="78"/>
      <c r="AJ27" s="74"/>
      <c r="AK27" s="78"/>
      <c r="AL27" s="78"/>
      <c r="AM27" s="78"/>
      <c r="AN27" s="78"/>
      <c r="AO27" s="79"/>
    </row>
    <row r="28" spans="1:41">
      <c r="A28" s="201"/>
      <c r="B28" s="201"/>
      <c r="C28" s="202"/>
      <c r="D28" s="201"/>
      <c r="E28" s="215"/>
      <c r="F28" s="201"/>
      <c r="G28" s="215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6"/>
      <c r="S28" s="207"/>
      <c r="T28" s="208"/>
      <c r="U28" s="208"/>
      <c r="V28" s="208"/>
      <c r="W28" s="219"/>
      <c r="X28" s="201"/>
      <c r="Y28" s="201"/>
      <c r="Z28" s="201"/>
      <c r="AA28" s="201"/>
      <c r="AB28" s="201"/>
      <c r="AC28" s="206"/>
      <c r="AD28" s="207"/>
      <c r="AE28" s="207"/>
      <c r="AF28" s="207"/>
      <c r="AG28" s="207"/>
      <c r="AH28" s="78"/>
      <c r="AI28" s="78"/>
      <c r="AJ28" s="74"/>
      <c r="AK28" s="78"/>
      <c r="AL28" s="78"/>
      <c r="AM28" s="78"/>
      <c r="AN28" s="78"/>
      <c r="AO28" s="79"/>
    </row>
    <row r="29" spans="1:41">
      <c r="A29" s="201"/>
      <c r="B29" s="201"/>
      <c r="C29" s="202"/>
      <c r="D29" s="201"/>
      <c r="E29" s="215"/>
      <c r="F29" s="201"/>
      <c r="G29" s="215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6"/>
      <c r="S29" s="207"/>
      <c r="T29" s="208"/>
      <c r="U29" s="208"/>
      <c r="V29" s="208"/>
      <c r="W29" s="219"/>
      <c r="X29" s="201"/>
      <c r="Y29" s="201"/>
      <c r="Z29" s="201"/>
      <c r="AA29" s="201"/>
      <c r="AB29" s="201"/>
      <c r="AC29" s="206"/>
      <c r="AD29" s="207"/>
      <c r="AE29" s="207"/>
      <c r="AF29" s="207"/>
      <c r="AG29" s="207"/>
      <c r="AH29" s="78"/>
      <c r="AI29" s="78"/>
      <c r="AJ29" s="74"/>
      <c r="AK29" s="78"/>
      <c r="AL29" s="78"/>
      <c r="AM29" s="78"/>
      <c r="AN29" s="78"/>
      <c r="AO29" s="79"/>
    </row>
    <row r="30" spans="1:41">
      <c r="A30" s="201"/>
      <c r="B30" s="201"/>
      <c r="C30" s="202"/>
      <c r="D30" s="201"/>
      <c r="E30" s="215"/>
      <c r="F30" s="201"/>
      <c r="G30" s="215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6"/>
      <c r="S30" s="207"/>
      <c r="T30" s="208"/>
      <c r="U30" s="208"/>
      <c r="V30" s="208"/>
      <c r="W30" s="219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O30" s="72"/>
    </row>
    <row r="31" spans="1:41">
      <c r="A31" s="201"/>
      <c r="B31" s="201"/>
      <c r="C31" s="202"/>
      <c r="D31" s="201"/>
      <c r="E31" s="215"/>
      <c r="F31" s="201"/>
      <c r="G31" s="215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6"/>
      <c r="S31" s="207"/>
      <c r="T31" s="208"/>
      <c r="U31" s="208"/>
      <c r="V31" s="208"/>
      <c r="W31" s="219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</row>
    <row r="32" spans="1:41">
      <c r="A32" s="201"/>
      <c r="B32" s="201"/>
      <c r="C32" s="202"/>
      <c r="D32" s="201"/>
      <c r="E32" s="215"/>
      <c r="F32" s="201"/>
      <c r="G32" s="215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6"/>
      <c r="S32" s="207"/>
      <c r="T32" s="208"/>
      <c r="U32" s="208"/>
      <c r="V32" s="208"/>
      <c r="W32" s="219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</row>
    <row r="33" spans="1:33">
      <c r="A33" s="194"/>
      <c r="B33" s="201"/>
      <c r="C33" s="202"/>
      <c r="D33" s="201"/>
      <c r="E33" s="215"/>
      <c r="F33" s="201"/>
      <c r="G33" s="215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6"/>
      <c r="S33" s="207"/>
      <c r="T33" s="208"/>
      <c r="U33" s="208"/>
      <c r="V33" s="208"/>
      <c r="W33" s="219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</row>
    <row r="34" spans="1:33">
      <c r="A34" s="194"/>
      <c r="B34" s="201"/>
      <c r="C34" s="202"/>
      <c r="D34" s="201"/>
      <c r="E34" s="215"/>
      <c r="F34" s="201"/>
      <c r="G34" s="215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6"/>
      <c r="S34" s="207"/>
      <c r="T34" s="208"/>
      <c r="U34" s="208"/>
      <c r="V34" s="208"/>
      <c r="W34" s="219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</row>
    <row r="35" spans="1:33">
      <c r="A35" s="77"/>
      <c r="B35" s="201"/>
      <c r="C35" s="202"/>
      <c r="D35" s="201"/>
      <c r="E35" s="215"/>
      <c r="F35" s="201"/>
      <c r="G35" s="215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6"/>
      <c r="S35" s="207"/>
      <c r="T35" s="208"/>
      <c r="U35" s="208"/>
      <c r="V35" s="208"/>
      <c r="W35" s="219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</row>
    <row r="36" spans="1:33">
      <c r="A36" s="194"/>
      <c r="B36" s="201"/>
      <c r="C36" s="202"/>
      <c r="D36" s="201"/>
      <c r="E36" s="215"/>
      <c r="F36" s="201"/>
      <c r="G36" s="215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6"/>
      <c r="S36" s="207"/>
      <c r="T36" s="208"/>
      <c r="U36" s="208"/>
      <c r="V36" s="208"/>
      <c r="W36" s="219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</row>
    <row r="37" spans="1:33">
      <c r="A37" s="194"/>
      <c r="B37" s="201"/>
      <c r="C37" s="202"/>
      <c r="D37" s="201"/>
      <c r="E37" s="215"/>
      <c r="F37" s="201"/>
      <c r="G37" s="215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</row>
    <row r="38" spans="1:33">
      <c r="A38" s="194"/>
      <c r="B38" s="201"/>
      <c r="C38" s="202"/>
      <c r="D38" s="201"/>
      <c r="E38" s="215"/>
      <c r="F38" s="201"/>
      <c r="G38" s="215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</row>
    <row r="39" spans="1:33">
      <c r="A39" s="201"/>
      <c r="B39" s="201"/>
      <c r="C39" s="202"/>
      <c r="D39" s="201"/>
      <c r="E39" s="215"/>
      <c r="F39" s="201"/>
      <c r="G39" s="215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</row>
    <row r="40" spans="1:33">
      <c r="A40" s="201"/>
      <c r="B40" s="201"/>
      <c r="C40" s="202"/>
      <c r="D40" s="201"/>
      <c r="E40" s="215"/>
      <c r="F40" s="201"/>
      <c r="G40" s="215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</row>
    <row r="41" spans="1:33">
      <c r="A41" s="201"/>
      <c r="B41" s="201"/>
      <c r="C41" s="202"/>
      <c r="D41" s="201"/>
      <c r="E41" s="215"/>
      <c r="F41" s="201"/>
      <c r="G41" s="215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</row>
    <row r="42" spans="1:33" ht="14.25" customHeight="1">
      <c r="A42" s="201"/>
      <c r="B42" s="201"/>
      <c r="C42" s="202"/>
      <c r="D42" s="201"/>
      <c r="E42" s="215"/>
      <c r="F42" s="201"/>
      <c r="G42" s="215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</row>
    <row r="43" spans="1:33">
      <c r="A43" s="209"/>
      <c r="B43" s="209"/>
      <c r="C43" s="216"/>
      <c r="D43" s="209"/>
      <c r="E43" s="215"/>
      <c r="F43" s="201"/>
      <c r="G43" s="215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</row>
    <row r="44" spans="1:33" ht="14.25" customHeight="1">
      <c r="A44" s="201"/>
      <c r="B44" s="201"/>
      <c r="C44" s="202"/>
      <c r="D44" s="201"/>
      <c r="E44" s="215"/>
      <c r="F44" s="201"/>
      <c r="G44" s="215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</row>
    <row r="45" spans="1:33">
      <c r="A45" s="75"/>
      <c r="B45" s="75"/>
      <c r="C45" s="76"/>
      <c r="D45" s="75"/>
    </row>
    <row r="46" spans="1:33" ht="14.25" customHeight="1"/>
  </sheetData>
  <mergeCells count="3">
    <mergeCell ref="N19:P19"/>
    <mergeCell ref="N21:P21"/>
    <mergeCell ref="N23:P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M17 N8:N16 O8:O16 N7:O7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O60"/>
  <sheetViews>
    <sheetView zoomScale="90" zoomScaleNormal="90" workbookViewId="0">
      <selection activeCell="R38" sqref="R38"/>
    </sheetView>
  </sheetViews>
  <sheetFormatPr defaultRowHeight="14.25"/>
  <cols>
    <col min="1" max="1" width="10.42578125" style="8" customWidth="1"/>
    <col min="2" max="2" width="13.42578125" style="72" customWidth="1"/>
    <col min="3" max="3" width="11.7109375" style="72" bestFit="1" customWidth="1"/>
    <col min="4" max="4" width="6.28515625" style="8" bestFit="1" customWidth="1"/>
    <col min="5" max="5" width="12" style="8" bestFit="1" customWidth="1"/>
    <col min="6" max="6" width="13.42578125" style="8" bestFit="1" customWidth="1"/>
    <col min="7" max="7" width="11.28515625" style="8" bestFit="1" customWidth="1"/>
    <col min="8" max="8" width="7.5703125" style="8" bestFit="1" customWidth="1"/>
    <col min="9" max="9" width="8.5703125" style="8" bestFit="1" customWidth="1"/>
    <col min="10" max="10" width="13.42578125" style="8" bestFit="1" customWidth="1"/>
    <col min="11" max="11" width="11.28515625" style="8" bestFit="1" customWidth="1"/>
    <col min="12" max="12" width="7.140625" style="8" customWidth="1"/>
    <col min="13" max="13" width="8.5703125" style="8" bestFit="1" customWidth="1"/>
    <col min="14" max="14" width="13.42578125" style="8" bestFit="1" customWidth="1"/>
    <col min="15" max="15" width="12" style="8" customWidth="1"/>
    <col min="16" max="16" width="9.7109375" style="8" customWidth="1"/>
    <col min="17" max="17" width="9.140625" style="8" customWidth="1"/>
    <col min="18" max="16384" width="9.140625" style="8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389</v>
      </c>
    </row>
    <row r="5" spans="1:15" ht="15">
      <c r="A5" s="1"/>
    </row>
    <row r="6" spans="1:15">
      <c r="A6" s="8" t="s">
        <v>317</v>
      </c>
    </row>
    <row r="7" spans="1:15">
      <c r="A7" s="8" t="s">
        <v>318</v>
      </c>
    </row>
    <row r="8" spans="1:15" s="1033" customFormat="1" ht="15" thickBot="1">
      <c r="B8" s="1034">
        <v>658</v>
      </c>
      <c r="F8" s="1033">
        <v>434</v>
      </c>
      <c r="J8" s="1034">
        <v>136</v>
      </c>
      <c r="N8" s="1034">
        <v>357</v>
      </c>
    </row>
    <row r="9" spans="1:15" s="80" customFormat="1" ht="41.25" customHeight="1" thickBot="1">
      <c r="A9" s="1057" t="str">
        <f>'10+_UNIDADES_2026'!A7</f>
        <v>Secretaria Municipal da Saúde</v>
      </c>
      <c r="B9" s="1058"/>
      <c r="C9" s="1059"/>
      <c r="E9" s="1057" t="str">
        <f>'10+_UNIDADES_2026'!A8</f>
        <v>Secretaria Executiva de Limpeza Urbana</v>
      </c>
      <c r="F9" s="1058"/>
      <c r="G9" s="1059"/>
      <c r="I9" s="1057" t="str">
        <f>'10+_UNIDADES_2026'!A9</f>
        <v>Secretaria Municipal de Educação</v>
      </c>
      <c r="J9" s="1058"/>
      <c r="K9" s="1059"/>
      <c r="M9" s="1057" t="str">
        <f>'10+_UNIDADES_2026'!A10</f>
        <v>Secretaria Municipal das Subprefeituras</v>
      </c>
      <c r="N9" s="1058"/>
      <c r="O9" s="1059"/>
    </row>
    <row r="10" spans="1:15" ht="15.75" thickBot="1">
      <c r="A10" s="516" t="s">
        <v>5</v>
      </c>
      <c r="B10" s="84" t="s">
        <v>319</v>
      </c>
      <c r="C10" s="273" t="s">
        <v>320</v>
      </c>
      <c r="E10" s="517" t="s">
        <v>5</v>
      </c>
      <c r="F10" s="84" t="s">
        <v>319</v>
      </c>
      <c r="G10" s="273" t="s">
        <v>320</v>
      </c>
      <c r="I10" s="516" t="s">
        <v>5</v>
      </c>
      <c r="J10" s="84" t="s">
        <v>319</v>
      </c>
      <c r="K10" s="273" t="s">
        <v>320</v>
      </c>
      <c r="M10" s="517" t="s">
        <v>5</v>
      </c>
      <c r="N10" s="81" t="s">
        <v>319</v>
      </c>
      <c r="O10" s="274" t="s">
        <v>320</v>
      </c>
    </row>
    <row r="11" spans="1:15" s="194" customFormat="1" ht="15">
      <c r="A11" s="315">
        <v>46023</v>
      </c>
      <c r="B11" s="683">
        <f>'10+_UNIDADES_2026'!M7</f>
        <v>821</v>
      </c>
      <c r="C11" s="684">
        <f>((B11-B8)/B8)*100</f>
        <v>24.772036474164132</v>
      </c>
      <c r="E11" s="315">
        <v>46023</v>
      </c>
      <c r="F11" s="685">
        <f>'10+_UNIDADES_2026'!M8</f>
        <v>556</v>
      </c>
      <c r="G11" s="684">
        <f>((F11-F8)/F8)*100</f>
        <v>28.110599078341014</v>
      </c>
      <c r="I11" s="315">
        <v>46023</v>
      </c>
      <c r="J11" s="685">
        <f>'10+_UNIDADES_2026'!M9</f>
        <v>458</v>
      </c>
      <c r="K11" s="684">
        <f>((J11-J8)/J8)*100</f>
        <v>236.76470588235296</v>
      </c>
      <c r="M11" s="315">
        <v>46023</v>
      </c>
      <c r="N11" s="518">
        <f>'10+_UNIDADES_2026'!M10</f>
        <v>344</v>
      </c>
      <c r="O11" s="680">
        <f>((N11-N8)/N8)*100</f>
        <v>-3.6414565826330536</v>
      </c>
    </row>
    <row r="12" spans="1:15" s="194" customFormat="1" ht="15">
      <c r="A12" s="1037">
        <v>46054</v>
      </c>
      <c r="B12" s="990">
        <f>'10+_UNIDADES_2026'!L7</f>
        <v>0</v>
      </c>
      <c r="C12" s="991">
        <f t="shared" ref="C12:C18" si="0">((B12-B11)/B11)*100</f>
        <v>-100</v>
      </c>
      <c r="E12" s="1037">
        <v>46054</v>
      </c>
      <c r="F12" s="994">
        <f>'10+_UNIDADES_2026'!L8</f>
        <v>0</v>
      </c>
      <c r="G12" s="991">
        <f t="shared" ref="G12:G17" si="1">((F12-F11)/F11)*100</f>
        <v>-100</v>
      </c>
      <c r="I12" s="1037">
        <v>46054</v>
      </c>
      <c r="J12" s="994">
        <f>'10+_UNIDADES_2026'!L9</f>
        <v>0</v>
      </c>
      <c r="K12" s="991">
        <f t="shared" ref="K12:K17" si="2">((J12-J11)/J11)*100</f>
        <v>-100</v>
      </c>
      <c r="M12" s="1037">
        <v>46054</v>
      </c>
      <c r="N12" s="978">
        <f>'10+_UNIDADES_2026'!L10</f>
        <v>0</v>
      </c>
      <c r="O12" s="979">
        <f t="shared" ref="O12:O17" si="3">((N12-N11)/N11)*100</f>
        <v>-100</v>
      </c>
    </row>
    <row r="13" spans="1:15" s="194" customFormat="1" ht="15">
      <c r="A13" s="1037">
        <v>46082</v>
      </c>
      <c r="B13" s="990">
        <f>'10+_UNIDADES_2026'!K7</f>
        <v>0</v>
      </c>
      <c r="C13" s="991" t="e">
        <f t="shared" si="0"/>
        <v>#DIV/0!</v>
      </c>
      <c r="E13" s="1037">
        <v>46082</v>
      </c>
      <c r="F13" s="994">
        <f>'10+_UNIDADES_2026'!K8</f>
        <v>0</v>
      </c>
      <c r="G13" s="991" t="e">
        <f t="shared" si="1"/>
        <v>#DIV/0!</v>
      </c>
      <c r="I13" s="1037">
        <v>46082</v>
      </c>
      <c r="J13" s="994">
        <f>'10+_UNIDADES_2026'!K9</f>
        <v>0</v>
      </c>
      <c r="K13" s="991" t="e">
        <f t="shared" si="2"/>
        <v>#DIV/0!</v>
      </c>
      <c r="M13" s="1037">
        <v>46082</v>
      </c>
      <c r="N13" s="978">
        <f>'10+_UNIDADES_2026'!K10</f>
        <v>0</v>
      </c>
      <c r="O13" s="979" t="e">
        <f t="shared" si="3"/>
        <v>#DIV/0!</v>
      </c>
    </row>
    <row r="14" spans="1:15" s="194" customFormat="1" ht="15">
      <c r="A14" s="1037">
        <v>46113</v>
      </c>
      <c r="B14" s="990">
        <f>'10+_UNIDADES_2026'!J$7</f>
        <v>0</v>
      </c>
      <c r="C14" s="991" t="e">
        <f t="shared" si="0"/>
        <v>#DIV/0!</v>
      </c>
      <c r="E14" s="1037">
        <v>46113</v>
      </c>
      <c r="F14" s="994">
        <f>'10+_UNIDADES_2026'!J$8</f>
        <v>0</v>
      </c>
      <c r="G14" s="991" t="e">
        <f t="shared" si="1"/>
        <v>#DIV/0!</v>
      </c>
      <c r="I14" s="1037">
        <v>46113</v>
      </c>
      <c r="J14" s="994">
        <f>'10+_UNIDADES_2026'!J$9</f>
        <v>0</v>
      </c>
      <c r="K14" s="991" t="e">
        <f t="shared" si="2"/>
        <v>#DIV/0!</v>
      </c>
      <c r="M14" s="1037">
        <v>46113</v>
      </c>
      <c r="N14" s="978">
        <f>'10+_UNIDADES_2026'!J$10</f>
        <v>0</v>
      </c>
      <c r="O14" s="979" t="e">
        <f t="shared" si="3"/>
        <v>#DIV/0!</v>
      </c>
    </row>
    <row r="15" spans="1:15" s="194" customFormat="1" ht="15">
      <c r="A15" s="1037">
        <v>46143</v>
      </c>
      <c r="B15" s="990">
        <f>'10+_UNIDADES_2026'!I$7</f>
        <v>0</v>
      </c>
      <c r="C15" s="991" t="e">
        <f t="shared" si="0"/>
        <v>#DIV/0!</v>
      </c>
      <c r="E15" s="1037">
        <v>46143</v>
      </c>
      <c r="F15" s="994">
        <f>'10+_UNIDADES_2026'!I$8</f>
        <v>0</v>
      </c>
      <c r="G15" s="991" t="e">
        <f t="shared" si="1"/>
        <v>#DIV/0!</v>
      </c>
      <c r="I15" s="1037">
        <v>46143</v>
      </c>
      <c r="J15" s="994">
        <f>'10+_UNIDADES_2026'!I$9</f>
        <v>0</v>
      </c>
      <c r="K15" s="991" t="e">
        <f t="shared" si="2"/>
        <v>#DIV/0!</v>
      </c>
      <c r="M15" s="1037">
        <v>46143</v>
      </c>
      <c r="N15" s="978">
        <f>'10+_UNIDADES_2026'!I$10</f>
        <v>0</v>
      </c>
      <c r="O15" s="979" t="e">
        <f t="shared" si="3"/>
        <v>#DIV/0!</v>
      </c>
    </row>
    <row r="16" spans="1:15" s="194" customFormat="1" ht="15">
      <c r="A16" s="1037">
        <v>46174</v>
      </c>
      <c r="B16" s="990">
        <f>'10+_UNIDADES_2026'!H$7</f>
        <v>0</v>
      </c>
      <c r="C16" s="991" t="e">
        <f t="shared" si="0"/>
        <v>#DIV/0!</v>
      </c>
      <c r="E16" s="1037">
        <v>46174</v>
      </c>
      <c r="F16" s="994">
        <f>'10+_UNIDADES_2026'!H$8</f>
        <v>0</v>
      </c>
      <c r="G16" s="991" t="e">
        <f t="shared" si="1"/>
        <v>#DIV/0!</v>
      </c>
      <c r="I16" s="1037">
        <v>46174</v>
      </c>
      <c r="J16" s="994">
        <f>'10+_UNIDADES_2026'!H$9</f>
        <v>0</v>
      </c>
      <c r="K16" s="991" t="e">
        <f t="shared" si="2"/>
        <v>#DIV/0!</v>
      </c>
      <c r="M16" s="1037">
        <v>46174</v>
      </c>
      <c r="N16" s="978">
        <f>'10+_UNIDADES_2026'!H$10</f>
        <v>0</v>
      </c>
      <c r="O16" s="979" t="e">
        <f t="shared" si="3"/>
        <v>#DIV/0!</v>
      </c>
    </row>
    <row r="17" spans="1:15" s="194" customFormat="1" ht="15">
      <c r="A17" s="1037">
        <v>46204</v>
      </c>
      <c r="B17" s="990">
        <f>'10+_UNIDADES_2026'!G$7</f>
        <v>0</v>
      </c>
      <c r="C17" s="991" t="e">
        <f t="shared" si="0"/>
        <v>#DIV/0!</v>
      </c>
      <c r="E17" s="1037">
        <v>46204</v>
      </c>
      <c r="F17" s="994">
        <f>'10+_UNIDADES_2026'!G$8</f>
        <v>0</v>
      </c>
      <c r="G17" s="991" t="e">
        <f t="shared" si="1"/>
        <v>#DIV/0!</v>
      </c>
      <c r="I17" s="1037">
        <v>46204</v>
      </c>
      <c r="J17" s="994">
        <f>'10+_UNIDADES_2026'!G$9</f>
        <v>0</v>
      </c>
      <c r="K17" s="991" t="e">
        <f t="shared" si="2"/>
        <v>#DIV/0!</v>
      </c>
      <c r="M17" s="1037">
        <v>46204</v>
      </c>
      <c r="N17" s="978">
        <f>'10+_UNIDADES_2026'!G$10</f>
        <v>0</v>
      </c>
      <c r="O17" s="979" t="e">
        <f t="shared" si="3"/>
        <v>#DIV/0!</v>
      </c>
    </row>
    <row r="18" spans="1:15" s="194" customFormat="1" ht="15">
      <c r="A18" s="1037">
        <v>46235</v>
      </c>
      <c r="B18" s="990">
        <f>'10+_UNIDADES_2026'!F$7</f>
        <v>0</v>
      </c>
      <c r="C18" s="991" t="e">
        <f t="shared" si="0"/>
        <v>#DIV/0!</v>
      </c>
      <c r="E18" s="1037">
        <v>46235</v>
      </c>
      <c r="F18" s="994">
        <f>'10+_UNIDADES_2026'!F$8</f>
        <v>0</v>
      </c>
      <c r="G18" s="991" t="e">
        <f>((F18-F17)/F17)*100</f>
        <v>#DIV/0!</v>
      </c>
      <c r="I18" s="1037">
        <v>46235</v>
      </c>
      <c r="J18" s="994">
        <f>'10+_UNIDADES_2026'!F$9</f>
        <v>0</v>
      </c>
      <c r="K18" s="991" t="e">
        <f>((J18-J17)/J17)*100</f>
        <v>#DIV/0!</v>
      </c>
      <c r="M18" s="1037">
        <v>46235</v>
      </c>
      <c r="N18" s="978">
        <f>'10+_UNIDADES_2026'!F$10</f>
        <v>0</v>
      </c>
      <c r="O18" s="979" t="e">
        <f>((N18-N17)/N17)*100</f>
        <v>#DIV/0!</v>
      </c>
    </row>
    <row r="19" spans="1:15" s="194" customFormat="1" ht="15">
      <c r="A19" s="1037">
        <v>46266</v>
      </c>
      <c r="B19" s="990">
        <f>'10+_UNIDADES_2026'!E$7</f>
        <v>0</v>
      </c>
      <c r="C19" s="991" t="e">
        <f>((B19-B18)/B18)*100</f>
        <v>#DIV/0!</v>
      </c>
      <c r="E19" s="1037">
        <v>46266</v>
      </c>
      <c r="F19" s="994">
        <f>'10+_UNIDADES_2026'!E$8</f>
        <v>0</v>
      </c>
      <c r="G19" s="991" t="e">
        <f>((F19-F18)/F18)*100</f>
        <v>#DIV/0!</v>
      </c>
      <c r="I19" s="1037">
        <v>46266</v>
      </c>
      <c r="J19" s="994">
        <f>'10+_UNIDADES_2026'!E$9</f>
        <v>0</v>
      </c>
      <c r="K19" s="991" t="e">
        <f>((J19-J18)/J18)*100</f>
        <v>#DIV/0!</v>
      </c>
      <c r="M19" s="1037">
        <v>46266</v>
      </c>
      <c r="N19" s="978">
        <f>'10+_UNIDADES_2026'!E$10</f>
        <v>0</v>
      </c>
      <c r="O19" s="979" t="e">
        <f>((N19-N18)/N18)*100</f>
        <v>#DIV/0!</v>
      </c>
    </row>
    <row r="20" spans="1:15" s="194" customFormat="1" ht="15">
      <c r="A20" s="1037">
        <v>46296</v>
      </c>
      <c r="B20" s="990">
        <f>'10+_UNIDADES_2026'!D$7</f>
        <v>0</v>
      </c>
      <c r="C20" s="991" t="e">
        <f>((B20-B19)/B19)*100</f>
        <v>#DIV/0!</v>
      </c>
      <c r="E20" s="1037">
        <v>46296</v>
      </c>
      <c r="F20" s="994">
        <f>'10+_UNIDADES_2026'!D$8</f>
        <v>0</v>
      </c>
      <c r="G20" s="991" t="e">
        <f>((F20-F19)/F19)*100</f>
        <v>#DIV/0!</v>
      </c>
      <c r="I20" s="1037">
        <v>46296</v>
      </c>
      <c r="J20" s="994">
        <f>'10+_UNIDADES_2026'!D$9</f>
        <v>0</v>
      </c>
      <c r="K20" s="991" t="e">
        <f>((J20-J19)/J19)*100</f>
        <v>#DIV/0!</v>
      </c>
      <c r="M20" s="1037">
        <v>46296</v>
      </c>
      <c r="N20" s="978">
        <f>'10+_UNIDADES_2026'!D$10</f>
        <v>0</v>
      </c>
      <c r="O20" s="979" t="e">
        <f>((N20-N19)/N19)*100</f>
        <v>#DIV/0!</v>
      </c>
    </row>
    <row r="21" spans="1:15" s="194" customFormat="1" ht="15">
      <c r="A21" s="1037">
        <v>46327</v>
      </c>
      <c r="B21" s="990">
        <f>'10+_UNIDADES_2026'!C$7</f>
        <v>0</v>
      </c>
      <c r="C21" s="991" t="e">
        <f>((B21-B20)/B20)*100</f>
        <v>#DIV/0!</v>
      </c>
      <c r="E21" s="1037">
        <v>46327</v>
      </c>
      <c r="F21" s="994">
        <f>'10+_UNIDADES_2026'!C$8</f>
        <v>0</v>
      </c>
      <c r="G21" s="991" t="e">
        <f>((F21-F20)/F20)*100</f>
        <v>#DIV/0!</v>
      </c>
      <c r="I21" s="1037">
        <v>46327</v>
      </c>
      <c r="J21" s="994">
        <f>'10+_UNIDADES_2026'!C$9</f>
        <v>0</v>
      </c>
      <c r="K21" s="991" t="e">
        <f>((J21-J20)/J20)*100</f>
        <v>#DIV/0!</v>
      </c>
      <c r="M21" s="1037">
        <v>46327</v>
      </c>
      <c r="N21" s="978">
        <f>'10+_UNIDADES_2026'!C$10</f>
        <v>0</v>
      </c>
      <c r="O21" s="979" t="e">
        <f>((N21-N20)/N20)*100</f>
        <v>#DIV/0!</v>
      </c>
    </row>
    <row r="22" spans="1:15" s="194" customFormat="1" ht="15.75" thickBot="1">
      <c r="A22" s="1038">
        <v>46357</v>
      </c>
      <c r="B22" s="992">
        <f>'10+_UNIDADES_2026'!B$7</f>
        <v>0</v>
      </c>
      <c r="C22" s="993" t="e">
        <f>((B22-B21)/B21)*100</f>
        <v>#DIV/0!</v>
      </c>
      <c r="E22" s="1038">
        <v>46357</v>
      </c>
      <c r="F22" s="995">
        <f>'10+_UNIDADES_2026'!B$8</f>
        <v>0</v>
      </c>
      <c r="G22" s="993" t="e">
        <f>((F22-F21)/F21)*100</f>
        <v>#DIV/0!</v>
      </c>
      <c r="I22" s="1038">
        <v>46357</v>
      </c>
      <c r="J22" s="995">
        <f>'10+_UNIDADES_2026'!B$9</f>
        <v>0</v>
      </c>
      <c r="K22" s="993" t="e">
        <f>((J22-J21)/J21)*100</f>
        <v>#DIV/0!</v>
      </c>
      <c r="M22" s="1038">
        <v>46357</v>
      </c>
      <c r="N22" s="980">
        <f>'10+_UNIDADES_2026'!B$10</f>
        <v>0</v>
      </c>
      <c r="O22" s="981" t="e">
        <f>((N22-N21)/N21)*100</f>
        <v>#DIV/0!</v>
      </c>
    </row>
    <row r="23" spans="1:15">
      <c r="B23" s="8"/>
      <c r="C23" s="8"/>
    </row>
    <row r="24" spans="1:15" s="1033" customFormat="1" ht="15" thickBot="1">
      <c r="B24" s="1034">
        <v>348</v>
      </c>
      <c r="F24" s="1034">
        <v>190</v>
      </c>
      <c r="J24" s="1034">
        <v>229</v>
      </c>
      <c r="N24" s="1034">
        <v>224</v>
      </c>
    </row>
    <row r="25" spans="1:15" ht="30.75" customHeight="1" thickBot="1">
      <c r="A25" s="1057" t="str">
        <f>'10+_UNIDADES_2026'!A11</f>
        <v>Companhia de Engenharia de Tráfego</v>
      </c>
      <c r="B25" s="1058"/>
      <c r="C25" s="1059"/>
      <c r="E25" s="1057" t="str">
        <f>'10+_UNIDADES_2026'!A12</f>
        <v>Secretaria Municipal da Fazenda</v>
      </c>
      <c r="F25" s="1058"/>
      <c r="G25" s="1059"/>
      <c r="I25" s="1057" t="str">
        <f>'10+_UNIDADES_2026'!A13</f>
        <v>São Paulo Transportes</v>
      </c>
      <c r="J25" s="1058"/>
      <c r="K25" s="1059"/>
      <c r="M25" s="1057" t="str">
        <f>'10+_UNIDADES_2026'!A14</f>
        <v>Secretaria Municipal de Assistência e Desenvolvimento Social</v>
      </c>
      <c r="N25" s="1058"/>
      <c r="O25" s="1059"/>
    </row>
    <row r="26" spans="1:15" ht="15.75" thickBot="1">
      <c r="A26" s="516" t="s">
        <v>5</v>
      </c>
      <c r="B26" s="81" t="s">
        <v>319</v>
      </c>
      <c r="C26" s="274" t="s">
        <v>320</v>
      </c>
      <c r="E26" s="517" t="s">
        <v>5</v>
      </c>
      <c r="F26" s="81" t="s">
        <v>319</v>
      </c>
      <c r="G26" s="274" t="s">
        <v>320</v>
      </c>
      <c r="I26" s="516" t="s">
        <v>5</v>
      </c>
      <c r="J26" s="81" t="s">
        <v>319</v>
      </c>
      <c r="K26" s="274" t="s">
        <v>320</v>
      </c>
      <c r="M26" s="276" t="s">
        <v>5</v>
      </c>
      <c r="N26" s="81" t="s">
        <v>319</v>
      </c>
      <c r="O26" s="274" t="s">
        <v>320</v>
      </c>
    </row>
    <row r="27" spans="1:15" s="194" customFormat="1" ht="15">
      <c r="A27" s="315">
        <v>46023</v>
      </c>
      <c r="B27" s="518">
        <f>'10+_UNIDADES_2026'!M11</f>
        <v>343</v>
      </c>
      <c r="C27" s="680">
        <f>((B27-B24)/B24)*100</f>
        <v>-1.4367816091954022</v>
      </c>
      <c r="E27" s="315">
        <v>46023</v>
      </c>
      <c r="F27" s="518">
        <f>'10+_UNIDADES_2026'!M12</f>
        <v>343</v>
      </c>
      <c r="G27" s="680">
        <f>((F27-F24)/F24)*100</f>
        <v>80.526315789473685</v>
      </c>
      <c r="I27" s="315">
        <v>46023</v>
      </c>
      <c r="J27" s="518">
        <f>'10+_UNIDADES_2026'!M13</f>
        <v>265</v>
      </c>
      <c r="K27" s="680">
        <f>((J27-J24)/J24)*100</f>
        <v>15.72052401746725</v>
      </c>
      <c r="M27" s="315">
        <v>46023</v>
      </c>
      <c r="N27" s="518">
        <f>'10+_UNIDADES_2026'!M14</f>
        <v>258</v>
      </c>
      <c r="O27" s="680">
        <f>((N27-N24)/N24)*100</f>
        <v>15.178571428571427</v>
      </c>
    </row>
    <row r="28" spans="1:15" s="194" customFormat="1" ht="15">
      <c r="A28" s="1037">
        <v>46054</v>
      </c>
      <c r="B28" s="978">
        <f>'10+_UNIDADES_2026'!L11</f>
        <v>0</v>
      </c>
      <c r="C28" s="979">
        <f t="shared" ref="C28:C33" si="4">((B28-B27)/B27)*100</f>
        <v>-100</v>
      </c>
      <c r="E28" s="1037">
        <v>46054</v>
      </c>
      <c r="F28" s="978">
        <f>'10+_UNIDADES_2026'!L12</f>
        <v>0</v>
      </c>
      <c r="G28" s="979">
        <f t="shared" ref="G28:G33" si="5">((F28-F27)/F27)*100</f>
        <v>-100</v>
      </c>
      <c r="I28" s="1037">
        <v>46054</v>
      </c>
      <c r="J28" s="978">
        <f>'10+_UNIDADES_2026'!L13</f>
        <v>0</v>
      </c>
      <c r="K28" s="979">
        <f t="shared" ref="K28:K33" si="6">((J28-J27)/J27)*100</f>
        <v>-100</v>
      </c>
      <c r="M28" s="1037">
        <v>46054</v>
      </c>
      <c r="N28" s="978">
        <f>'10+_UNIDADES_2026'!L14</f>
        <v>0</v>
      </c>
      <c r="O28" s="979">
        <f t="shared" ref="O28:O33" si="7">((N28-N27)/N27)*100</f>
        <v>-100</v>
      </c>
    </row>
    <row r="29" spans="1:15" s="194" customFormat="1" ht="15">
      <c r="A29" s="1037">
        <v>46082</v>
      </c>
      <c r="B29" s="978">
        <f>'10+_UNIDADES_2026'!K11</f>
        <v>0</v>
      </c>
      <c r="C29" s="979" t="e">
        <f t="shared" si="4"/>
        <v>#DIV/0!</v>
      </c>
      <c r="E29" s="1037">
        <v>46082</v>
      </c>
      <c r="F29" s="978">
        <f>'10+_UNIDADES_2026'!K12</f>
        <v>0</v>
      </c>
      <c r="G29" s="979" t="e">
        <f t="shared" si="5"/>
        <v>#DIV/0!</v>
      </c>
      <c r="I29" s="1037">
        <v>46082</v>
      </c>
      <c r="J29" s="978">
        <f>'10+_UNIDADES_2026'!K13</f>
        <v>0</v>
      </c>
      <c r="K29" s="979" t="e">
        <f t="shared" si="6"/>
        <v>#DIV/0!</v>
      </c>
      <c r="M29" s="1037">
        <v>46082</v>
      </c>
      <c r="N29" s="978">
        <f>'10+_UNIDADES_2026'!K14</f>
        <v>0</v>
      </c>
      <c r="O29" s="979" t="e">
        <f t="shared" si="7"/>
        <v>#DIV/0!</v>
      </c>
    </row>
    <row r="30" spans="1:15" s="194" customFormat="1" ht="15">
      <c r="A30" s="1037">
        <v>46113</v>
      </c>
      <c r="B30" s="978">
        <f>'10+_UNIDADES_2026'!J$11</f>
        <v>0</v>
      </c>
      <c r="C30" s="979" t="e">
        <f t="shared" si="4"/>
        <v>#DIV/0!</v>
      </c>
      <c r="E30" s="1037">
        <v>46113</v>
      </c>
      <c r="F30" s="978">
        <f>'10+_UNIDADES_2026'!J$12</f>
        <v>0</v>
      </c>
      <c r="G30" s="979" t="e">
        <f t="shared" si="5"/>
        <v>#DIV/0!</v>
      </c>
      <c r="I30" s="1037">
        <v>46113</v>
      </c>
      <c r="J30" s="978">
        <f>'10+_UNIDADES_2026'!J$13</f>
        <v>0</v>
      </c>
      <c r="K30" s="979" t="e">
        <f t="shared" si="6"/>
        <v>#DIV/0!</v>
      </c>
      <c r="M30" s="1037">
        <v>46113</v>
      </c>
      <c r="N30" s="978">
        <f>'10+_UNIDADES_2026'!J$14</f>
        <v>0</v>
      </c>
      <c r="O30" s="979" t="e">
        <f t="shared" si="7"/>
        <v>#DIV/0!</v>
      </c>
    </row>
    <row r="31" spans="1:15" s="194" customFormat="1" ht="15">
      <c r="A31" s="1037">
        <v>46143</v>
      </c>
      <c r="B31" s="978">
        <f>'10+_UNIDADES_2026'!I$11</f>
        <v>0</v>
      </c>
      <c r="C31" s="979" t="e">
        <f t="shared" si="4"/>
        <v>#DIV/0!</v>
      </c>
      <c r="E31" s="1037">
        <v>46143</v>
      </c>
      <c r="F31" s="978">
        <f>'10+_UNIDADES_2026'!I$12</f>
        <v>0</v>
      </c>
      <c r="G31" s="979" t="e">
        <f t="shared" si="5"/>
        <v>#DIV/0!</v>
      </c>
      <c r="I31" s="1037">
        <v>46143</v>
      </c>
      <c r="J31" s="978">
        <f>'10+_UNIDADES_2026'!I$13</f>
        <v>0</v>
      </c>
      <c r="K31" s="979" t="e">
        <f t="shared" si="6"/>
        <v>#DIV/0!</v>
      </c>
      <c r="M31" s="1037">
        <v>46143</v>
      </c>
      <c r="N31" s="978">
        <f>'10+_UNIDADES_2026'!I$14</f>
        <v>0</v>
      </c>
      <c r="O31" s="979" t="e">
        <f t="shared" si="7"/>
        <v>#DIV/0!</v>
      </c>
    </row>
    <row r="32" spans="1:15" s="194" customFormat="1" ht="15">
      <c r="A32" s="1037">
        <v>46174</v>
      </c>
      <c r="B32" s="978">
        <f>'10+_UNIDADES_2026'!H$11</f>
        <v>0</v>
      </c>
      <c r="C32" s="979" t="e">
        <f t="shared" si="4"/>
        <v>#DIV/0!</v>
      </c>
      <c r="E32" s="1037">
        <v>46174</v>
      </c>
      <c r="F32" s="978">
        <f>'10+_UNIDADES_2026'!H$12</f>
        <v>0</v>
      </c>
      <c r="G32" s="979" t="e">
        <f t="shared" si="5"/>
        <v>#DIV/0!</v>
      </c>
      <c r="I32" s="1037">
        <v>46174</v>
      </c>
      <c r="J32" s="978">
        <f>'10+_UNIDADES_2026'!H$13</f>
        <v>0</v>
      </c>
      <c r="K32" s="979" t="e">
        <f t="shared" si="6"/>
        <v>#DIV/0!</v>
      </c>
      <c r="M32" s="1037">
        <v>46174</v>
      </c>
      <c r="N32" s="978">
        <f>'10+_UNIDADES_2026'!H$14</f>
        <v>0</v>
      </c>
      <c r="O32" s="979" t="e">
        <f t="shared" si="7"/>
        <v>#DIV/0!</v>
      </c>
    </row>
    <row r="33" spans="1:15" s="194" customFormat="1" ht="15">
      <c r="A33" s="1037">
        <v>46204</v>
      </c>
      <c r="B33" s="978">
        <f>'10+_UNIDADES_2026'!G$11</f>
        <v>0</v>
      </c>
      <c r="C33" s="979" t="e">
        <f t="shared" si="4"/>
        <v>#DIV/0!</v>
      </c>
      <c r="E33" s="1037">
        <v>46204</v>
      </c>
      <c r="F33" s="978">
        <f>'10+_UNIDADES_2026'!G$12</f>
        <v>0</v>
      </c>
      <c r="G33" s="979" t="e">
        <f t="shared" si="5"/>
        <v>#DIV/0!</v>
      </c>
      <c r="I33" s="1037">
        <v>46204</v>
      </c>
      <c r="J33" s="978">
        <f>'10+_UNIDADES_2026'!G$13</f>
        <v>0</v>
      </c>
      <c r="K33" s="979" t="e">
        <f t="shared" si="6"/>
        <v>#DIV/0!</v>
      </c>
      <c r="M33" s="1037">
        <v>46204</v>
      </c>
      <c r="N33" s="978">
        <f>'10+_UNIDADES_2026'!G$14</f>
        <v>0</v>
      </c>
      <c r="O33" s="979" t="e">
        <f t="shared" si="7"/>
        <v>#DIV/0!</v>
      </c>
    </row>
    <row r="34" spans="1:15" s="194" customFormat="1" ht="15">
      <c r="A34" s="1037">
        <v>46235</v>
      </c>
      <c r="B34" s="978">
        <f>'10+_UNIDADES_2026'!F$11</f>
        <v>0</v>
      </c>
      <c r="C34" s="979" t="e">
        <f>((B34-B33)/B33)*100</f>
        <v>#DIV/0!</v>
      </c>
      <c r="E34" s="1037">
        <v>46235</v>
      </c>
      <c r="F34" s="978">
        <f>'10+_UNIDADES_2026'!F$12</f>
        <v>0</v>
      </c>
      <c r="G34" s="979" t="e">
        <f>((F34-F33)/F33)*100</f>
        <v>#DIV/0!</v>
      </c>
      <c r="I34" s="1037">
        <v>46235</v>
      </c>
      <c r="J34" s="978">
        <f>'10+_UNIDADES_2026'!F$13</f>
        <v>0</v>
      </c>
      <c r="K34" s="979" t="e">
        <f>((J34-J33)/J33)*100</f>
        <v>#DIV/0!</v>
      </c>
      <c r="M34" s="1037">
        <v>46235</v>
      </c>
      <c r="N34" s="978">
        <f>'10+_UNIDADES_2026'!F$14</f>
        <v>0</v>
      </c>
      <c r="O34" s="979" t="e">
        <f>((N34-N33)/N33)*100</f>
        <v>#DIV/0!</v>
      </c>
    </row>
    <row r="35" spans="1:15" s="194" customFormat="1" ht="15">
      <c r="A35" s="1037">
        <v>46266</v>
      </c>
      <c r="B35" s="978">
        <f>'10+_UNIDADES_2026'!E$11</f>
        <v>0</v>
      </c>
      <c r="C35" s="979" t="e">
        <f>((B35-B34)/B34)*100</f>
        <v>#DIV/0!</v>
      </c>
      <c r="E35" s="1037">
        <v>46266</v>
      </c>
      <c r="F35" s="978">
        <f>'10+_UNIDADES_2026'!E$12</f>
        <v>0</v>
      </c>
      <c r="G35" s="979" t="e">
        <f>((F35-F34)/F34)*100</f>
        <v>#DIV/0!</v>
      </c>
      <c r="I35" s="1037">
        <v>46266</v>
      </c>
      <c r="J35" s="978">
        <f>'10+_UNIDADES_2026'!E$13</f>
        <v>0</v>
      </c>
      <c r="K35" s="979" t="e">
        <f>((J35-J34)/J34)*100</f>
        <v>#DIV/0!</v>
      </c>
      <c r="M35" s="1037">
        <v>46266</v>
      </c>
      <c r="N35" s="978">
        <f>'10+_UNIDADES_2026'!E$14</f>
        <v>0</v>
      </c>
      <c r="O35" s="979" t="e">
        <f>((N35-N34)/N34)*100</f>
        <v>#DIV/0!</v>
      </c>
    </row>
    <row r="36" spans="1:15" s="194" customFormat="1" ht="15">
      <c r="A36" s="1037">
        <v>46296</v>
      </c>
      <c r="B36" s="978">
        <f>'10+_UNIDADES_2026'!D$11</f>
        <v>0</v>
      </c>
      <c r="C36" s="979" t="e">
        <f>((B36-B35)/B35)*100</f>
        <v>#DIV/0!</v>
      </c>
      <c r="E36" s="1037">
        <v>46296</v>
      </c>
      <c r="F36" s="978">
        <f>'10+_UNIDADES_2026'!D$12</f>
        <v>0</v>
      </c>
      <c r="G36" s="979" t="e">
        <f>((F36-F35)/F35)*100</f>
        <v>#DIV/0!</v>
      </c>
      <c r="I36" s="1037">
        <v>46296</v>
      </c>
      <c r="J36" s="978">
        <f>'10+_UNIDADES_2026'!D$13</f>
        <v>0</v>
      </c>
      <c r="K36" s="979" t="e">
        <f>((J36-J35)/J35)*100</f>
        <v>#DIV/0!</v>
      </c>
      <c r="M36" s="1037">
        <v>46296</v>
      </c>
      <c r="N36" s="978">
        <f>'10+_UNIDADES_2026'!D$14</f>
        <v>0</v>
      </c>
      <c r="O36" s="979" t="e">
        <f>((N36-N35)/N35)*100</f>
        <v>#DIV/0!</v>
      </c>
    </row>
    <row r="37" spans="1:15" s="194" customFormat="1" ht="15">
      <c r="A37" s="1037">
        <v>46327</v>
      </c>
      <c r="B37" s="978">
        <f>'10+_UNIDADES_2026'!C$11</f>
        <v>0</v>
      </c>
      <c r="C37" s="979" t="e">
        <f>((B37-B36)/B36)*100</f>
        <v>#DIV/0!</v>
      </c>
      <c r="E37" s="1037">
        <v>46327</v>
      </c>
      <c r="F37" s="978">
        <f>'10+_UNIDADES_2026'!C$12</f>
        <v>0</v>
      </c>
      <c r="G37" s="979" t="e">
        <f>((F37-F36)/F36)*100</f>
        <v>#DIV/0!</v>
      </c>
      <c r="I37" s="1037">
        <v>46327</v>
      </c>
      <c r="J37" s="978">
        <f>'10+_UNIDADES_2026'!C$13</f>
        <v>0</v>
      </c>
      <c r="K37" s="979" t="e">
        <f>((J37-J36)/J36)*100</f>
        <v>#DIV/0!</v>
      </c>
      <c r="M37" s="1037">
        <v>46327</v>
      </c>
      <c r="N37" s="978">
        <f>'10+_UNIDADES_2026'!C$14</f>
        <v>0</v>
      </c>
      <c r="O37" s="979" t="e">
        <f>((N37-N36)/N36)*100</f>
        <v>#DIV/0!</v>
      </c>
    </row>
    <row r="38" spans="1:15" s="194" customFormat="1" ht="15.75" thickBot="1">
      <c r="A38" s="1038">
        <v>46357</v>
      </c>
      <c r="B38" s="980">
        <f>'10+_UNIDADES_2026'!B$11</f>
        <v>0</v>
      </c>
      <c r="C38" s="981" t="e">
        <f>((B38-B37)/B37)*100</f>
        <v>#DIV/0!</v>
      </c>
      <c r="E38" s="1038">
        <v>46357</v>
      </c>
      <c r="F38" s="980">
        <f>'10+_UNIDADES_2026'!B$12</f>
        <v>0</v>
      </c>
      <c r="G38" s="981" t="e">
        <f>((F38-F37)/F37)*100</f>
        <v>#DIV/0!</v>
      </c>
      <c r="I38" s="1038">
        <v>46357</v>
      </c>
      <c r="J38" s="980">
        <f>'10+_UNIDADES_2026'!B$13</f>
        <v>0</v>
      </c>
      <c r="K38" s="981" t="e">
        <f>((J38-J37)/J37)*100</f>
        <v>#DIV/0!</v>
      </c>
      <c r="M38" s="1038">
        <v>46357</v>
      </c>
      <c r="N38" s="980">
        <f>'10+_UNIDADES_2026'!B$14</f>
        <v>0</v>
      </c>
      <c r="O38" s="981" t="e">
        <f>((N38-N37)/N37)*100</f>
        <v>#DIV/0!</v>
      </c>
    </row>
    <row r="39" spans="1:15">
      <c r="B39" s="8"/>
      <c r="C39" s="8"/>
    </row>
    <row r="40" spans="1:15" s="1033" customFormat="1" ht="15" thickBot="1">
      <c r="B40" s="1034">
        <v>125</v>
      </c>
      <c r="F40" s="1034">
        <v>161</v>
      </c>
    </row>
    <row r="41" spans="1:15" ht="30.75" customHeight="1" thickBot="1">
      <c r="A41" s="1057" t="str">
        <f>'10+_UNIDADES_2026'!A15</f>
        <v>Agência Reguladora de Serviços Públicos do Município</v>
      </c>
      <c r="B41" s="1058"/>
      <c r="C41" s="1059"/>
      <c r="E41" s="1057" t="str">
        <f>'10+_UNIDADES_2026'!A16</f>
        <v>Órgão externo</v>
      </c>
      <c r="F41" s="1058"/>
      <c r="G41" s="1059"/>
    </row>
    <row r="42" spans="1:15" ht="15.75" thickBot="1">
      <c r="A42" s="276" t="s">
        <v>5</v>
      </c>
      <c r="B42" s="81" t="s">
        <v>319</v>
      </c>
      <c r="C42" s="274" t="s">
        <v>320</v>
      </c>
      <c r="E42" s="516" t="s">
        <v>5</v>
      </c>
      <c r="F42" s="81" t="s">
        <v>319</v>
      </c>
      <c r="G42" s="274" t="s">
        <v>320</v>
      </c>
    </row>
    <row r="43" spans="1:15" s="194" customFormat="1" ht="15">
      <c r="A43" s="315">
        <v>46023</v>
      </c>
      <c r="B43" s="518">
        <f>'10+_UNIDADES_2026'!M15</f>
        <v>148</v>
      </c>
      <c r="C43" s="680">
        <f>((B43-B40)/B40)*100</f>
        <v>18.399999999999999</v>
      </c>
      <c r="E43" s="315">
        <v>46023</v>
      </c>
      <c r="F43" s="518">
        <f>'10+_UNIDADES_2026'!M16</f>
        <v>143</v>
      </c>
      <c r="G43" s="680">
        <f>((F43-F40)/F40)*100</f>
        <v>-11.180124223602485</v>
      </c>
    </row>
    <row r="44" spans="1:15" s="194" customFormat="1" ht="15">
      <c r="A44" s="1037">
        <v>46054</v>
      </c>
      <c r="B44" s="978">
        <f>'10+_UNIDADES_2026'!L15</f>
        <v>0</v>
      </c>
      <c r="C44" s="979">
        <f t="shared" ref="C44:C49" si="8">((B44-B43)/B43)*100</f>
        <v>-100</v>
      </c>
      <c r="E44" s="1037">
        <v>46054</v>
      </c>
      <c r="F44" s="978">
        <f>'10+_UNIDADES_2026'!L16</f>
        <v>0</v>
      </c>
      <c r="G44" s="979">
        <f t="shared" ref="G44:G49" si="9">((F44-F43)/F43)*100</f>
        <v>-100</v>
      </c>
    </row>
    <row r="45" spans="1:15" s="194" customFormat="1" ht="15">
      <c r="A45" s="1037">
        <v>46082</v>
      </c>
      <c r="B45" s="978">
        <f>'10+_UNIDADES_2026'!K15</f>
        <v>0</v>
      </c>
      <c r="C45" s="979" t="e">
        <f t="shared" si="8"/>
        <v>#DIV/0!</v>
      </c>
      <c r="E45" s="1037">
        <v>46082</v>
      </c>
      <c r="F45" s="978">
        <f>'10+_UNIDADES_2026'!K16</f>
        <v>0</v>
      </c>
      <c r="G45" s="979" t="e">
        <f t="shared" si="9"/>
        <v>#DIV/0!</v>
      </c>
    </row>
    <row r="46" spans="1:15" s="194" customFormat="1" ht="15">
      <c r="A46" s="1037">
        <v>46113</v>
      </c>
      <c r="B46" s="978">
        <f>'10+_UNIDADES_2026'!J$15</f>
        <v>0</v>
      </c>
      <c r="C46" s="979" t="e">
        <f t="shared" si="8"/>
        <v>#DIV/0!</v>
      </c>
      <c r="E46" s="1037">
        <v>46113</v>
      </c>
      <c r="F46" s="978">
        <f>'10+_UNIDADES_2026'!J$16</f>
        <v>0</v>
      </c>
      <c r="G46" s="979" t="e">
        <f t="shared" si="9"/>
        <v>#DIV/0!</v>
      </c>
    </row>
    <row r="47" spans="1:15" s="194" customFormat="1" ht="15">
      <c r="A47" s="1037">
        <v>46143</v>
      </c>
      <c r="B47" s="978">
        <f>'10+_UNIDADES_2026'!I$15</f>
        <v>0</v>
      </c>
      <c r="C47" s="979" t="e">
        <f t="shared" si="8"/>
        <v>#DIV/0!</v>
      </c>
      <c r="E47" s="1037">
        <v>46143</v>
      </c>
      <c r="F47" s="978">
        <f>'10+_UNIDADES_2026'!I$16</f>
        <v>0</v>
      </c>
      <c r="G47" s="979" t="e">
        <f t="shared" si="9"/>
        <v>#DIV/0!</v>
      </c>
    </row>
    <row r="48" spans="1:15" s="194" customFormat="1" ht="15">
      <c r="A48" s="1037">
        <v>46174</v>
      </c>
      <c r="B48" s="978">
        <f>'10+_UNIDADES_2026'!H$15</f>
        <v>0</v>
      </c>
      <c r="C48" s="979" t="e">
        <f t="shared" si="8"/>
        <v>#DIV/0!</v>
      </c>
      <c r="E48" s="1037">
        <v>46174</v>
      </c>
      <c r="F48" s="978">
        <f>'10+_UNIDADES_2026'!H$16</f>
        <v>0</v>
      </c>
      <c r="G48" s="979" t="e">
        <f t="shared" si="9"/>
        <v>#DIV/0!</v>
      </c>
    </row>
    <row r="49" spans="1:7" s="194" customFormat="1" ht="15">
      <c r="A49" s="1037">
        <v>46204</v>
      </c>
      <c r="B49" s="978">
        <f>'10+_UNIDADES_2026'!G$15</f>
        <v>0</v>
      </c>
      <c r="C49" s="979" t="e">
        <f t="shared" si="8"/>
        <v>#DIV/0!</v>
      </c>
      <c r="E49" s="1037">
        <v>46204</v>
      </c>
      <c r="F49" s="978">
        <f>'10+_UNIDADES_2026'!G$16</f>
        <v>0</v>
      </c>
      <c r="G49" s="979" t="e">
        <f t="shared" si="9"/>
        <v>#DIV/0!</v>
      </c>
    </row>
    <row r="50" spans="1:7" s="194" customFormat="1" ht="15">
      <c r="A50" s="1037">
        <v>46235</v>
      </c>
      <c r="B50" s="978">
        <f>'10+_UNIDADES_2026'!F$15</f>
        <v>0</v>
      </c>
      <c r="C50" s="979" t="e">
        <f>((B50-B49)/B49)*100</f>
        <v>#DIV/0!</v>
      </c>
      <c r="E50" s="1037">
        <v>46235</v>
      </c>
      <c r="F50" s="978">
        <f>'10+_UNIDADES_2026'!F$16</f>
        <v>0</v>
      </c>
      <c r="G50" s="979" t="e">
        <f>((F50-F49)/F49)*100</f>
        <v>#DIV/0!</v>
      </c>
    </row>
    <row r="51" spans="1:7" s="194" customFormat="1" ht="15">
      <c r="A51" s="1037">
        <v>46266</v>
      </c>
      <c r="B51" s="978">
        <f>'10+_UNIDADES_2026'!E$15</f>
        <v>0</v>
      </c>
      <c r="C51" s="979" t="e">
        <f>((B51-B50)/B50)*100</f>
        <v>#DIV/0!</v>
      </c>
      <c r="E51" s="1037">
        <v>46266</v>
      </c>
      <c r="F51" s="978">
        <f>'10+_UNIDADES_2026'!E$16</f>
        <v>0</v>
      </c>
      <c r="G51" s="979" t="e">
        <f>((F51-F50)/F50)*100</f>
        <v>#DIV/0!</v>
      </c>
    </row>
    <row r="52" spans="1:7" s="194" customFormat="1" ht="15">
      <c r="A52" s="1037">
        <v>46296</v>
      </c>
      <c r="B52" s="978">
        <f>'10+_UNIDADES_2026'!D$15</f>
        <v>0</v>
      </c>
      <c r="C52" s="979" t="e">
        <f>((B52-B51)/B51)*100</f>
        <v>#DIV/0!</v>
      </c>
      <c r="E52" s="1037">
        <v>46296</v>
      </c>
      <c r="F52" s="978">
        <f>'10+_UNIDADES_2026'!D$16</f>
        <v>0</v>
      </c>
      <c r="G52" s="979" t="e">
        <f>((F52-F51)/F51)*100</f>
        <v>#DIV/0!</v>
      </c>
    </row>
    <row r="53" spans="1:7" s="194" customFormat="1" ht="15">
      <c r="A53" s="1037">
        <v>46327</v>
      </c>
      <c r="B53" s="978">
        <f>'10+_UNIDADES_2026'!C$15</f>
        <v>0</v>
      </c>
      <c r="C53" s="979" t="e">
        <f>((B53-B52)/B52)*100</f>
        <v>#DIV/0!</v>
      </c>
      <c r="E53" s="1037">
        <v>46327</v>
      </c>
      <c r="F53" s="978">
        <f>'10+_UNIDADES_2026'!C$16</f>
        <v>0</v>
      </c>
      <c r="G53" s="979" t="e">
        <f>((F53-F52)/F52)*100</f>
        <v>#DIV/0!</v>
      </c>
    </row>
    <row r="54" spans="1:7" s="194" customFormat="1" ht="15.75" thickBot="1">
      <c r="A54" s="1038">
        <v>46357</v>
      </c>
      <c r="B54" s="980">
        <f>'10+_UNIDADES_2026'!B$15</f>
        <v>0</v>
      </c>
      <c r="C54" s="981" t="e">
        <f>((B54-B53)/B53)*100</f>
        <v>#DIV/0!</v>
      </c>
      <c r="E54" s="1038">
        <v>46357</v>
      </c>
      <c r="F54" s="980">
        <f>'10+_UNIDADES_2026'!B$16</f>
        <v>0</v>
      </c>
      <c r="G54" s="981" t="e">
        <f>((F54-F53)/F53)*100</f>
        <v>#DIV/0!</v>
      </c>
    </row>
    <row r="55" spans="1:7">
      <c r="B55" s="8"/>
      <c r="C55" s="8"/>
    </row>
    <row r="56" spans="1:7">
      <c r="B56" s="8"/>
      <c r="C56" s="8"/>
    </row>
    <row r="57" spans="1:7">
      <c r="B57" s="8"/>
      <c r="C57" s="8"/>
    </row>
    <row r="58" spans="1:7">
      <c r="B58" s="8"/>
      <c r="C58" s="8"/>
    </row>
    <row r="59" spans="1:7">
      <c r="B59" s="8"/>
      <c r="C59" s="8"/>
    </row>
    <row r="60" spans="1:7" ht="15">
      <c r="A60" s="1"/>
    </row>
  </sheetData>
  <mergeCells count="10">
    <mergeCell ref="M9:O9"/>
    <mergeCell ref="A25:C25"/>
    <mergeCell ref="E25:G25"/>
    <mergeCell ref="I25:K25"/>
    <mergeCell ref="M25:O25"/>
    <mergeCell ref="A41:C41"/>
    <mergeCell ref="E41:G41"/>
    <mergeCell ref="A9:C9"/>
    <mergeCell ref="E9:G9"/>
    <mergeCell ref="I9:K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1 B22:C22 G13:G22 K13:K22 O13:O22 C29:C38 G29:G38 K29:K38 O29:O38 C45:C54 G45:G54 C11 G11 K11 O11 C27 G27 K27 O27 C43 G43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Normal="100" workbookViewId="0"/>
  </sheetViews>
  <sheetFormatPr defaultColWidth="5.5703125" defaultRowHeight="14.25"/>
  <cols>
    <col min="1" max="1" width="58.28515625" style="8" customWidth="1"/>
    <col min="2" max="2" width="8.140625" style="78" customWidth="1"/>
    <col min="3" max="16" width="9.140625" style="8" customWidth="1"/>
    <col min="17" max="21" width="9.140625" style="73" customWidth="1"/>
    <col min="22" max="22" width="12" style="73" customWidth="1"/>
    <col min="23" max="23" width="9.140625" style="73" customWidth="1"/>
    <col min="24" max="24" width="12.85546875" style="73" customWidth="1"/>
    <col min="25" max="25" width="20.28515625" style="73" bestFit="1" customWidth="1"/>
    <col min="26" max="26" width="24.28515625" style="73" hidden="1" customWidth="1"/>
    <col min="27" max="27" width="9.140625" style="73" customWidth="1"/>
    <col min="28" max="235" width="9.140625" style="8" customWidth="1"/>
    <col min="236" max="236" width="58.28515625" style="8" customWidth="1"/>
    <col min="237" max="237" width="3.7109375" style="8" bestFit="1" customWidth="1"/>
    <col min="238" max="238" width="5.5703125" style="8" bestFit="1" customWidth="1"/>
    <col min="239" max="239" width="5.5703125" style="8" customWidth="1"/>
    <col min="240" max="16384" width="5.5703125" style="8"/>
  </cols>
  <sheetData>
    <row r="1" spans="1:15" ht="15">
      <c r="A1" s="70" t="s">
        <v>3</v>
      </c>
    </row>
    <row r="2" spans="1:15" ht="15">
      <c r="A2" s="1" t="s">
        <v>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15">
      <c r="A3" s="1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15">
      <c r="A4" s="1" t="s">
        <v>390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15" thickBot="1"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15.75" thickBot="1">
      <c r="A6" s="649" t="s">
        <v>322</v>
      </c>
      <c r="B6" s="568">
        <v>46023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ht="15">
      <c r="A7" s="566" t="s">
        <v>337</v>
      </c>
      <c r="B7" s="569">
        <v>821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ht="15">
      <c r="A8" s="567" t="s">
        <v>334</v>
      </c>
      <c r="B8" s="570">
        <v>556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ht="15" customHeight="1">
      <c r="A9" s="567" t="s">
        <v>342</v>
      </c>
      <c r="B9" s="570">
        <v>458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1:15" ht="15">
      <c r="A10" s="567" t="s">
        <v>43</v>
      </c>
      <c r="B10" s="570">
        <v>344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1:15" ht="15">
      <c r="A11" s="567" t="s">
        <v>325</v>
      </c>
      <c r="B11" s="570">
        <v>343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5" ht="15">
      <c r="A12" s="567" t="s">
        <v>335</v>
      </c>
      <c r="B12" s="570">
        <v>343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1:15" ht="15" customHeight="1">
      <c r="A13" s="567" t="s">
        <v>330</v>
      </c>
      <c r="B13" s="570">
        <v>265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15" ht="15">
      <c r="A14" s="567" t="s">
        <v>338</v>
      </c>
      <c r="B14" s="570">
        <v>258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15" ht="15">
      <c r="A15" s="567" t="s">
        <v>323</v>
      </c>
      <c r="B15" s="570">
        <v>148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5" ht="15.75" thickBot="1">
      <c r="A16" s="567" t="s">
        <v>240</v>
      </c>
      <c r="B16" s="570">
        <v>143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1:31" ht="15.75" thickBot="1">
      <c r="A17" s="395" t="s">
        <v>8</v>
      </c>
      <c r="B17" s="357">
        <f>SUM(B7:B16)</f>
        <v>3679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spans="1:31" s="194" customFormat="1" ht="15">
      <c r="A18" s="691"/>
      <c r="B18" s="986"/>
    </row>
    <row r="19" spans="1:31" s="194" customFormat="1" ht="45">
      <c r="A19" s="987" t="s">
        <v>385</v>
      </c>
      <c r="B19" s="673"/>
    </row>
    <row r="20" spans="1:31" s="194" customFormat="1" ht="15.75" customHeight="1">
      <c r="A20" s="961"/>
      <c r="B20" s="962"/>
    </row>
    <row r="21" spans="1:31" s="194" customFormat="1">
      <c r="A21" s="963"/>
      <c r="B21" s="673"/>
    </row>
    <row r="22" spans="1:31" s="201" customFormat="1" ht="15" customHeight="1">
      <c r="A22" s="674"/>
      <c r="B22" s="201" t="str">
        <f>A7</f>
        <v>Secretaria Municipal da Saúde</v>
      </c>
      <c r="C22" s="201" t="str">
        <f>A8</f>
        <v>Secretaria Executiva de Limpeza Urbana</v>
      </c>
      <c r="D22" s="201" t="str">
        <f>A9</f>
        <v>Secretaria Municipal de Educação</v>
      </c>
      <c r="E22" s="201" t="str">
        <f>A10</f>
        <v>Secretaria Municipal das Subprefeituras</v>
      </c>
      <c r="F22" s="201" t="str">
        <f>A11</f>
        <v>Companhia de Engenharia de Tráfego</v>
      </c>
      <c r="G22" s="201" t="str">
        <f>A12</f>
        <v>Secretaria Municipal da Fazenda</v>
      </c>
      <c r="H22" s="201" t="str">
        <f>A13</f>
        <v>São Paulo Transportes</v>
      </c>
      <c r="I22" s="201" t="str">
        <f>A14</f>
        <v>Secretaria Municipal de Assistência e Desenvolvimento Social</v>
      </c>
      <c r="J22" s="201" t="str">
        <f>A15</f>
        <v>Agência Reguladora de Serviços Públicos do Município</v>
      </c>
      <c r="K22" s="201" t="str">
        <f>A16</f>
        <v>Órgão externo</v>
      </c>
      <c r="L22" s="201" t="s">
        <v>8</v>
      </c>
    </row>
    <row r="23" spans="1:31" s="201" customFormat="1">
      <c r="A23" s="204"/>
      <c r="B23" s="201">
        <f>B7</f>
        <v>821</v>
      </c>
      <c r="C23" s="201">
        <f>B8</f>
        <v>556</v>
      </c>
      <c r="D23" s="201">
        <f>B9</f>
        <v>458</v>
      </c>
      <c r="E23" s="201">
        <f>B10</f>
        <v>344</v>
      </c>
      <c r="F23" s="201">
        <f>B11</f>
        <v>343</v>
      </c>
      <c r="G23" s="201">
        <f>B12</f>
        <v>343</v>
      </c>
      <c r="H23" s="201">
        <f>B13</f>
        <v>265</v>
      </c>
      <c r="I23" s="201">
        <f>B14</f>
        <v>258</v>
      </c>
      <c r="J23" s="201">
        <f>B15</f>
        <v>148</v>
      </c>
      <c r="K23" s="201">
        <f>B16</f>
        <v>143</v>
      </c>
      <c r="L23" s="205"/>
      <c r="S23" s="206"/>
      <c r="T23" s="207"/>
      <c r="U23" s="207"/>
      <c r="V23" s="207"/>
      <c r="W23" s="207"/>
      <c r="X23" s="207"/>
      <c r="Y23" s="207"/>
      <c r="Z23" s="202"/>
      <c r="AA23" s="207"/>
      <c r="AB23" s="207"/>
      <c r="AC23" s="207"/>
      <c r="AD23" s="207"/>
      <c r="AE23" s="208"/>
    </row>
    <row r="24" spans="1:31" s="201" customFormat="1" ht="16.5" customHeight="1">
      <c r="A24" s="209"/>
      <c r="L24" s="205"/>
      <c r="S24" s="206"/>
      <c r="T24" s="207"/>
      <c r="U24" s="207"/>
      <c r="V24" s="207"/>
      <c r="W24" s="207"/>
      <c r="X24" s="207"/>
      <c r="Y24" s="207"/>
      <c r="Z24" s="202"/>
      <c r="AA24" s="207"/>
      <c r="AB24" s="207"/>
      <c r="AC24" s="207"/>
      <c r="AD24" s="207"/>
      <c r="AE24" s="208"/>
    </row>
    <row r="25" spans="1:31" s="201" customFormat="1" ht="15">
      <c r="A25" s="204"/>
      <c r="K25" s="201">
        <v>150</v>
      </c>
      <c r="L25" s="422">
        <f>UNIDADES!M71</f>
        <v>5407</v>
      </c>
      <c r="S25" s="206"/>
      <c r="T25" s="207"/>
      <c r="U25" s="207"/>
      <c r="V25" s="207"/>
      <c r="W25" s="207"/>
      <c r="X25" s="207"/>
      <c r="Y25" s="207"/>
      <c r="Z25" s="202"/>
      <c r="AA25" s="207"/>
      <c r="AB25" s="207"/>
      <c r="AC25" s="207"/>
      <c r="AD25" s="207"/>
      <c r="AE25" s="208"/>
    </row>
    <row r="26" spans="1:31" s="194" customFormat="1" ht="15">
      <c r="B26" s="198"/>
      <c r="H26" s="239"/>
      <c r="S26" s="197"/>
      <c r="T26" s="198"/>
      <c r="U26" s="198"/>
      <c r="V26" s="198"/>
      <c r="W26" s="198"/>
      <c r="X26" s="198"/>
      <c r="Y26" s="198"/>
      <c r="Z26" s="195"/>
      <c r="AA26" s="198"/>
      <c r="AB26" s="198"/>
      <c r="AC26" s="198"/>
      <c r="AD26" s="198"/>
      <c r="AE26" s="199"/>
    </row>
    <row r="27" spans="1:31" s="194" customFormat="1">
      <c r="B27" s="198"/>
      <c r="S27" s="197"/>
      <c r="T27" s="198"/>
      <c r="U27" s="198"/>
      <c r="V27" s="198"/>
      <c r="W27" s="198"/>
      <c r="X27" s="198"/>
      <c r="Y27" s="198"/>
      <c r="Z27" s="195"/>
      <c r="AA27" s="198"/>
      <c r="AB27" s="198"/>
      <c r="AC27" s="198"/>
      <c r="AD27" s="198"/>
      <c r="AE27" s="199"/>
    </row>
    <row r="28" spans="1:31" s="194" customFormat="1">
      <c r="B28" s="198"/>
      <c r="S28" s="197"/>
      <c r="T28" s="198"/>
      <c r="U28" s="198"/>
      <c r="V28" s="198"/>
      <c r="W28" s="198"/>
      <c r="X28" s="198"/>
      <c r="Y28" s="198"/>
      <c r="Z28" s="195"/>
      <c r="AA28" s="198"/>
      <c r="AB28" s="198"/>
      <c r="AC28" s="198"/>
      <c r="AD28" s="198"/>
      <c r="AE28" s="199"/>
    </row>
    <row r="29" spans="1:31" s="194" customFormat="1">
      <c r="B29" s="198"/>
      <c r="S29" s="197"/>
      <c r="T29" s="198"/>
      <c r="U29" s="198"/>
      <c r="V29" s="198"/>
      <c r="W29" s="198"/>
      <c r="X29" s="198"/>
      <c r="Y29" s="198"/>
      <c r="Z29" s="195"/>
      <c r="AA29" s="198"/>
      <c r="AB29" s="198"/>
      <c r="AC29" s="198"/>
      <c r="AD29" s="198"/>
      <c r="AE29" s="199"/>
    </row>
    <row r="30" spans="1:31" s="194" customFormat="1">
      <c r="B30" s="198"/>
      <c r="S30" s="197"/>
      <c r="T30" s="198"/>
      <c r="U30" s="198"/>
      <c r="V30" s="198"/>
      <c r="W30" s="198"/>
      <c r="X30" s="198"/>
      <c r="Y30" s="198"/>
      <c r="Z30" s="195"/>
      <c r="AA30" s="198"/>
      <c r="AB30" s="198"/>
      <c r="AC30" s="198"/>
      <c r="AD30" s="198"/>
      <c r="AE30" s="199"/>
    </row>
    <row r="31" spans="1:31" s="194" customFormat="1">
      <c r="B31" s="198"/>
      <c r="S31" s="197"/>
      <c r="T31" s="198"/>
      <c r="U31" s="198"/>
      <c r="V31" s="198"/>
      <c r="W31" s="198"/>
      <c r="X31" s="198"/>
      <c r="Y31" s="198"/>
      <c r="Z31" s="195"/>
      <c r="AA31" s="198"/>
      <c r="AB31" s="198"/>
      <c r="AC31" s="198"/>
      <c r="AD31" s="198"/>
      <c r="AE31" s="199"/>
    </row>
    <row r="32" spans="1:31" s="194" customFormat="1">
      <c r="B32" s="198"/>
      <c r="S32" s="197"/>
      <c r="T32" s="198"/>
      <c r="U32" s="198"/>
      <c r="V32" s="198"/>
      <c r="W32" s="198"/>
      <c r="X32" s="198"/>
      <c r="Y32" s="198"/>
      <c r="Z32" s="195"/>
      <c r="AA32" s="198"/>
      <c r="AB32" s="198"/>
      <c r="AC32" s="198"/>
      <c r="AD32" s="198"/>
      <c r="AE32" s="199"/>
    </row>
    <row r="33" spans="1:28" s="194" customFormat="1">
      <c r="B33" s="198"/>
    </row>
    <row r="34" spans="1:28" s="194" customFormat="1">
      <c r="B34" s="198"/>
    </row>
    <row r="35" spans="1:28">
      <c r="A35" s="73"/>
      <c r="B35" s="100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U35" s="8"/>
      <c r="V35" s="8"/>
      <c r="W35" s="8"/>
      <c r="X35" s="8"/>
      <c r="Y35" s="8"/>
      <c r="Z35" s="8"/>
      <c r="AA35" s="8"/>
      <c r="AB35" s="73"/>
    </row>
    <row r="36" spans="1:28">
      <c r="A36" s="73"/>
      <c r="B36" s="100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U36" s="8"/>
      <c r="V36" s="8"/>
      <c r="W36" s="8"/>
      <c r="X36" s="8"/>
      <c r="Y36" s="8"/>
      <c r="Z36" s="8"/>
      <c r="AA36" s="8"/>
      <c r="AB36" s="73"/>
    </row>
    <row r="37" spans="1:28">
      <c r="A37" s="73"/>
      <c r="B37" s="100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U37" s="8"/>
      <c r="V37" s="8"/>
      <c r="W37" s="8"/>
      <c r="X37" s="8"/>
      <c r="Y37" s="8"/>
      <c r="Z37" s="8"/>
      <c r="AA37" s="8"/>
      <c r="AB37" s="73"/>
    </row>
    <row r="38" spans="1:28">
      <c r="A38" s="73"/>
      <c r="B38" s="100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U38" s="8"/>
      <c r="V38" s="8"/>
      <c r="W38" s="8"/>
      <c r="X38" s="8"/>
      <c r="Y38" s="8"/>
      <c r="Z38" s="8"/>
      <c r="AA38" s="8"/>
      <c r="AB38" s="73"/>
    </row>
    <row r="39" spans="1:28">
      <c r="A39" s="73"/>
      <c r="B39" s="100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U39" s="8"/>
      <c r="V39" s="8"/>
      <c r="W39" s="8"/>
      <c r="X39" s="8"/>
      <c r="Y39" s="8"/>
      <c r="Z39" s="8"/>
      <c r="AA39" s="8"/>
      <c r="AB39" s="73"/>
    </row>
    <row r="40" spans="1:28"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8"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/>
  </sheetViews>
  <sheetFormatPr defaultRowHeight="15"/>
  <cols>
    <col min="1" max="1" width="24.85546875" style="102" customWidth="1"/>
    <col min="2" max="2" width="8.140625" customWidth="1"/>
    <col min="3" max="3" width="7.42578125" customWidth="1"/>
    <col min="4" max="4" width="7.28515625" customWidth="1"/>
    <col min="5" max="5" width="7.140625" style="63" customWidth="1"/>
    <col min="6" max="6" width="7.7109375" style="69" customWidth="1"/>
    <col min="7" max="7" width="6.42578125" style="69" customWidth="1"/>
    <col min="8" max="8" width="7.42578125" style="69" customWidth="1"/>
    <col min="9" max="9" width="8" style="69" customWidth="1"/>
    <col min="10" max="10" width="7.42578125" style="85" customWidth="1"/>
    <col min="11" max="11" width="8.140625" style="69" customWidth="1"/>
    <col min="12" max="12" width="7.28515625" style="69" customWidth="1"/>
    <col min="13" max="13" width="7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01" t="s">
        <v>3</v>
      </c>
      <c r="B1" s="70"/>
      <c r="C1" s="70"/>
      <c r="D1" s="70"/>
      <c r="E1" s="71"/>
      <c r="F1" s="87"/>
      <c r="G1" s="87"/>
    </row>
    <row r="2" spans="1:16">
      <c r="A2" s="88" t="s">
        <v>4</v>
      </c>
      <c r="B2" s="1"/>
      <c r="C2" s="1"/>
      <c r="D2" s="1"/>
      <c r="E2" s="62"/>
      <c r="F2" s="5"/>
      <c r="G2" s="5"/>
    </row>
    <row r="3" spans="1:16" ht="15.75" thickBot="1"/>
    <row r="4" spans="1:16" ht="39.75" thickBot="1">
      <c r="A4" s="571" t="s">
        <v>391</v>
      </c>
      <c r="B4" s="999">
        <v>46357</v>
      </c>
      <c r="C4" s="428">
        <v>46327</v>
      </c>
      <c r="D4" s="428">
        <v>46296</v>
      </c>
      <c r="E4" s="427">
        <v>46266</v>
      </c>
      <c r="F4" s="427">
        <v>46235</v>
      </c>
      <c r="G4" s="427">
        <v>46204</v>
      </c>
      <c r="H4" s="427">
        <v>46174</v>
      </c>
      <c r="I4" s="429">
        <v>46143</v>
      </c>
      <c r="J4" s="427">
        <v>46113</v>
      </c>
      <c r="K4" s="426">
        <v>46082</v>
      </c>
      <c r="L4" s="430">
        <v>46054</v>
      </c>
      <c r="M4" s="431">
        <v>46023</v>
      </c>
      <c r="N4" s="265" t="s">
        <v>8</v>
      </c>
      <c r="O4" s="65" t="s">
        <v>9</v>
      </c>
      <c r="P4" s="103" t="s">
        <v>392</v>
      </c>
    </row>
    <row r="5" spans="1:16">
      <c r="A5" s="572" t="s">
        <v>393</v>
      </c>
      <c r="B5" s="533"/>
      <c r="C5" s="527"/>
      <c r="D5" s="527"/>
      <c r="E5" s="527"/>
      <c r="F5" s="527"/>
      <c r="G5" s="527"/>
      <c r="H5" s="527"/>
      <c r="I5" s="527"/>
      <c r="J5" s="527"/>
      <c r="K5" s="534"/>
      <c r="L5" s="527"/>
      <c r="M5" s="575">
        <v>24</v>
      </c>
      <c r="N5" s="998">
        <f>SUM(B5:M5)</f>
        <v>24</v>
      </c>
      <c r="O5" s="576">
        <f>AVERAGE(B5:M5)</f>
        <v>24</v>
      </c>
      <c r="P5" s="577">
        <f>N5/$N$37*100</f>
        <v>2.2263450834879404</v>
      </c>
    </row>
    <row r="6" spans="1:16">
      <c r="A6" s="573" t="s">
        <v>394</v>
      </c>
      <c r="B6" s="537"/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78">
        <v>82</v>
      </c>
      <c r="N6" s="579">
        <f t="shared" ref="N6:N36" si="0">SUM(B6:M6)</f>
        <v>82</v>
      </c>
      <c r="O6" s="580">
        <f t="shared" ref="O6:O37" si="1">AVERAGE(B6:M6)</f>
        <v>82</v>
      </c>
      <c r="P6" s="581">
        <f t="shared" ref="P6:P36" si="2">N6/$N$37*100</f>
        <v>7.6066790352504636</v>
      </c>
    </row>
    <row r="7" spans="1:16">
      <c r="A7" s="573" t="s">
        <v>395</v>
      </c>
      <c r="B7" s="537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78">
        <v>26</v>
      </c>
      <c r="N7" s="579">
        <f t="shared" si="0"/>
        <v>26</v>
      </c>
      <c r="O7" s="580">
        <f t="shared" si="1"/>
        <v>26</v>
      </c>
      <c r="P7" s="581">
        <f t="shared" si="2"/>
        <v>2.4118738404452689</v>
      </c>
    </row>
    <row r="8" spans="1:16">
      <c r="A8" s="573" t="s">
        <v>396</v>
      </c>
      <c r="B8" s="537"/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78">
        <v>41</v>
      </c>
      <c r="N8" s="579">
        <f t="shared" si="0"/>
        <v>41</v>
      </c>
      <c r="O8" s="580">
        <f t="shared" si="1"/>
        <v>41</v>
      </c>
      <c r="P8" s="581">
        <f t="shared" si="2"/>
        <v>3.8033395176252318</v>
      </c>
    </row>
    <row r="9" spans="1:16">
      <c r="A9" s="573" t="s">
        <v>397</v>
      </c>
      <c r="B9" s="537"/>
      <c r="C9" s="534"/>
      <c r="D9" s="534"/>
      <c r="E9" s="534"/>
      <c r="F9" s="534"/>
      <c r="G9" s="534"/>
      <c r="H9" s="534"/>
      <c r="I9" s="534"/>
      <c r="J9" s="534"/>
      <c r="K9" s="534"/>
      <c r="L9" s="534"/>
      <c r="M9" s="578">
        <v>36</v>
      </c>
      <c r="N9" s="579">
        <f t="shared" si="0"/>
        <v>36</v>
      </c>
      <c r="O9" s="580">
        <f t="shared" si="1"/>
        <v>36</v>
      </c>
      <c r="P9" s="581">
        <f t="shared" si="2"/>
        <v>3.339517625231911</v>
      </c>
    </row>
    <row r="10" spans="1:16">
      <c r="A10" s="573" t="s">
        <v>398</v>
      </c>
      <c r="B10" s="537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78">
        <v>25</v>
      </c>
      <c r="N10" s="579">
        <f t="shared" si="0"/>
        <v>25</v>
      </c>
      <c r="O10" s="580">
        <f t="shared" si="1"/>
        <v>25</v>
      </c>
      <c r="P10" s="581">
        <f t="shared" si="2"/>
        <v>2.3191094619666046</v>
      </c>
    </row>
    <row r="11" spans="1:16">
      <c r="A11" s="573" t="s">
        <v>399</v>
      </c>
      <c r="B11" s="537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78">
        <v>9</v>
      </c>
      <c r="N11" s="579">
        <f t="shared" si="0"/>
        <v>9</v>
      </c>
      <c r="O11" s="580">
        <f t="shared" si="1"/>
        <v>9</v>
      </c>
      <c r="P11" s="581">
        <f t="shared" si="2"/>
        <v>0.83487940630797774</v>
      </c>
    </row>
    <row r="12" spans="1:16">
      <c r="A12" s="573" t="s">
        <v>400</v>
      </c>
      <c r="B12" s="537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78">
        <v>9</v>
      </c>
      <c r="N12" s="579">
        <f t="shared" si="0"/>
        <v>9</v>
      </c>
      <c r="O12" s="580">
        <f t="shared" si="1"/>
        <v>9</v>
      </c>
      <c r="P12" s="581">
        <f t="shared" si="2"/>
        <v>0.83487940630797774</v>
      </c>
    </row>
    <row r="13" spans="1:16">
      <c r="A13" s="573" t="s">
        <v>401</v>
      </c>
      <c r="B13" s="537"/>
      <c r="C13" s="534"/>
      <c r="D13" s="534"/>
      <c r="E13" s="534"/>
      <c r="F13" s="534"/>
      <c r="G13" s="534"/>
      <c r="H13" s="534"/>
      <c r="I13" s="534"/>
      <c r="J13" s="534"/>
      <c r="K13" s="534"/>
      <c r="L13" s="534"/>
      <c r="M13" s="578">
        <v>19</v>
      </c>
      <c r="N13" s="579">
        <f t="shared" si="0"/>
        <v>19</v>
      </c>
      <c r="O13" s="580">
        <f t="shared" si="1"/>
        <v>19</v>
      </c>
      <c r="P13" s="581">
        <f t="shared" si="2"/>
        <v>1.7625231910946195</v>
      </c>
    </row>
    <row r="14" spans="1:16">
      <c r="A14" s="573" t="s">
        <v>402</v>
      </c>
      <c r="B14" s="537"/>
      <c r="C14" s="534"/>
      <c r="D14" s="534"/>
      <c r="E14" s="534"/>
      <c r="F14" s="534"/>
      <c r="G14" s="534"/>
      <c r="H14" s="534"/>
      <c r="I14" s="534"/>
      <c r="J14" s="534"/>
      <c r="K14" s="534"/>
      <c r="L14" s="534"/>
      <c r="M14" s="578">
        <v>6</v>
      </c>
      <c r="N14" s="579">
        <f t="shared" si="0"/>
        <v>6</v>
      </c>
      <c r="O14" s="580">
        <f t="shared" si="1"/>
        <v>6</v>
      </c>
      <c r="P14" s="581">
        <f t="shared" si="2"/>
        <v>0.55658627087198509</v>
      </c>
    </row>
    <row r="15" spans="1:16">
      <c r="A15" s="573" t="s">
        <v>403</v>
      </c>
      <c r="B15" s="537"/>
      <c r="C15" s="534"/>
      <c r="D15" s="534"/>
      <c r="E15" s="534"/>
      <c r="F15" s="534"/>
      <c r="G15" s="534"/>
      <c r="H15" s="534"/>
      <c r="I15" s="534"/>
      <c r="J15" s="534"/>
      <c r="K15" s="534"/>
      <c r="L15" s="534"/>
      <c r="M15" s="578">
        <v>85</v>
      </c>
      <c r="N15" s="579">
        <f t="shared" si="0"/>
        <v>85</v>
      </c>
      <c r="O15" s="580">
        <f t="shared" si="1"/>
        <v>85</v>
      </c>
      <c r="P15" s="581">
        <f t="shared" si="2"/>
        <v>7.8849721706864564</v>
      </c>
    </row>
    <row r="16" spans="1:16">
      <c r="A16" s="573" t="s">
        <v>404</v>
      </c>
      <c r="B16" s="537"/>
      <c r="C16" s="534"/>
      <c r="D16" s="534"/>
      <c r="E16" s="534"/>
      <c r="F16" s="534"/>
      <c r="G16" s="534"/>
      <c r="H16" s="534"/>
      <c r="I16" s="534"/>
      <c r="J16" s="534"/>
      <c r="K16" s="534"/>
      <c r="L16" s="534"/>
      <c r="M16" s="578">
        <v>17</v>
      </c>
      <c r="N16" s="579">
        <f t="shared" si="0"/>
        <v>17</v>
      </c>
      <c r="O16" s="580">
        <f t="shared" si="1"/>
        <v>17</v>
      </c>
      <c r="P16" s="581">
        <f t="shared" si="2"/>
        <v>1.5769944341372915</v>
      </c>
    </row>
    <row r="17" spans="1:20">
      <c r="A17" s="573" t="s">
        <v>405</v>
      </c>
      <c r="B17" s="537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78">
        <v>59</v>
      </c>
      <c r="N17" s="579">
        <f t="shared" si="0"/>
        <v>59</v>
      </c>
      <c r="O17" s="580">
        <f t="shared" si="1"/>
        <v>59</v>
      </c>
      <c r="P17" s="581">
        <f t="shared" si="2"/>
        <v>5.4730983302411875</v>
      </c>
    </row>
    <row r="18" spans="1:20">
      <c r="A18" s="573" t="s">
        <v>406</v>
      </c>
      <c r="B18" s="537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78">
        <v>9</v>
      </c>
      <c r="N18" s="579">
        <f t="shared" si="0"/>
        <v>9</v>
      </c>
      <c r="O18" s="580">
        <f t="shared" si="1"/>
        <v>9</v>
      </c>
      <c r="P18" s="581">
        <f t="shared" si="2"/>
        <v>0.83487940630797774</v>
      </c>
    </row>
    <row r="19" spans="1:20">
      <c r="A19" s="573" t="s">
        <v>407</v>
      </c>
      <c r="B19" s="537"/>
      <c r="C19" s="534"/>
      <c r="D19" s="534"/>
      <c r="E19" s="534"/>
      <c r="F19" s="534"/>
      <c r="G19" s="534"/>
      <c r="H19" s="534"/>
      <c r="I19" s="534"/>
      <c r="J19" s="534"/>
      <c r="K19" s="534"/>
      <c r="L19" s="534"/>
      <c r="M19" s="578">
        <v>35</v>
      </c>
      <c r="N19" s="579">
        <f t="shared" si="0"/>
        <v>35</v>
      </c>
      <c r="O19" s="580">
        <f t="shared" si="1"/>
        <v>35</v>
      </c>
      <c r="P19" s="581">
        <f t="shared" si="2"/>
        <v>3.2467532467532463</v>
      </c>
      <c r="Q19" s="77"/>
      <c r="T19" s="74"/>
    </row>
    <row r="20" spans="1:20">
      <c r="A20" s="573" t="s">
        <v>408</v>
      </c>
      <c r="B20" s="537"/>
      <c r="C20" s="534"/>
      <c r="D20" s="534"/>
      <c r="E20" s="534"/>
      <c r="F20" s="534"/>
      <c r="G20" s="534"/>
      <c r="H20" s="534"/>
      <c r="I20" s="534"/>
      <c r="J20" s="534"/>
      <c r="K20" s="534"/>
      <c r="L20" s="534"/>
      <c r="M20" s="578">
        <v>52</v>
      </c>
      <c r="N20" s="579">
        <f t="shared" si="0"/>
        <v>52</v>
      </c>
      <c r="O20" s="580">
        <f t="shared" si="1"/>
        <v>52</v>
      </c>
      <c r="P20" s="581">
        <f t="shared" si="2"/>
        <v>4.8237476808905377</v>
      </c>
      <c r="Q20" s="77"/>
      <c r="T20" s="74"/>
    </row>
    <row r="21" spans="1:20">
      <c r="A21" s="573" t="s">
        <v>409</v>
      </c>
      <c r="B21" s="537"/>
      <c r="C21" s="534"/>
      <c r="D21" s="534"/>
      <c r="E21" s="534"/>
      <c r="F21" s="534"/>
      <c r="G21" s="534"/>
      <c r="H21" s="534"/>
      <c r="I21" s="534"/>
      <c r="J21" s="534"/>
      <c r="K21" s="534"/>
      <c r="L21" s="534"/>
      <c r="M21" s="578">
        <v>24</v>
      </c>
      <c r="N21" s="579">
        <f t="shared" si="0"/>
        <v>24</v>
      </c>
      <c r="O21" s="580">
        <f t="shared" si="1"/>
        <v>24</v>
      </c>
      <c r="P21" s="581">
        <f t="shared" si="2"/>
        <v>2.2263450834879404</v>
      </c>
      <c r="Q21" s="77"/>
      <c r="T21" s="74"/>
    </row>
    <row r="22" spans="1:20">
      <c r="A22" s="573" t="s">
        <v>410</v>
      </c>
      <c r="B22" s="537"/>
      <c r="C22" s="534"/>
      <c r="D22" s="534"/>
      <c r="E22" s="534"/>
      <c r="F22" s="534"/>
      <c r="G22" s="534"/>
      <c r="H22" s="534"/>
      <c r="I22" s="534"/>
      <c r="J22" s="534"/>
      <c r="K22" s="534"/>
      <c r="L22" s="534"/>
      <c r="M22" s="578">
        <v>61</v>
      </c>
      <c r="N22" s="579">
        <f t="shared" si="0"/>
        <v>61</v>
      </c>
      <c r="O22" s="580">
        <f t="shared" si="1"/>
        <v>61</v>
      </c>
      <c r="P22" s="581">
        <f t="shared" si="2"/>
        <v>5.658627087198516</v>
      </c>
      <c r="Q22" s="77"/>
      <c r="T22" s="74"/>
    </row>
    <row r="23" spans="1:20">
      <c r="A23" s="573" t="s">
        <v>411</v>
      </c>
      <c r="B23" s="537"/>
      <c r="C23" s="534"/>
      <c r="D23" s="534"/>
      <c r="E23" s="534"/>
      <c r="F23" s="534"/>
      <c r="G23" s="534"/>
      <c r="H23" s="534"/>
      <c r="I23" s="534"/>
      <c r="J23" s="534"/>
      <c r="K23" s="534"/>
      <c r="L23" s="534"/>
      <c r="M23" s="578">
        <v>6</v>
      </c>
      <c r="N23" s="579">
        <f t="shared" si="0"/>
        <v>6</v>
      </c>
      <c r="O23" s="580">
        <f t="shared" si="1"/>
        <v>6</v>
      </c>
      <c r="P23" s="581">
        <f t="shared" si="2"/>
        <v>0.55658627087198509</v>
      </c>
      <c r="Q23" s="77"/>
      <c r="T23" s="74"/>
    </row>
    <row r="24" spans="1:20">
      <c r="A24" s="573" t="s">
        <v>412</v>
      </c>
      <c r="B24" s="537"/>
      <c r="C24" s="534"/>
      <c r="D24" s="534"/>
      <c r="E24" s="534"/>
      <c r="F24" s="534"/>
      <c r="G24" s="534"/>
      <c r="H24" s="534"/>
      <c r="I24" s="534"/>
      <c r="J24" s="534"/>
      <c r="K24" s="534"/>
      <c r="L24" s="534"/>
      <c r="M24" s="578">
        <v>52</v>
      </c>
      <c r="N24" s="579">
        <f t="shared" si="0"/>
        <v>52</v>
      </c>
      <c r="O24" s="580">
        <f t="shared" si="1"/>
        <v>52</v>
      </c>
      <c r="P24" s="581">
        <f t="shared" si="2"/>
        <v>4.8237476808905377</v>
      </c>
      <c r="Q24" s="77"/>
      <c r="T24" s="74"/>
    </row>
    <row r="25" spans="1:20">
      <c r="A25" s="573" t="s">
        <v>413</v>
      </c>
      <c r="B25" s="537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78">
        <v>4</v>
      </c>
      <c r="N25" s="579">
        <f t="shared" si="0"/>
        <v>4</v>
      </c>
      <c r="O25" s="580">
        <f t="shared" si="1"/>
        <v>4</v>
      </c>
      <c r="P25" s="581">
        <f t="shared" si="2"/>
        <v>0.3710575139146568</v>
      </c>
      <c r="Q25" s="77"/>
      <c r="T25" s="74"/>
    </row>
    <row r="26" spans="1:20">
      <c r="A26" s="573" t="s">
        <v>414</v>
      </c>
      <c r="B26" s="537"/>
      <c r="C26" s="534"/>
      <c r="D26" s="534"/>
      <c r="E26" s="534"/>
      <c r="F26" s="534"/>
      <c r="G26" s="534"/>
      <c r="H26" s="534"/>
      <c r="I26" s="534"/>
      <c r="J26" s="534"/>
      <c r="K26" s="534"/>
      <c r="L26" s="534"/>
      <c r="M26" s="578">
        <v>42</v>
      </c>
      <c r="N26" s="579">
        <f t="shared" si="0"/>
        <v>42</v>
      </c>
      <c r="O26" s="580">
        <f t="shared" si="1"/>
        <v>42</v>
      </c>
      <c r="P26" s="581">
        <f t="shared" si="2"/>
        <v>3.8961038961038961</v>
      </c>
      <c r="Q26" s="77"/>
      <c r="T26" s="74"/>
    </row>
    <row r="27" spans="1:20">
      <c r="A27" s="573" t="s">
        <v>415</v>
      </c>
      <c r="B27" s="537"/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78">
        <v>54</v>
      </c>
      <c r="N27" s="579">
        <f t="shared" si="0"/>
        <v>54</v>
      </c>
      <c r="O27" s="580">
        <f t="shared" si="1"/>
        <v>54</v>
      </c>
      <c r="P27" s="581">
        <f t="shared" si="2"/>
        <v>5.0092764378478662</v>
      </c>
      <c r="Q27" s="77"/>
      <c r="T27" s="74"/>
    </row>
    <row r="28" spans="1:20">
      <c r="A28" s="573" t="s">
        <v>416</v>
      </c>
      <c r="B28" s="537"/>
      <c r="C28" s="534"/>
      <c r="D28" s="534"/>
      <c r="E28" s="534"/>
      <c r="F28" s="534"/>
      <c r="G28" s="534"/>
      <c r="H28" s="534"/>
      <c r="I28" s="534"/>
      <c r="J28" s="534"/>
      <c r="K28" s="534"/>
      <c r="L28" s="534"/>
      <c r="M28" s="578">
        <v>38</v>
      </c>
      <c r="N28" s="579">
        <f t="shared" si="0"/>
        <v>38</v>
      </c>
      <c r="O28" s="580">
        <f t="shared" si="1"/>
        <v>38</v>
      </c>
      <c r="P28" s="581">
        <f t="shared" si="2"/>
        <v>3.525046382189239</v>
      </c>
      <c r="Q28" s="77"/>
      <c r="T28" s="74"/>
    </row>
    <row r="29" spans="1:20">
      <c r="A29" s="573" t="s">
        <v>417</v>
      </c>
      <c r="B29" s="537"/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78">
        <v>43</v>
      </c>
      <c r="N29" s="579">
        <f t="shared" si="0"/>
        <v>43</v>
      </c>
      <c r="O29" s="580">
        <f t="shared" si="1"/>
        <v>43</v>
      </c>
      <c r="P29" s="581">
        <f t="shared" si="2"/>
        <v>3.9888682745825603</v>
      </c>
      <c r="Q29" s="77"/>
      <c r="T29" s="74"/>
    </row>
    <row r="30" spans="1:20">
      <c r="A30" s="573" t="s">
        <v>418</v>
      </c>
      <c r="B30" s="537"/>
      <c r="C30" s="534"/>
      <c r="D30" s="534"/>
      <c r="E30" s="534"/>
      <c r="F30" s="534"/>
      <c r="G30" s="534"/>
      <c r="H30" s="534"/>
      <c r="I30" s="534"/>
      <c r="J30" s="534"/>
      <c r="K30" s="534"/>
      <c r="L30" s="534"/>
      <c r="M30" s="578">
        <v>20</v>
      </c>
      <c r="N30" s="579">
        <f t="shared" si="0"/>
        <v>20</v>
      </c>
      <c r="O30" s="580">
        <f t="shared" si="1"/>
        <v>20</v>
      </c>
      <c r="P30" s="581">
        <f t="shared" si="2"/>
        <v>1.855287569573284</v>
      </c>
      <c r="Q30" s="77"/>
      <c r="T30" s="74"/>
    </row>
    <row r="31" spans="1:20">
      <c r="A31" s="573" t="s">
        <v>419</v>
      </c>
      <c r="B31" s="537"/>
      <c r="C31" s="534"/>
      <c r="D31" s="534"/>
      <c r="E31" s="534"/>
      <c r="F31" s="534"/>
      <c r="G31" s="534"/>
      <c r="H31" s="534"/>
      <c r="I31" s="534"/>
      <c r="J31" s="534"/>
      <c r="K31" s="534"/>
      <c r="L31" s="534"/>
      <c r="M31" s="578">
        <v>15</v>
      </c>
      <c r="N31" s="579">
        <f t="shared" si="0"/>
        <v>15</v>
      </c>
      <c r="O31" s="580">
        <f t="shared" si="1"/>
        <v>15</v>
      </c>
      <c r="P31" s="581">
        <f t="shared" si="2"/>
        <v>1.3914656771799629</v>
      </c>
      <c r="Q31" s="77"/>
      <c r="T31" s="74"/>
    </row>
    <row r="32" spans="1:20">
      <c r="A32" s="573" t="s">
        <v>420</v>
      </c>
      <c r="B32" s="537"/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78">
        <v>20</v>
      </c>
      <c r="N32" s="579">
        <f t="shared" si="0"/>
        <v>20</v>
      </c>
      <c r="O32" s="580">
        <f t="shared" si="1"/>
        <v>20</v>
      </c>
      <c r="P32" s="581">
        <f t="shared" si="2"/>
        <v>1.855287569573284</v>
      </c>
      <c r="Q32" s="77"/>
      <c r="T32" s="74"/>
    </row>
    <row r="33" spans="1:20">
      <c r="A33" s="573" t="s">
        <v>421</v>
      </c>
      <c r="B33" s="537"/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78">
        <v>72</v>
      </c>
      <c r="N33" s="579">
        <f t="shared" si="0"/>
        <v>72</v>
      </c>
      <c r="O33" s="580">
        <f t="shared" si="1"/>
        <v>72</v>
      </c>
      <c r="P33" s="581">
        <f t="shared" si="2"/>
        <v>6.679035250463822</v>
      </c>
      <c r="Q33" s="77"/>
      <c r="T33" s="74"/>
    </row>
    <row r="34" spans="1:20">
      <c r="A34" s="573" t="s">
        <v>422</v>
      </c>
      <c r="B34" s="537"/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78">
        <v>31</v>
      </c>
      <c r="N34" s="579">
        <f t="shared" si="0"/>
        <v>31</v>
      </c>
      <c r="O34" s="580">
        <f t="shared" si="1"/>
        <v>31</v>
      </c>
      <c r="P34" s="581">
        <f t="shared" si="2"/>
        <v>2.8756957328385901</v>
      </c>
      <c r="Q34" s="77"/>
      <c r="T34" s="74"/>
    </row>
    <row r="35" spans="1:20">
      <c r="A35" s="573" t="s">
        <v>423</v>
      </c>
      <c r="B35" s="537"/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78">
        <v>34</v>
      </c>
      <c r="N35" s="579">
        <f t="shared" si="0"/>
        <v>34</v>
      </c>
      <c r="O35" s="580">
        <f t="shared" si="1"/>
        <v>34</v>
      </c>
      <c r="P35" s="581">
        <f t="shared" si="2"/>
        <v>3.1539888682745829</v>
      </c>
      <c r="Q35" s="77"/>
      <c r="T35" s="74"/>
    </row>
    <row r="36" spans="1:20" ht="15.75" thickBot="1">
      <c r="A36" s="574" t="s">
        <v>424</v>
      </c>
      <c r="B36" s="582"/>
      <c r="C36" s="540"/>
      <c r="D36" s="540"/>
      <c r="E36" s="540"/>
      <c r="F36" s="540"/>
      <c r="G36" s="540"/>
      <c r="H36" s="540"/>
      <c r="I36" s="540"/>
      <c r="J36" s="540"/>
      <c r="K36" s="534"/>
      <c r="L36" s="540"/>
      <c r="M36" s="583">
        <v>28</v>
      </c>
      <c r="N36" s="584">
        <f t="shared" si="0"/>
        <v>28</v>
      </c>
      <c r="O36" s="585">
        <f t="shared" si="1"/>
        <v>28</v>
      </c>
      <c r="P36" s="581">
        <f t="shared" si="2"/>
        <v>2.5974025974025974</v>
      </c>
      <c r="Q36" s="77"/>
      <c r="T36" s="74"/>
    </row>
    <row r="37" spans="1:20" ht="15.75" thickBot="1">
      <c r="A37" s="586" t="s">
        <v>8</v>
      </c>
      <c r="B37" s="587"/>
      <c r="C37" s="587"/>
      <c r="D37" s="587"/>
      <c r="E37" s="587"/>
      <c r="F37" s="587"/>
      <c r="G37" s="587"/>
      <c r="H37" s="587"/>
      <c r="I37" s="587"/>
      <c r="J37" s="587"/>
      <c r="K37" s="588"/>
      <c r="L37" s="588"/>
      <c r="M37" s="588">
        <f>SUM(M5:M36)</f>
        <v>1078</v>
      </c>
      <c r="N37" s="589">
        <f>SUM(N5:N36)</f>
        <v>1078</v>
      </c>
      <c r="O37" s="590">
        <f t="shared" si="1"/>
        <v>1078</v>
      </c>
      <c r="P37" s="591">
        <f>SUM(P5:P36)</f>
        <v>99.999999999999986</v>
      </c>
      <c r="Q37" s="77"/>
      <c r="T37" s="74"/>
    </row>
    <row r="38" spans="1:20">
      <c r="Q38" s="77"/>
      <c r="T38" s="74"/>
    </row>
    <row r="39" spans="1:20" ht="51" customHeight="1">
      <c r="A39" s="1049" t="s">
        <v>385</v>
      </c>
      <c r="B39" s="1049"/>
      <c r="C39" s="1049"/>
      <c r="D39" s="1049"/>
      <c r="E39" s="1049"/>
      <c r="K39" s="660" t="s">
        <v>425</v>
      </c>
      <c r="Q39" s="77"/>
      <c r="T39" s="74"/>
    </row>
    <row r="40" spans="1:20">
      <c r="Q40" s="77"/>
      <c r="T40" s="74"/>
    </row>
    <row r="41" spans="1:20">
      <c r="Q41" s="77"/>
      <c r="T41" s="74"/>
    </row>
    <row r="42" spans="1:20">
      <c r="Q42" s="77"/>
      <c r="T42" s="74"/>
    </row>
    <row r="43" spans="1:20">
      <c r="Q43" s="77"/>
      <c r="T43" s="74"/>
    </row>
    <row r="44" spans="1:20">
      <c r="Q44" s="77"/>
      <c r="T44" s="74"/>
    </row>
    <row r="45" spans="1:20">
      <c r="Q45" s="77"/>
      <c r="T45" s="74"/>
    </row>
    <row r="46" spans="1:20">
      <c r="Q46" s="77"/>
      <c r="T46" s="74"/>
    </row>
    <row r="47" spans="1:20">
      <c r="Q47" s="77"/>
      <c r="T47" s="74"/>
    </row>
    <row r="48" spans="1:20">
      <c r="Q48" s="77"/>
      <c r="T48" s="74"/>
    </row>
    <row r="49" spans="17:20">
      <c r="Q49" s="77"/>
      <c r="T49" s="74"/>
    </row>
    <row r="50" spans="17:20">
      <c r="Q50" s="77"/>
      <c r="T50" s="74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G41"/>
  <sheetViews>
    <sheetView zoomScale="90" zoomScaleNormal="90" workbookViewId="0"/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239" bestFit="1" customWidth="1"/>
    <col min="12" max="12" width="7.140625" style="239" bestFit="1" customWidth="1"/>
    <col min="13" max="13" width="7.5703125" style="239" customWidth="1"/>
    <col min="14" max="14" width="6.140625" style="239" bestFit="1" customWidth="1"/>
    <col min="15" max="15" width="7.85546875" style="239" bestFit="1" customWidth="1"/>
    <col min="16" max="16" width="17.85546875" style="239" customWidth="1"/>
    <col min="17" max="17" width="9.140625" customWidth="1"/>
  </cols>
  <sheetData>
    <row r="1" spans="1:18">
      <c r="A1" s="1" t="s">
        <v>3</v>
      </c>
      <c r="J1" s="210"/>
      <c r="K1" s="210"/>
      <c r="P1" s="966">
        <f>Subprefeituras_2026!M37</f>
        <v>1078</v>
      </c>
      <c r="Q1" s="239"/>
      <c r="R1" s="239"/>
    </row>
    <row r="2" spans="1:18">
      <c r="A2" s="1" t="s">
        <v>4</v>
      </c>
      <c r="J2" s="411" t="s">
        <v>425</v>
      </c>
      <c r="K2" s="210"/>
      <c r="Q2" s="239"/>
      <c r="R2" s="239"/>
    </row>
    <row r="3" spans="1:18">
      <c r="A3" s="1"/>
      <c r="J3" s="210"/>
      <c r="K3" s="210"/>
      <c r="Q3" s="239"/>
      <c r="R3" s="239"/>
    </row>
    <row r="4" spans="1:18">
      <c r="A4" s="1" t="s">
        <v>426</v>
      </c>
      <c r="J4" s="210"/>
      <c r="K4" s="210"/>
      <c r="Q4" s="239"/>
      <c r="R4" s="239"/>
    </row>
    <row r="5" spans="1:18" ht="15.75" thickBot="1">
      <c r="J5" s="210"/>
      <c r="K5" s="210"/>
      <c r="Q5" s="239"/>
      <c r="R5" s="239"/>
    </row>
    <row r="6" spans="1:18" ht="45.75" customHeight="1" thickBot="1">
      <c r="A6" s="650" t="s">
        <v>391</v>
      </c>
      <c r="B6" s="490">
        <v>46357</v>
      </c>
      <c r="C6" s="491">
        <v>46327</v>
      </c>
      <c r="D6" s="492">
        <v>46296</v>
      </c>
      <c r="E6" s="490">
        <v>46266</v>
      </c>
      <c r="F6" s="491">
        <v>46235</v>
      </c>
      <c r="G6" s="492">
        <v>46204</v>
      </c>
      <c r="H6" s="490">
        <v>46174</v>
      </c>
      <c r="I6" s="490">
        <v>46143</v>
      </c>
      <c r="J6" s="490">
        <v>46113</v>
      </c>
      <c r="K6" s="490">
        <v>46082</v>
      </c>
      <c r="L6" s="594">
        <v>46054</v>
      </c>
      <c r="M6" s="596">
        <v>46023</v>
      </c>
      <c r="N6" s="278" t="s">
        <v>8</v>
      </c>
      <c r="O6" s="278" t="s">
        <v>9</v>
      </c>
      <c r="P6" s="277" t="s">
        <v>427</v>
      </c>
    </row>
    <row r="7" spans="1:18" ht="15.75" thickBot="1">
      <c r="A7" s="572" t="s">
        <v>403</v>
      </c>
      <c r="B7" s="527"/>
      <c r="C7" s="527"/>
      <c r="D7" s="527"/>
      <c r="E7" s="527"/>
      <c r="F7" s="527"/>
      <c r="G7" s="527"/>
      <c r="H7" s="527"/>
      <c r="I7" s="527"/>
      <c r="J7" s="527"/>
      <c r="K7" s="534"/>
      <c r="L7" s="551"/>
      <c r="M7" s="595">
        <v>85</v>
      </c>
      <c r="N7" s="661">
        <f>SUM(B7:M7)</f>
        <v>85</v>
      </c>
      <c r="O7" s="597">
        <f>AVERAGE(B7:M7)</f>
        <v>85</v>
      </c>
      <c r="P7" s="598">
        <f>(M7*100)/$P$1</f>
        <v>7.8849721706864564</v>
      </c>
    </row>
    <row r="8" spans="1:18" ht="15.75" thickBot="1">
      <c r="A8" s="573" t="s">
        <v>394</v>
      </c>
      <c r="B8" s="534"/>
      <c r="C8" s="534"/>
      <c r="D8" s="534"/>
      <c r="E8" s="534"/>
      <c r="F8" s="534"/>
      <c r="G8" s="534"/>
      <c r="H8" s="534"/>
      <c r="I8" s="534"/>
      <c r="J8" s="534"/>
      <c r="K8" s="534"/>
      <c r="L8" s="555"/>
      <c r="M8" s="592">
        <v>82</v>
      </c>
      <c r="N8" s="662">
        <f t="shared" ref="N8:N17" si="0">SUM(B8:M8)</f>
        <v>82</v>
      </c>
      <c r="O8" s="599">
        <f t="shared" ref="O8:O16" si="1">AVERAGE(B8:M8)</f>
        <v>82</v>
      </c>
      <c r="P8" s="598">
        <f t="shared" ref="P8:P17" si="2">(M8*100)/$P$1</f>
        <v>7.6066790352504636</v>
      </c>
    </row>
    <row r="9" spans="1:18" ht="15.75" thickBot="1">
      <c r="A9" s="573" t="s">
        <v>421</v>
      </c>
      <c r="B9" s="534"/>
      <c r="C9" s="534"/>
      <c r="D9" s="534"/>
      <c r="E9" s="534"/>
      <c r="F9" s="534"/>
      <c r="G9" s="534"/>
      <c r="H9" s="534"/>
      <c r="I9" s="534"/>
      <c r="J9" s="534"/>
      <c r="K9" s="534"/>
      <c r="L9" s="555"/>
      <c r="M9" s="592">
        <v>72</v>
      </c>
      <c r="N9" s="662">
        <f t="shared" si="0"/>
        <v>72</v>
      </c>
      <c r="O9" s="599">
        <f t="shared" si="1"/>
        <v>72</v>
      </c>
      <c r="P9" s="598">
        <f t="shared" si="2"/>
        <v>6.679035250463822</v>
      </c>
    </row>
    <row r="10" spans="1:18" ht="15.75" thickBot="1">
      <c r="A10" s="573" t="s">
        <v>410</v>
      </c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55"/>
      <c r="M10" s="592">
        <v>61</v>
      </c>
      <c r="N10" s="662">
        <f t="shared" si="0"/>
        <v>61</v>
      </c>
      <c r="O10" s="599">
        <f t="shared" si="1"/>
        <v>61</v>
      </c>
      <c r="P10" s="598">
        <f t="shared" si="2"/>
        <v>5.658627087198516</v>
      </c>
    </row>
    <row r="11" spans="1:18" ht="15.75" thickBot="1">
      <c r="A11" s="573" t="s">
        <v>405</v>
      </c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55"/>
      <c r="M11" s="592">
        <v>59</v>
      </c>
      <c r="N11" s="662">
        <f t="shared" si="0"/>
        <v>59</v>
      </c>
      <c r="O11" s="599">
        <f t="shared" si="1"/>
        <v>59</v>
      </c>
      <c r="P11" s="598">
        <f t="shared" si="2"/>
        <v>5.4730983302411875</v>
      </c>
    </row>
    <row r="12" spans="1:18" ht="15.75" thickBot="1">
      <c r="A12" s="573" t="s">
        <v>415</v>
      </c>
      <c r="B12" s="534"/>
      <c r="C12" s="534"/>
      <c r="D12" s="534"/>
      <c r="E12" s="534"/>
      <c r="F12" s="534"/>
      <c r="G12" s="534"/>
      <c r="H12" s="534"/>
      <c r="I12" s="534"/>
      <c r="J12" s="534"/>
      <c r="K12" s="534"/>
      <c r="L12" s="555"/>
      <c r="M12" s="592">
        <v>54</v>
      </c>
      <c r="N12" s="662">
        <f t="shared" si="0"/>
        <v>54</v>
      </c>
      <c r="O12" s="599">
        <f t="shared" si="1"/>
        <v>54</v>
      </c>
      <c r="P12" s="598">
        <f t="shared" si="2"/>
        <v>5.0092764378478662</v>
      </c>
    </row>
    <row r="13" spans="1:18" ht="15.75" thickBot="1">
      <c r="A13" s="573" t="s">
        <v>408</v>
      </c>
      <c r="B13" s="534"/>
      <c r="C13" s="534"/>
      <c r="D13" s="534"/>
      <c r="E13" s="534"/>
      <c r="F13" s="534"/>
      <c r="G13" s="534"/>
      <c r="H13" s="534"/>
      <c r="I13" s="534"/>
      <c r="J13" s="534"/>
      <c r="K13" s="534"/>
      <c r="L13" s="555"/>
      <c r="M13" s="592">
        <v>52</v>
      </c>
      <c r="N13" s="662">
        <f t="shared" si="0"/>
        <v>52</v>
      </c>
      <c r="O13" s="599">
        <f t="shared" si="1"/>
        <v>52</v>
      </c>
      <c r="P13" s="598">
        <f t="shared" si="2"/>
        <v>4.8237476808905377</v>
      </c>
    </row>
    <row r="14" spans="1:18" ht="15.75" thickBot="1">
      <c r="A14" s="573" t="s">
        <v>412</v>
      </c>
      <c r="B14" s="534"/>
      <c r="C14" s="534"/>
      <c r="D14" s="534"/>
      <c r="E14" s="534"/>
      <c r="F14" s="534"/>
      <c r="G14" s="534"/>
      <c r="H14" s="534"/>
      <c r="I14" s="534"/>
      <c r="J14" s="534"/>
      <c r="K14" s="534"/>
      <c r="L14" s="555"/>
      <c r="M14" s="592">
        <v>52</v>
      </c>
      <c r="N14" s="662">
        <f t="shared" si="0"/>
        <v>52</v>
      </c>
      <c r="O14" s="599">
        <f t="shared" si="1"/>
        <v>52</v>
      </c>
      <c r="P14" s="598">
        <f t="shared" si="2"/>
        <v>4.8237476808905377</v>
      </c>
    </row>
    <row r="15" spans="1:18" ht="15.75" thickBot="1">
      <c r="A15" s="573" t="s">
        <v>417</v>
      </c>
      <c r="B15" s="534"/>
      <c r="C15" s="534"/>
      <c r="D15" s="534"/>
      <c r="E15" s="534"/>
      <c r="F15" s="534"/>
      <c r="G15" s="534"/>
      <c r="H15" s="534"/>
      <c r="I15" s="534"/>
      <c r="J15" s="534"/>
      <c r="K15" s="534"/>
      <c r="L15" s="555"/>
      <c r="M15" s="592">
        <v>43</v>
      </c>
      <c r="N15" s="662">
        <f t="shared" si="0"/>
        <v>43</v>
      </c>
      <c r="O15" s="599">
        <f t="shared" si="1"/>
        <v>43</v>
      </c>
      <c r="P15" s="598">
        <f t="shared" si="2"/>
        <v>3.9888682745825603</v>
      </c>
    </row>
    <row r="16" spans="1:18" ht="15.75" thickBot="1">
      <c r="A16" s="573" t="s">
        <v>414</v>
      </c>
      <c r="B16" s="534"/>
      <c r="C16" s="534"/>
      <c r="D16" s="534"/>
      <c r="E16" s="534"/>
      <c r="F16" s="534"/>
      <c r="G16" s="534"/>
      <c r="H16" s="534"/>
      <c r="I16" s="534"/>
      <c r="J16" s="534"/>
      <c r="K16" s="534"/>
      <c r="L16" s="555"/>
      <c r="M16" s="593">
        <v>42</v>
      </c>
      <c r="N16" s="663">
        <f t="shared" si="0"/>
        <v>42</v>
      </c>
      <c r="O16" s="600">
        <f t="shared" si="1"/>
        <v>42</v>
      </c>
      <c r="P16" s="598">
        <f t="shared" si="2"/>
        <v>3.8961038961038961</v>
      </c>
    </row>
    <row r="17" spans="1:33" ht="15.75" thickBot="1">
      <c r="A17" s="601" t="s">
        <v>8</v>
      </c>
      <c r="B17" s="602"/>
      <c r="C17" s="603"/>
      <c r="D17" s="603"/>
      <c r="E17" s="603"/>
      <c r="F17" s="603"/>
      <c r="G17" s="603"/>
      <c r="H17" s="603"/>
      <c r="I17" s="603"/>
      <c r="J17" s="603"/>
      <c r="K17" s="604"/>
      <c r="L17" s="604"/>
      <c r="M17" s="604">
        <f>SUM(M7:M16)</f>
        <v>602</v>
      </c>
      <c r="N17" s="605">
        <f t="shared" si="0"/>
        <v>602</v>
      </c>
      <c r="O17" s="606">
        <f>AVERAGE(B17:M17)</f>
        <v>602</v>
      </c>
      <c r="P17" s="598">
        <f t="shared" si="2"/>
        <v>55.844155844155843</v>
      </c>
    </row>
    <row r="18" spans="1:33" s="210" customFormat="1">
      <c r="A18" s="206" t="s">
        <v>314</v>
      </c>
      <c r="N18" s="211"/>
      <c r="P18" s="212">
        <f>100-P17</f>
        <v>44.155844155844157</v>
      </c>
    </row>
    <row r="19" spans="1:33">
      <c r="A19" s="86"/>
      <c r="B19" s="105"/>
      <c r="C19" s="105"/>
      <c r="D19" s="105"/>
      <c r="E19" s="86"/>
      <c r="F19" s="86"/>
      <c r="G19" s="86"/>
      <c r="H19" s="86"/>
      <c r="I19" s="86"/>
      <c r="J19" s="86"/>
      <c r="N19" s="254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1:33">
      <c r="A20" s="86"/>
      <c r="B20" s="105"/>
      <c r="C20" s="105"/>
      <c r="D20" s="105"/>
      <c r="E20" s="86"/>
      <c r="F20" s="86"/>
      <c r="G20" s="86"/>
      <c r="H20" s="86"/>
      <c r="I20" s="86"/>
      <c r="J20" s="86"/>
      <c r="Q20" s="96"/>
      <c r="R20" s="97"/>
      <c r="S20" s="99"/>
      <c r="T20" s="97"/>
      <c r="U20" s="97"/>
      <c r="V20" s="97"/>
      <c r="W20" s="97"/>
      <c r="X20" s="97"/>
      <c r="Y20" s="97"/>
      <c r="Z20" s="97"/>
      <c r="AA20" s="97"/>
      <c r="AB20" s="97"/>
      <c r="AC20" s="99"/>
      <c r="AD20" s="97"/>
      <c r="AE20" s="97"/>
      <c r="AF20" s="78"/>
      <c r="AG20" s="79"/>
    </row>
    <row r="21" spans="1:33">
      <c r="A21" s="86"/>
      <c r="B21" s="105"/>
      <c r="C21" s="105"/>
      <c r="D21" s="105"/>
      <c r="E21" s="86"/>
      <c r="F21" s="86"/>
      <c r="G21" s="86"/>
      <c r="H21" s="86"/>
      <c r="I21" s="86"/>
      <c r="J21" s="86"/>
      <c r="Q21" s="96"/>
      <c r="R21" s="97"/>
      <c r="S21" s="99"/>
      <c r="T21" s="97"/>
      <c r="U21" s="97"/>
      <c r="V21" s="97"/>
      <c r="W21" s="97"/>
      <c r="X21" s="97"/>
      <c r="Y21" s="97"/>
      <c r="Z21" s="97"/>
      <c r="AA21" s="97"/>
      <c r="AB21" s="97"/>
      <c r="AC21" s="99"/>
      <c r="AD21" s="97"/>
      <c r="AE21" s="97"/>
      <c r="AF21" s="78"/>
      <c r="AG21" s="79"/>
    </row>
    <row r="22" spans="1:33">
      <c r="A22" s="86"/>
      <c r="B22" s="105"/>
      <c r="C22" s="105"/>
      <c r="D22" s="105"/>
      <c r="E22" s="86"/>
      <c r="F22" s="86"/>
      <c r="G22" s="86"/>
      <c r="H22" s="86"/>
      <c r="I22" s="86"/>
      <c r="J22" s="86"/>
      <c r="Q22" s="86"/>
      <c r="R22" s="86"/>
      <c r="S22" s="86"/>
      <c r="T22" s="86"/>
      <c r="U22" s="96"/>
      <c r="V22" s="97"/>
      <c r="W22" s="97"/>
      <c r="X22" s="97"/>
      <c r="Y22" s="97"/>
      <c r="Z22" s="97"/>
      <c r="AA22" s="97"/>
      <c r="AB22" s="98"/>
      <c r="AC22" s="97"/>
      <c r="AD22" s="97"/>
      <c r="AE22" s="97"/>
      <c r="AF22" s="78"/>
      <c r="AG22" s="79"/>
    </row>
    <row r="23" spans="1:33">
      <c r="A23" s="86"/>
      <c r="B23" s="86"/>
      <c r="C23" s="86"/>
      <c r="D23" s="86"/>
      <c r="E23" s="86"/>
      <c r="F23" s="86"/>
      <c r="G23" s="86"/>
      <c r="H23" s="86"/>
      <c r="I23" s="86"/>
      <c r="J23" s="86"/>
      <c r="Q23" s="86"/>
      <c r="R23" s="86"/>
      <c r="S23" s="86"/>
      <c r="T23" s="86"/>
      <c r="U23" s="96"/>
      <c r="V23" s="97"/>
      <c r="W23" s="97"/>
      <c r="X23" s="97"/>
      <c r="Y23" s="97"/>
      <c r="Z23" s="97"/>
      <c r="AA23" s="97"/>
      <c r="AB23" s="98"/>
      <c r="AC23" s="97"/>
      <c r="AD23" s="97"/>
      <c r="AE23" s="97"/>
      <c r="AF23" s="78"/>
      <c r="AG23" s="79"/>
    </row>
    <row r="24" spans="1:33">
      <c r="A24" s="86"/>
      <c r="B24" s="86"/>
      <c r="C24" s="86"/>
      <c r="D24" s="86"/>
      <c r="E24" s="86"/>
      <c r="F24" s="86"/>
      <c r="G24" s="86"/>
      <c r="H24" s="86"/>
      <c r="I24" s="86"/>
      <c r="J24" s="86"/>
      <c r="Q24" s="86"/>
      <c r="R24" s="86"/>
      <c r="S24" s="86"/>
      <c r="T24" s="86"/>
      <c r="U24" s="96"/>
      <c r="V24" s="97"/>
      <c r="W24" s="97"/>
      <c r="X24" s="97"/>
      <c r="Y24" s="97"/>
      <c r="Z24" s="97"/>
      <c r="AA24" s="97"/>
      <c r="AB24" s="98"/>
      <c r="AC24" s="97"/>
      <c r="AD24" s="97"/>
      <c r="AE24" s="97"/>
      <c r="AF24" s="78"/>
      <c r="AG24" s="79"/>
    </row>
    <row r="25" spans="1:33">
      <c r="A25" s="86"/>
      <c r="B25" s="86"/>
      <c r="C25" s="86"/>
      <c r="D25" s="86"/>
      <c r="E25" s="86"/>
      <c r="F25" s="86"/>
      <c r="G25" s="86"/>
      <c r="H25" s="86"/>
      <c r="I25" s="86"/>
      <c r="J25" s="86"/>
      <c r="Q25" s="86"/>
      <c r="R25" s="86"/>
      <c r="S25" s="86"/>
      <c r="T25" s="86"/>
      <c r="U25" s="96"/>
      <c r="V25" s="97"/>
      <c r="W25" s="97"/>
      <c r="X25" s="97"/>
      <c r="Y25" s="97"/>
      <c r="Z25" s="97"/>
      <c r="AA25" s="97"/>
      <c r="AB25" s="98"/>
      <c r="AC25" s="97"/>
      <c r="AD25" s="97"/>
      <c r="AE25" s="97"/>
      <c r="AF25" s="78"/>
      <c r="AG25" s="79"/>
    </row>
    <row r="26" spans="1:33">
      <c r="A26" s="86"/>
      <c r="B26" s="86"/>
      <c r="C26" s="86"/>
      <c r="D26" s="86"/>
      <c r="E26" s="86"/>
      <c r="F26" s="86"/>
      <c r="G26" s="86"/>
      <c r="H26" s="86"/>
      <c r="I26" s="86"/>
      <c r="J26" s="86"/>
      <c r="Q26" s="86"/>
      <c r="R26" s="86"/>
      <c r="S26" s="86"/>
      <c r="T26" s="86"/>
      <c r="U26" s="96"/>
      <c r="V26" s="97"/>
      <c r="W26" s="97"/>
      <c r="X26" s="97"/>
      <c r="Y26" s="97"/>
      <c r="Z26" s="97"/>
      <c r="AA26" s="97"/>
      <c r="AB26" s="98"/>
      <c r="AC26" s="97"/>
      <c r="AD26" s="97"/>
      <c r="AE26" s="97"/>
      <c r="AF26" s="78"/>
      <c r="AG26" s="79"/>
    </row>
    <row r="27" spans="1:33">
      <c r="A27" s="86"/>
      <c r="B27" s="86"/>
      <c r="C27" s="86"/>
      <c r="D27" s="86"/>
      <c r="E27" s="86"/>
      <c r="F27" s="86"/>
      <c r="G27" s="86"/>
      <c r="H27" s="86"/>
      <c r="I27" s="86"/>
      <c r="J27" s="86"/>
      <c r="Q27" s="86"/>
      <c r="R27" s="86"/>
      <c r="S27" s="86"/>
      <c r="T27" s="86"/>
      <c r="U27" s="96"/>
      <c r="V27" s="97"/>
      <c r="W27" s="97"/>
      <c r="X27" s="97"/>
      <c r="Y27" s="97"/>
      <c r="Z27" s="97"/>
      <c r="AA27" s="97"/>
      <c r="AB27" s="98"/>
      <c r="AC27" s="97"/>
      <c r="AD27" s="97"/>
      <c r="AE27" s="97"/>
      <c r="AF27" s="78"/>
      <c r="AG27" s="79"/>
    </row>
    <row r="28" spans="1:33">
      <c r="A28" s="86"/>
      <c r="B28" s="86"/>
      <c r="C28" s="86"/>
      <c r="D28" s="86"/>
      <c r="E28" s="86"/>
      <c r="F28" s="86"/>
      <c r="G28" s="86"/>
      <c r="H28" s="86"/>
      <c r="I28" s="86"/>
      <c r="J28" s="86"/>
      <c r="Q28" s="86"/>
      <c r="R28" s="86"/>
      <c r="S28" s="86"/>
      <c r="T28" s="86"/>
      <c r="U28" s="96"/>
      <c r="V28" s="97"/>
      <c r="W28" s="97"/>
      <c r="X28" s="97"/>
      <c r="Y28" s="97"/>
      <c r="Z28" s="97"/>
      <c r="AA28" s="97"/>
      <c r="AB28" s="98"/>
      <c r="AC28" s="97"/>
      <c r="AD28" s="97"/>
      <c r="AE28" s="97"/>
      <c r="AF28" s="78"/>
      <c r="AG28" s="79"/>
    </row>
    <row r="29" spans="1:33">
      <c r="A29" s="86"/>
      <c r="B29" s="86"/>
      <c r="C29" s="86"/>
      <c r="D29" s="86"/>
      <c r="E29" s="86"/>
      <c r="F29" s="86"/>
      <c r="G29" s="86"/>
      <c r="H29" s="86"/>
      <c r="I29" s="86"/>
      <c r="J29" s="86"/>
      <c r="Q29" s="86"/>
      <c r="R29" s="86"/>
      <c r="S29" s="86"/>
      <c r="T29" s="86"/>
      <c r="U29" s="96"/>
      <c r="V29" s="97"/>
      <c r="W29" s="97"/>
      <c r="X29" s="97"/>
      <c r="Y29" s="97"/>
      <c r="Z29" s="97"/>
      <c r="AA29" s="97"/>
      <c r="AB29" s="98"/>
      <c r="AC29" s="97"/>
      <c r="AD29" s="97"/>
      <c r="AE29" s="97"/>
      <c r="AF29" s="78"/>
      <c r="AG29" s="79"/>
    </row>
    <row r="30" spans="1:33">
      <c r="A30" s="86"/>
      <c r="B30" s="86"/>
      <c r="C30" s="86"/>
      <c r="D30" s="86"/>
      <c r="E30" s="86"/>
      <c r="F30" s="86"/>
      <c r="G30" s="86"/>
      <c r="H30" s="86"/>
      <c r="I30" s="86"/>
      <c r="J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</row>
    <row r="31" spans="1:33">
      <c r="A31" s="86"/>
      <c r="B31" s="86"/>
      <c r="C31" s="86"/>
      <c r="D31" s="86"/>
      <c r="E31" s="86"/>
      <c r="F31" s="86"/>
      <c r="G31" s="86"/>
      <c r="H31" s="86"/>
      <c r="I31" s="86"/>
      <c r="J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</row>
    <row r="32" spans="1:33">
      <c r="A32" s="86"/>
      <c r="B32" s="86"/>
      <c r="C32" s="86"/>
      <c r="D32" s="86"/>
      <c r="E32" s="86"/>
      <c r="F32" s="86"/>
      <c r="G32" s="86"/>
      <c r="H32" s="86"/>
      <c r="I32" s="86"/>
      <c r="J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</row>
    <row r="33" spans="1:31">
      <c r="A33" s="86"/>
      <c r="B33" s="86"/>
      <c r="C33" s="86"/>
      <c r="D33" s="86"/>
      <c r="E33" s="86"/>
      <c r="F33" s="86"/>
      <c r="G33" s="86"/>
      <c r="H33" s="86"/>
      <c r="I33" s="86"/>
      <c r="J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</row>
    <row r="34" spans="1:31">
      <c r="A34" s="86"/>
      <c r="B34" s="86"/>
      <c r="C34" s="86"/>
      <c r="D34" s="86"/>
      <c r="E34" s="86"/>
      <c r="F34" s="86"/>
      <c r="G34" s="86"/>
      <c r="H34" s="86"/>
      <c r="I34" s="86"/>
      <c r="J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</row>
    <row r="35" spans="1:31">
      <c r="A35" s="86"/>
      <c r="B35" s="86"/>
      <c r="C35" s="86"/>
      <c r="D35" s="86"/>
      <c r="E35" s="86"/>
      <c r="F35" s="86"/>
      <c r="G35" s="86"/>
      <c r="H35" s="86"/>
      <c r="I35" s="86"/>
      <c r="J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</row>
    <row r="36" spans="1:31" ht="61.5" customHeight="1">
      <c r="A36" s="1049" t="s">
        <v>385</v>
      </c>
      <c r="B36" s="1049"/>
      <c r="C36" s="1049"/>
      <c r="D36" s="1049"/>
      <c r="E36" s="1049"/>
      <c r="F36" s="86"/>
      <c r="G36" s="86"/>
      <c r="H36" s="86"/>
      <c r="I36" s="86"/>
      <c r="J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</row>
    <row r="37" spans="1:31">
      <c r="A37" s="86"/>
      <c r="B37" s="86"/>
      <c r="C37" s="86"/>
      <c r="D37" s="86"/>
      <c r="E37" s="86"/>
      <c r="F37" s="86"/>
      <c r="G37" s="86"/>
      <c r="H37" s="86"/>
      <c r="I37" s="86"/>
      <c r="J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</row>
    <row r="38" spans="1:31">
      <c r="A38" s="86"/>
      <c r="B38" s="86"/>
      <c r="C38" s="86"/>
      <c r="D38" s="86"/>
      <c r="E38" s="86"/>
      <c r="F38" s="86"/>
      <c r="G38" s="86"/>
      <c r="H38" s="86"/>
      <c r="I38" s="86"/>
      <c r="J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</row>
    <row r="39" spans="1:31">
      <c r="A39" s="86"/>
      <c r="B39" s="86"/>
      <c r="C39" s="86"/>
      <c r="D39" s="86"/>
      <c r="E39" s="86"/>
      <c r="F39" s="86"/>
      <c r="G39" s="86"/>
      <c r="H39" s="86"/>
      <c r="I39" s="86"/>
      <c r="J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</row>
    <row r="40" spans="1:31">
      <c r="A40" s="86"/>
      <c r="B40" s="86"/>
      <c r="C40" s="86"/>
      <c r="D40" s="86"/>
      <c r="E40" s="86"/>
      <c r="F40" s="86"/>
      <c r="G40" s="86"/>
      <c r="H40" s="86"/>
      <c r="I40" s="86"/>
      <c r="J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</row>
    <row r="41" spans="1:31">
      <c r="A41" s="86"/>
      <c r="B41" s="86"/>
      <c r="C41" s="86"/>
      <c r="D41" s="86"/>
      <c r="E41" s="86"/>
      <c r="F41" s="86"/>
      <c r="G41" s="86"/>
      <c r="H41" s="86"/>
      <c r="I41" s="86"/>
      <c r="J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M17 N7:O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zoomScale="90" zoomScaleNormal="90" workbookViewId="0">
      <selection activeCell="K44" sqref="K44"/>
    </sheetView>
  </sheetViews>
  <sheetFormatPr defaultRowHeight="14.25"/>
  <cols>
    <col min="1" max="1" width="11.42578125" style="8" customWidth="1"/>
    <col min="2" max="2" width="12.85546875" style="72" bestFit="1" customWidth="1"/>
    <col min="3" max="3" width="11.42578125" style="72" bestFit="1" customWidth="1"/>
    <col min="4" max="4" width="6.28515625" style="8" bestFit="1" customWidth="1"/>
    <col min="5" max="5" width="9.42578125" style="8" customWidth="1"/>
    <col min="6" max="6" width="12.85546875" style="8" bestFit="1" customWidth="1"/>
    <col min="7" max="7" width="11.42578125" style="8" bestFit="1" customWidth="1"/>
    <col min="8" max="8" width="7.140625" style="8" customWidth="1"/>
    <col min="9" max="9" width="9.5703125" style="8" customWidth="1"/>
    <col min="10" max="10" width="12.85546875" style="8" bestFit="1" customWidth="1"/>
    <col min="11" max="11" width="11.42578125" style="8" bestFit="1" customWidth="1"/>
    <col min="12" max="12" width="7.140625" style="8" customWidth="1"/>
    <col min="13" max="13" width="9.42578125" style="8" customWidth="1"/>
    <col min="14" max="14" width="12.85546875" style="8" bestFit="1" customWidth="1"/>
    <col min="15" max="15" width="11.42578125" style="8" bestFit="1" customWidth="1"/>
    <col min="16" max="16" width="9.140625" style="8" customWidth="1"/>
    <col min="17" max="16384" width="9.140625" style="8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428</v>
      </c>
    </row>
    <row r="5" spans="1:15" ht="15">
      <c r="A5" s="1"/>
    </row>
    <row r="6" spans="1:15">
      <c r="A6" s="8" t="s">
        <v>317</v>
      </c>
    </row>
    <row r="7" spans="1:15">
      <c r="A7" s="8" t="s">
        <v>318</v>
      </c>
    </row>
    <row r="8" spans="1:15" s="1033" customFormat="1" ht="15" thickBot="1">
      <c r="B8" s="1034">
        <v>96</v>
      </c>
      <c r="F8" s="1034">
        <v>83</v>
      </c>
      <c r="J8" s="1034">
        <v>61</v>
      </c>
      <c r="N8" s="1034">
        <v>35</v>
      </c>
    </row>
    <row r="9" spans="1:15" ht="15.75" thickBot="1">
      <c r="A9" s="1061" t="str">
        <f>'10+_SUB''s_2026'!A7</f>
        <v>Ipiranga</v>
      </c>
      <c r="B9" s="1062"/>
      <c r="C9" s="1063"/>
      <c r="E9" s="1061" t="str">
        <f>'10+_SUB''s_2026'!A8</f>
        <v>Butantã</v>
      </c>
      <c r="F9" s="1062"/>
      <c r="G9" s="1063"/>
      <c r="I9" s="1061" t="str">
        <f>'10+_SUB''s_2026'!A9</f>
        <v>Sé</v>
      </c>
      <c r="J9" s="1062"/>
      <c r="K9" s="1063"/>
      <c r="M9" s="1061" t="str">
        <f>'10+_SUB''s_2026'!A10</f>
        <v>Mooca</v>
      </c>
      <c r="N9" s="1062"/>
      <c r="O9" s="1063"/>
    </row>
    <row r="10" spans="1:15" ht="15.75" thickBot="1">
      <c r="A10" s="607" t="s">
        <v>5</v>
      </c>
      <c r="B10" s="608" t="s">
        <v>319</v>
      </c>
      <c r="C10" s="273" t="s">
        <v>320</v>
      </c>
      <c r="E10" s="516" t="s">
        <v>5</v>
      </c>
      <c r="F10" s="81" t="s">
        <v>319</v>
      </c>
      <c r="G10" s="274" t="s">
        <v>320</v>
      </c>
      <c r="I10" s="516" t="s">
        <v>5</v>
      </c>
      <c r="J10" s="81" t="s">
        <v>319</v>
      </c>
      <c r="K10" s="274" t="s">
        <v>320</v>
      </c>
      <c r="M10" s="516" t="s">
        <v>5</v>
      </c>
      <c r="N10" s="81" t="s">
        <v>319</v>
      </c>
      <c r="O10" s="273" t="s">
        <v>320</v>
      </c>
    </row>
    <row r="11" spans="1:15" s="194" customFormat="1" ht="15">
      <c r="A11" s="315">
        <v>46023</v>
      </c>
      <c r="B11" s="686">
        <f>'10+_SUB''s_2026'!M7</f>
        <v>85</v>
      </c>
      <c r="C11" s="680">
        <f>((B11-B8)/B8)*100</f>
        <v>-11.458333333333332</v>
      </c>
      <c r="E11" s="315">
        <v>46023</v>
      </c>
      <c r="F11" s="518">
        <f>'10+_SUB''s_2026'!M8</f>
        <v>82</v>
      </c>
      <c r="G11" s="319">
        <f>((F11-F8)/F8)*100</f>
        <v>-1.2048192771084338</v>
      </c>
      <c r="I11" s="315">
        <v>46023</v>
      </c>
      <c r="J11" s="518">
        <f>'10+_SUB''s_2026'!M9</f>
        <v>72</v>
      </c>
      <c r="K11" s="319">
        <f>((J11-J8)/J8)*100</f>
        <v>18.032786885245901</v>
      </c>
      <c r="M11" s="315">
        <v>46023</v>
      </c>
      <c r="N11" s="687">
        <f>'10+_SUB''s_2026'!M10</f>
        <v>61</v>
      </c>
      <c r="O11" s="680">
        <f>((N11-N8)/N8)*100</f>
        <v>74.285714285714292</v>
      </c>
    </row>
    <row r="12" spans="1:15" s="293" customFormat="1" ht="15">
      <c r="A12" s="1037">
        <v>46054</v>
      </c>
      <c r="B12" s="1000">
        <f>'10+_SUB''s_2026'!L7</f>
        <v>0</v>
      </c>
      <c r="C12" s="979">
        <f>((B12-51)/51)*100</f>
        <v>-100</v>
      </c>
      <c r="E12" s="1037">
        <v>46054</v>
      </c>
      <c r="F12" s="978">
        <f>'10+_SUB''s_2026'!L8</f>
        <v>0</v>
      </c>
      <c r="G12" s="979">
        <f t="shared" ref="G12:G17" si="0">((F12-F11)/F11)*100</f>
        <v>-100</v>
      </c>
      <c r="I12" s="1037">
        <v>46054</v>
      </c>
      <c r="J12" s="978">
        <f>'10+_SUB''s_2026'!L9</f>
        <v>0</v>
      </c>
      <c r="K12" s="979">
        <f t="shared" ref="K12:K17" si="1">((J12-J11)/J11)*100</f>
        <v>-100</v>
      </c>
      <c r="M12" s="1037">
        <v>46054</v>
      </c>
      <c r="N12" s="1002">
        <f>'10+_SUB''s_2026'!L10</f>
        <v>0</v>
      </c>
      <c r="O12" s="979">
        <f t="shared" ref="O12:O17" si="2">((N12-N11)/N11)*100</f>
        <v>-100</v>
      </c>
    </row>
    <row r="13" spans="1:15" s="194" customFormat="1" ht="15">
      <c r="A13" s="1037">
        <v>46082</v>
      </c>
      <c r="B13" s="1000">
        <f>'10+_SUB''s_2026'!K7</f>
        <v>0</v>
      </c>
      <c r="C13" s="979" t="e">
        <f t="shared" ref="C13:C18" si="3">((B13-B12)/B12)*100</f>
        <v>#DIV/0!</v>
      </c>
      <c r="E13" s="1037">
        <v>46082</v>
      </c>
      <c r="F13" s="978">
        <f>'10+_SUB''s_2026'!$K$8</f>
        <v>0</v>
      </c>
      <c r="G13" s="979" t="e">
        <f t="shared" si="0"/>
        <v>#DIV/0!</v>
      </c>
      <c r="I13" s="1037">
        <v>46082</v>
      </c>
      <c r="J13" s="978">
        <f>'10+_SUB''s_2026'!$K$9</f>
        <v>0</v>
      </c>
      <c r="K13" s="979" t="e">
        <f t="shared" si="1"/>
        <v>#DIV/0!</v>
      </c>
      <c r="M13" s="1037">
        <v>46082</v>
      </c>
      <c r="N13" s="1002">
        <f>'10+_SUB''s_2026'!$K$10</f>
        <v>0</v>
      </c>
      <c r="O13" s="979" t="e">
        <f t="shared" si="2"/>
        <v>#DIV/0!</v>
      </c>
    </row>
    <row r="14" spans="1:15" s="194" customFormat="1" ht="15">
      <c r="A14" s="1037">
        <v>46113</v>
      </c>
      <c r="B14" s="1000">
        <f>'10+_SUB''s_2026'!J$7</f>
        <v>0</v>
      </c>
      <c r="C14" s="979" t="e">
        <f t="shared" si="3"/>
        <v>#DIV/0!</v>
      </c>
      <c r="E14" s="1037">
        <v>46113</v>
      </c>
      <c r="F14" s="1002">
        <f>'10+_SUB''s_2026'!J$8</f>
        <v>0</v>
      </c>
      <c r="G14" s="979" t="e">
        <f t="shared" si="0"/>
        <v>#DIV/0!</v>
      </c>
      <c r="I14" s="1037">
        <v>46113</v>
      </c>
      <c r="J14" s="1002">
        <f>'10+_SUB''s_2026'!J$9</f>
        <v>0</v>
      </c>
      <c r="K14" s="979" t="e">
        <f t="shared" si="1"/>
        <v>#DIV/0!</v>
      </c>
      <c r="M14" s="1037">
        <v>46113</v>
      </c>
      <c r="N14" s="1002">
        <f>'10+_SUB''s_2026'!J$10</f>
        <v>0</v>
      </c>
      <c r="O14" s="979" t="e">
        <f t="shared" si="2"/>
        <v>#DIV/0!</v>
      </c>
    </row>
    <row r="15" spans="1:15" s="194" customFormat="1" ht="15">
      <c r="A15" s="1037">
        <v>46143</v>
      </c>
      <c r="B15" s="1000">
        <f>'10+_SUB''s_2026'!I$7</f>
        <v>0</v>
      </c>
      <c r="C15" s="979" t="e">
        <f t="shared" si="3"/>
        <v>#DIV/0!</v>
      </c>
      <c r="E15" s="1037">
        <v>46143</v>
      </c>
      <c r="F15" s="1002">
        <f>'10+_SUB''s_2026'!I$8</f>
        <v>0</v>
      </c>
      <c r="G15" s="979" t="e">
        <f t="shared" si="0"/>
        <v>#DIV/0!</v>
      </c>
      <c r="I15" s="1037">
        <v>46143</v>
      </c>
      <c r="J15" s="1002">
        <f>'10+_SUB''s_2026'!I$9</f>
        <v>0</v>
      </c>
      <c r="K15" s="979" t="e">
        <f t="shared" si="1"/>
        <v>#DIV/0!</v>
      </c>
      <c r="M15" s="1037">
        <v>46143</v>
      </c>
      <c r="N15" s="1002">
        <f>'10+_SUB''s_2026'!I$10</f>
        <v>0</v>
      </c>
      <c r="O15" s="979" t="e">
        <f t="shared" si="2"/>
        <v>#DIV/0!</v>
      </c>
    </row>
    <row r="16" spans="1:15" s="194" customFormat="1" ht="15">
      <c r="A16" s="1037">
        <v>46174</v>
      </c>
      <c r="B16" s="1000">
        <f>'10+_SUB''s_2026'!H$7</f>
        <v>0</v>
      </c>
      <c r="C16" s="979" t="e">
        <f t="shared" si="3"/>
        <v>#DIV/0!</v>
      </c>
      <c r="E16" s="1037">
        <v>46174</v>
      </c>
      <c r="F16" s="1002">
        <f>'10+_SUB''s_2026'!H$8</f>
        <v>0</v>
      </c>
      <c r="G16" s="979" t="e">
        <f t="shared" si="0"/>
        <v>#DIV/0!</v>
      </c>
      <c r="I16" s="1037">
        <v>46174</v>
      </c>
      <c r="J16" s="1002">
        <f>'10+_SUB''s_2026'!H$9</f>
        <v>0</v>
      </c>
      <c r="K16" s="979" t="e">
        <f t="shared" si="1"/>
        <v>#DIV/0!</v>
      </c>
      <c r="M16" s="1037">
        <v>46174</v>
      </c>
      <c r="N16" s="1002">
        <f>'10+_SUB''s_2026'!H$10</f>
        <v>0</v>
      </c>
      <c r="O16" s="979" t="e">
        <f t="shared" si="2"/>
        <v>#DIV/0!</v>
      </c>
    </row>
    <row r="17" spans="1:15" s="194" customFormat="1" ht="15">
      <c r="A17" s="1037">
        <v>46204</v>
      </c>
      <c r="B17" s="1000">
        <f>'10+_SUB''s_2026'!G$7</f>
        <v>0</v>
      </c>
      <c r="C17" s="979" t="e">
        <f t="shared" si="3"/>
        <v>#DIV/0!</v>
      </c>
      <c r="E17" s="1037">
        <v>46204</v>
      </c>
      <c r="F17" s="1002">
        <f>'10+_SUB''s_2026'!G$8</f>
        <v>0</v>
      </c>
      <c r="G17" s="979" t="e">
        <f t="shared" si="0"/>
        <v>#DIV/0!</v>
      </c>
      <c r="I17" s="1037">
        <v>46204</v>
      </c>
      <c r="J17" s="1002">
        <f>'10+_SUB''s_2026'!G$9</f>
        <v>0</v>
      </c>
      <c r="K17" s="979" t="e">
        <f t="shared" si="1"/>
        <v>#DIV/0!</v>
      </c>
      <c r="M17" s="1037">
        <v>46204</v>
      </c>
      <c r="N17" s="1002">
        <f>'10+_SUB''s_2026'!G$10</f>
        <v>0</v>
      </c>
      <c r="O17" s="979" t="e">
        <f t="shared" si="2"/>
        <v>#DIV/0!</v>
      </c>
    </row>
    <row r="18" spans="1:15" s="194" customFormat="1" ht="15">
      <c r="A18" s="1037">
        <v>46235</v>
      </c>
      <c r="B18" s="1000">
        <f>'10+_SUB''s_2026'!F$7</f>
        <v>0</v>
      </c>
      <c r="C18" s="979" t="e">
        <f t="shared" si="3"/>
        <v>#DIV/0!</v>
      </c>
      <c r="E18" s="1037">
        <v>46235</v>
      </c>
      <c r="F18" s="1002">
        <f>'10+_SUB''s_2026'!F$8</f>
        <v>0</v>
      </c>
      <c r="G18" s="979" t="e">
        <f>((F18-F17)/F17)*100</f>
        <v>#DIV/0!</v>
      </c>
      <c r="I18" s="1037">
        <v>46235</v>
      </c>
      <c r="J18" s="1002">
        <f>'10+_SUB''s_2026'!F$9</f>
        <v>0</v>
      </c>
      <c r="K18" s="979" t="e">
        <f>((J18-J17)/J17)*100</f>
        <v>#DIV/0!</v>
      </c>
      <c r="M18" s="1037">
        <v>46235</v>
      </c>
      <c r="N18" s="1002">
        <f>'10+_SUB''s_2026'!F$10</f>
        <v>0</v>
      </c>
      <c r="O18" s="979" t="e">
        <f>((N18-N17)/N17)*100</f>
        <v>#DIV/0!</v>
      </c>
    </row>
    <row r="19" spans="1:15" s="194" customFormat="1" ht="15">
      <c r="A19" s="1037">
        <v>46266</v>
      </c>
      <c r="B19" s="1000">
        <f>'10+_SUB''s_2026'!E$7</f>
        <v>0</v>
      </c>
      <c r="C19" s="979" t="e">
        <f>((B19-B18)/B18)*100</f>
        <v>#DIV/0!</v>
      </c>
      <c r="E19" s="1037">
        <v>46266</v>
      </c>
      <c r="F19" s="1002">
        <f>'10+_SUB''s_2026'!E$8</f>
        <v>0</v>
      </c>
      <c r="G19" s="979" t="e">
        <f>((F19-F18)/F18)*100</f>
        <v>#DIV/0!</v>
      </c>
      <c r="I19" s="1037">
        <v>46266</v>
      </c>
      <c r="J19" s="1002">
        <f>'10+_SUB''s_2026'!E$9</f>
        <v>0</v>
      </c>
      <c r="K19" s="979" t="e">
        <f>((J19-J18)/J18)*100</f>
        <v>#DIV/0!</v>
      </c>
      <c r="M19" s="1037">
        <v>46266</v>
      </c>
      <c r="N19" s="1002">
        <f>'10+_SUB''s_2026'!E$10</f>
        <v>0</v>
      </c>
      <c r="O19" s="979" t="e">
        <f>((N19-N18)/N18)*100</f>
        <v>#DIV/0!</v>
      </c>
    </row>
    <row r="20" spans="1:15" s="194" customFormat="1" ht="15">
      <c r="A20" s="1037">
        <v>46296</v>
      </c>
      <c r="B20" s="1000">
        <f>'10+_SUB''s_2026'!D$7</f>
        <v>0</v>
      </c>
      <c r="C20" s="979" t="e">
        <f>((B20-B19)/B19)*100</f>
        <v>#DIV/0!</v>
      </c>
      <c r="E20" s="1037">
        <v>46296</v>
      </c>
      <c r="F20" s="1002">
        <f>'10+_SUB''s_2026'!D$8</f>
        <v>0</v>
      </c>
      <c r="G20" s="979" t="e">
        <f>((F20-F19)/F19)*100</f>
        <v>#DIV/0!</v>
      </c>
      <c r="I20" s="1037">
        <v>46296</v>
      </c>
      <c r="J20" s="1002">
        <f>'10+_SUB''s_2026'!D$9</f>
        <v>0</v>
      </c>
      <c r="K20" s="979" t="e">
        <f>((J20-J19)/J19)*100</f>
        <v>#DIV/0!</v>
      </c>
      <c r="M20" s="1037">
        <v>46296</v>
      </c>
      <c r="N20" s="1002">
        <f>'10+_SUB''s_2026'!D$10</f>
        <v>0</v>
      </c>
      <c r="O20" s="979" t="e">
        <f>((N20-N19)/N19)*100</f>
        <v>#DIV/0!</v>
      </c>
    </row>
    <row r="21" spans="1:15" s="194" customFormat="1" ht="15">
      <c r="A21" s="1037">
        <v>46327</v>
      </c>
      <c r="B21" s="1000">
        <f>'10+_SUB''s_2026'!C$7</f>
        <v>0</v>
      </c>
      <c r="C21" s="979" t="e">
        <f>((B21-B20)/B20)*100</f>
        <v>#DIV/0!</v>
      </c>
      <c r="E21" s="1037">
        <v>46327</v>
      </c>
      <c r="F21" s="1002">
        <f>'10+_SUB''s_2026'!C$8</f>
        <v>0</v>
      </c>
      <c r="G21" s="979" t="e">
        <f>((F21-F20)/F20)*100</f>
        <v>#DIV/0!</v>
      </c>
      <c r="I21" s="1037">
        <v>46327</v>
      </c>
      <c r="J21" s="1002">
        <f>'10+_SUB''s_2026'!C$9</f>
        <v>0</v>
      </c>
      <c r="K21" s="979" t="e">
        <f>((J21-J20)/J20)*100</f>
        <v>#DIV/0!</v>
      </c>
      <c r="M21" s="1037">
        <v>46327</v>
      </c>
      <c r="N21" s="1002">
        <f>'10+_SUB''s_2026'!C$10</f>
        <v>0</v>
      </c>
      <c r="O21" s="979" t="e">
        <f>((N21-N20)/N20)*100</f>
        <v>#DIV/0!</v>
      </c>
    </row>
    <row r="22" spans="1:15" s="293" customFormat="1" ht="15.75" thickBot="1">
      <c r="A22" s="1038">
        <v>46357</v>
      </c>
      <c r="B22" s="1001">
        <f>'10+_SUB''s_2026'!B$7</f>
        <v>0</v>
      </c>
      <c r="C22" s="981" t="e">
        <f>((B22-B21)/B21)*100</f>
        <v>#DIV/0!</v>
      </c>
      <c r="E22" s="1038">
        <v>46357</v>
      </c>
      <c r="F22" s="1003">
        <f>'10+_SUB''s_2026'!B$8</f>
        <v>0</v>
      </c>
      <c r="G22" s="981" t="e">
        <f>((F22-F21)/F21)*100</f>
        <v>#DIV/0!</v>
      </c>
      <c r="I22" s="1038">
        <v>46357</v>
      </c>
      <c r="J22" s="1003">
        <f>'10+_SUB''s_2026'!B$9</f>
        <v>0</v>
      </c>
      <c r="K22" s="981" t="e">
        <f>((J22-J21)/J21)*100</f>
        <v>#DIV/0!</v>
      </c>
      <c r="M22" s="1038">
        <v>46357</v>
      </c>
      <c r="N22" s="1003">
        <f>'10+_SUB''s_2026'!B$10</f>
        <v>0</v>
      </c>
      <c r="O22" s="981" t="e">
        <f>((N22-N21)/N21)*100</f>
        <v>#DIV/0!</v>
      </c>
    </row>
    <row r="23" spans="1:15">
      <c r="B23" s="8"/>
      <c r="C23" s="8"/>
    </row>
    <row r="24" spans="1:15" s="1033" customFormat="1" ht="15" thickBot="1">
      <c r="B24" s="1034">
        <v>34</v>
      </c>
      <c r="F24" s="1034">
        <v>29</v>
      </c>
      <c r="J24" s="1034">
        <v>64</v>
      </c>
      <c r="N24" s="1034">
        <v>50</v>
      </c>
    </row>
    <row r="25" spans="1:15" ht="15.75" thickBot="1">
      <c r="A25" s="1061" t="str">
        <f>'10+_SUB''s_2026'!A11</f>
        <v>Itaquera</v>
      </c>
      <c r="B25" s="1062"/>
      <c r="C25" s="1063"/>
      <c r="E25" s="1064" t="str">
        <f>'10+_SUB''s_2026'!A12</f>
        <v>Pirituba/Jaraguá</v>
      </c>
      <c r="F25" s="1065"/>
      <c r="G25" s="1066"/>
      <c r="I25" s="1064" t="str">
        <f>'10+_SUB''s_2026'!A13</f>
        <v>Lapa</v>
      </c>
      <c r="J25" s="1065"/>
      <c r="K25" s="1066"/>
      <c r="M25" s="1064" t="str">
        <f>'10+_SUB''s_2026'!A14</f>
        <v>Penha</v>
      </c>
      <c r="N25" s="1065"/>
      <c r="O25" s="1067"/>
    </row>
    <row r="26" spans="1:15" ht="15.75" thickBot="1">
      <c r="A26" s="266" t="s">
        <v>5</v>
      </c>
      <c r="B26" s="269" t="s">
        <v>319</v>
      </c>
      <c r="C26" s="279" t="s">
        <v>320</v>
      </c>
      <c r="E26" s="272" t="s">
        <v>5</v>
      </c>
      <c r="F26" s="4" t="s">
        <v>319</v>
      </c>
      <c r="G26" s="275" t="s">
        <v>320</v>
      </c>
      <c r="I26" s="270" t="s">
        <v>5</v>
      </c>
      <c r="J26" s="4" t="s">
        <v>319</v>
      </c>
      <c r="K26" s="271" t="s">
        <v>320</v>
      </c>
      <c r="M26" s="270" t="s">
        <v>5</v>
      </c>
      <c r="N26" s="316" t="s">
        <v>319</v>
      </c>
      <c r="O26" s="313" t="s">
        <v>320</v>
      </c>
    </row>
    <row r="27" spans="1:15" s="194" customFormat="1" ht="15">
      <c r="A27" s="315">
        <v>46023</v>
      </c>
      <c r="B27" s="518">
        <f>'10+_SUB''s_2026'!M11</f>
        <v>59</v>
      </c>
      <c r="C27" s="319">
        <f>((B27-B24)/B24)*100</f>
        <v>73.529411764705884</v>
      </c>
      <c r="E27" s="315">
        <v>46023</v>
      </c>
      <c r="F27" s="687">
        <f>'10+_SUB''s_2026'!M12</f>
        <v>54</v>
      </c>
      <c r="G27" s="688">
        <f>((F27-F24)/F24)*100</f>
        <v>86.206896551724128</v>
      </c>
      <c r="I27" s="315">
        <v>46023</v>
      </c>
      <c r="J27" s="518">
        <f>'10+_SUB''s_2026'!M13</f>
        <v>52</v>
      </c>
      <c r="K27" s="319">
        <f>((J27-J24)/J24)*100</f>
        <v>-18.75</v>
      </c>
      <c r="M27" s="315">
        <v>46023</v>
      </c>
      <c r="N27" s="518">
        <f>'10+_SUB''s_2026'!M14</f>
        <v>52</v>
      </c>
      <c r="O27" s="689">
        <f>((N27-N24)/N24)*100</f>
        <v>4</v>
      </c>
    </row>
    <row r="28" spans="1:15" s="293" customFormat="1" ht="15">
      <c r="A28" s="1037">
        <v>46054</v>
      </c>
      <c r="B28" s="978">
        <f>'10+_SUB''s_2026'!L11</f>
        <v>0</v>
      </c>
      <c r="C28" s="979">
        <f t="shared" ref="C28:C33" si="4">((B28-B27)/B27)*100</f>
        <v>-100</v>
      </c>
      <c r="E28" s="1037">
        <v>46054</v>
      </c>
      <c r="F28" s="1002">
        <f>'10+_SUB''s_2026'!L12</f>
        <v>0</v>
      </c>
      <c r="G28" s="1004">
        <f t="shared" ref="G28:G33" si="5">((F28-F27)/F27)*100</f>
        <v>-100</v>
      </c>
      <c r="I28" s="1037">
        <v>46054</v>
      </c>
      <c r="J28" s="978">
        <f>'10+_SUB''s_2026'!L13</f>
        <v>0</v>
      </c>
      <c r="K28" s="979">
        <f t="shared" ref="K28:K33" si="6">((J28-J27)/J27)*100</f>
        <v>-100</v>
      </c>
      <c r="M28" s="1037">
        <v>46054</v>
      </c>
      <c r="N28" s="978">
        <f>'10+_SUB''s_2026'!L14</f>
        <v>0</v>
      </c>
      <c r="O28" s="979">
        <f t="shared" ref="O28:O33" si="7">((N28-N27)/N27)*100</f>
        <v>-100</v>
      </c>
    </row>
    <row r="29" spans="1:15" s="194" customFormat="1" ht="15">
      <c r="A29" s="1037">
        <v>46082</v>
      </c>
      <c r="B29" s="978">
        <f>'10+_SUB''s_2026'!$K$11</f>
        <v>0</v>
      </c>
      <c r="C29" s="979" t="e">
        <f t="shared" si="4"/>
        <v>#DIV/0!</v>
      </c>
      <c r="E29" s="1037">
        <v>46082</v>
      </c>
      <c r="F29" s="1002">
        <f>'10+_SUB''s_2026'!$K$12</f>
        <v>0</v>
      </c>
      <c r="G29" s="1004" t="e">
        <f t="shared" si="5"/>
        <v>#DIV/0!</v>
      </c>
      <c r="I29" s="1037">
        <v>46082</v>
      </c>
      <c r="J29" s="978">
        <f>'10+_SUB''s_2026'!$K$13</f>
        <v>0</v>
      </c>
      <c r="K29" s="979" t="e">
        <f t="shared" si="6"/>
        <v>#DIV/0!</v>
      </c>
      <c r="M29" s="1037">
        <v>46082</v>
      </c>
      <c r="N29" s="978">
        <f>'10+_SUB''s_2026'!$K$14</f>
        <v>0</v>
      </c>
      <c r="O29" s="979" t="e">
        <f t="shared" si="7"/>
        <v>#DIV/0!</v>
      </c>
    </row>
    <row r="30" spans="1:15" s="194" customFormat="1" ht="15">
      <c r="A30" s="1037">
        <v>46113</v>
      </c>
      <c r="B30" s="1002">
        <f>'10+_SUB''s_2026'!J$11</f>
        <v>0</v>
      </c>
      <c r="C30" s="979" t="e">
        <f t="shared" si="4"/>
        <v>#DIV/0!</v>
      </c>
      <c r="E30" s="1037">
        <v>46113</v>
      </c>
      <c r="F30" s="1002">
        <f>'10+_SUB''s_2026'!J$12</f>
        <v>0</v>
      </c>
      <c r="G30" s="1004" t="e">
        <f t="shared" si="5"/>
        <v>#DIV/0!</v>
      </c>
      <c r="I30" s="1037">
        <v>46113</v>
      </c>
      <c r="J30" s="1002">
        <f>'10+_SUB''s_2026'!J$13</f>
        <v>0</v>
      </c>
      <c r="K30" s="979" t="e">
        <f t="shared" si="6"/>
        <v>#DIV/0!</v>
      </c>
      <c r="M30" s="1037">
        <v>46113</v>
      </c>
      <c r="N30" s="1002">
        <f>'10+_SUB''s_2026'!J$14</f>
        <v>0</v>
      </c>
      <c r="O30" s="979" t="e">
        <f t="shared" si="7"/>
        <v>#DIV/0!</v>
      </c>
    </row>
    <row r="31" spans="1:15" s="194" customFormat="1" ht="15">
      <c r="A31" s="1037">
        <v>46143</v>
      </c>
      <c r="B31" s="1002">
        <f>'10+_SUB''s_2026'!I$11</f>
        <v>0</v>
      </c>
      <c r="C31" s="979" t="e">
        <f t="shared" si="4"/>
        <v>#DIV/0!</v>
      </c>
      <c r="E31" s="1037">
        <v>46143</v>
      </c>
      <c r="F31" s="1002">
        <f>'10+_SUB''s_2026'!I$12</f>
        <v>0</v>
      </c>
      <c r="G31" s="1004" t="e">
        <f t="shared" si="5"/>
        <v>#DIV/0!</v>
      </c>
      <c r="I31" s="1037">
        <v>46143</v>
      </c>
      <c r="J31" s="1002">
        <f>'10+_SUB''s_2026'!I$13</f>
        <v>0</v>
      </c>
      <c r="K31" s="979" t="e">
        <f t="shared" si="6"/>
        <v>#DIV/0!</v>
      </c>
      <c r="M31" s="1037">
        <v>46143</v>
      </c>
      <c r="N31" s="1002">
        <f>'10+_SUB''s_2026'!I$14</f>
        <v>0</v>
      </c>
      <c r="O31" s="979" t="e">
        <f t="shared" si="7"/>
        <v>#DIV/0!</v>
      </c>
    </row>
    <row r="32" spans="1:15" s="194" customFormat="1" ht="15">
      <c r="A32" s="1037">
        <v>46174</v>
      </c>
      <c r="B32" s="1002">
        <f>'10+_SUB''s_2026'!H$11</f>
        <v>0</v>
      </c>
      <c r="C32" s="979" t="e">
        <f t="shared" si="4"/>
        <v>#DIV/0!</v>
      </c>
      <c r="E32" s="1037">
        <v>46174</v>
      </c>
      <c r="F32" s="1002">
        <f>'10+_SUB''s_2026'!H$12</f>
        <v>0</v>
      </c>
      <c r="G32" s="1004" t="e">
        <f t="shared" si="5"/>
        <v>#DIV/0!</v>
      </c>
      <c r="I32" s="1037">
        <v>46174</v>
      </c>
      <c r="J32" s="1002">
        <f>'10+_SUB''s_2026'!H$13</f>
        <v>0</v>
      </c>
      <c r="K32" s="979" t="e">
        <f t="shared" si="6"/>
        <v>#DIV/0!</v>
      </c>
      <c r="M32" s="1037">
        <v>46174</v>
      </c>
      <c r="N32" s="1002">
        <f>'10+_SUB''s_2026'!H$14</f>
        <v>0</v>
      </c>
      <c r="O32" s="979" t="e">
        <f t="shared" si="7"/>
        <v>#DIV/0!</v>
      </c>
    </row>
    <row r="33" spans="1:15" s="194" customFormat="1" ht="15">
      <c r="A33" s="1037">
        <v>46204</v>
      </c>
      <c r="B33" s="1002">
        <f>'10+_SUB''s_2026'!G$11</f>
        <v>0</v>
      </c>
      <c r="C33" s="979" t="e">
        <f t="shared" si="4"/>
        <v>#DIV/0!</v>
      </c>
      <c r="E33" s="1037">
        <v>46204</v>
      </c>
      <c r="F33" s="1002">
        <f>'10+_SUB''s_2026'!G$12</f>
        <v>0</v>
      </c>
      <c r="G33" s="1004" t="e">
        <f t="shared" si="5"/>
        <v>#DIV/0!</v>
      </c>
      <c r="I33" s="1037">
        <v>46204</v>
      </c>
      <c r="J33" s="1002">
        <f>'10+_SUB''s_2026'!G$13</f>
        <v>0</v>
      </c>
      <c r="K33" s="979" t="e">
        <f t="shared" si="6"/>
        <v>#DIV/0!</v>
      </c>
      <c r="M33" s="1037">
        <v>46204</v>
      </c>
      <c r="N33" s="1002">
        <f>'10+_SUB''s_2026'!G$14</f>
        <v>0</v>
      </c>
      <c r="O33" s="979" t="e">
        <f t="shared" si="7"/>
        <v>#DIV/0!</v>
      </c>
    </row>
    <row r="34" spans="1:15" s="194" customFormat="1" ht="15">
      <c r="A34" s="1037">
        <v>46235</v>
      </c>
      <c r="B34" s="1002">
        <f>'10+_SUB''s_2026'!F$11</f>
        <v>0</v>
      </c>
      <c r="C34" s="979" t="e">
        <f>((B34-B33)/B33)*100</f>
        <v>#DIV/0!</v>
      </c>
      <c r="E34" s="1037">
        <v>46235</v>
      </c>
      <c r="F34" s="1002">
        <f>'10+_SUB''s_2026'!F$12</f>
        <v>0</v>
      </c>
      <c r="G34" s="1004" t="e">
        <f>((F34-F33)/F33)*100</f>
        <v>#DIV/0!</v>
      </c>
      <c r="I34" s="1037">
        <v>46235</v>
      </c>
      <c r="J34" s="1002">
        <f>'10+_SUB''s_2026'!F$13</f>
        <v>0</v>
      </c>
      <c r="K34" s="979" t="e">
        <f>((J34-J33)/J33)*100</f>
        <v>#DIV/0!</v>
      </c>
      <c r="M34" s="1037">
        <v>46235</v>
      </c>
      <c r="N34" s="1002">
        <f>'10+_SUB''s_2026'!F$14</f>
        <v>0</v>
      </c>
      <c r="O34" s="979" t="e">
        <f>((N34-N33)/N33)*100</f>
        <v>#DIV/0!</v>
      </c>
    </row>
    <row r="35" spans="1:15" s="194" customFormat="1" ht="15">
      <c r="A35" s="1037">
        <v>46266</v>
      </c>
      <c r="B35" s="1002">
        <f>'10+_SUB''s_2026'!E$11</f>
        <v>0</v>
      </c>
      <c r="C35" s="979" t="e">
        <f>((B35-B34)/B34)*100</f>
        <v>#DIV/0!</v>
      </c>
      <c r="E35" s="1037">
        <v>46266</v>
      </c>
      <c r="F35" s="1002">
        <f>'10+_SUB''s_2026'!E$12</f>
        <v>0</v>
      </c>
      <c r="G35" s="1004" t="e">
        <f>((F35-F34)/F34)*100</f>
        <v>#DIV/0!</v>
      </c>
      <c r="I35" s="1037">
        <v>46266</v>
      </c>
      <c r="J35" s="1002">
        <f>'10+_SUB''s_2026'!E$13</f>
        <v>0</v>
      </c>
      <c r="K35" s="979" t="e">
        <f>((J35-J34)/J34)*100</f>
        <v>#DIV/0!</v>
      </c>
      <c r="M35" s="1037">
        <v>46266</v>
      </c>
      <c r="N35" s="1002">
        <f>'10+_SUB''s_2026'!E$14</f>
        <v>0</v>
      </c>
      <c r="O35" s="979" t="e">
        <f>((N35-N34)/N34)*100</f>
        <v>#DIV/0!</v>
      </c>
    </row>
    <row r="36" spans="1:15" s="194" customFormat="1" ht="15">
      <c r="A36" s="1037">
        <v>46296</v>
      </c>
      <c r="B36" s="1002">
        <f>'10+_SUB''s_2026'!D$11</f>
        <v>0</v>
      </c>
      <c r="C36" s="979" t="e">
        <f>((B36-B35)/B35)*100</f>
        <v>#DIV/0!</v>
      </c>
      <c r="E36" s="1037">
        <v>46296</v>
      </c>
      <c r="F36" s="1002">
        <f>'10+_SUB''s_2026'!D$12</f>
        <v>0</v>
      </c>
      <c r="G36" s="1004" t="e">
        <f>((F36-F35)/F35)*100</f>
        <v>#DIV/0!</v>
      </c>
      <c r="I36" s="1037">
        <v>46296</v>
      </c>
      <c r="J36" s="1002">
        <f>'10+_SUB''s_2026'!D$13</f>
        <v>0</v>
      </c>
      <c r="K36" s="979" t="e">
        <f>((J36-J35)/J35)*100</f>
        <v>#DIV/0!</v>
      </c>
      <c r="M36" s="1037">
        <v>46296</v>
      </c>
      <c r="N36" s="1002">
        <f>'10+_SUB''s_2026'!D$14</f>
        <v>0</v>
      </c>
      <c r="O36" s="979" t="e">
        <f>((N36-N35)/N35)*100</f>
        <v>#DIV/0!</v>
      </c>
    </row>
    <row r="37" spans="1:15" s="194" customFormat="1" ht="15">
      <c r="A37" s="1037">
        <v>46327</v>
      </c>
      <c r="B37" s="1002">
        <f>'10+_SUB''s_2026'!C$11</f>
        <v>0</v>
      </c>
      <c r="C37" s="979" t="e">
        <f>((B37-B36)/B36)*100</f>
        <v>#DIV/0!</v>
      </c>
      <c r="E37" s="1037">
        <v>46327</v>
      </c>
      <c r="F37" s="1002">
        <f>'10+_SUB''s_2026'!C$12</f>
        <v>0</v>
      </c>
      <c r="G37" s="1004" t="e">
        <f>((F37-F36)/F36)*100</f>
        <v>#DIV/0!</v>
      </c>
      <c r="I37" s="1037">
        <v>46327</v>
      </c>
      <c r="J37" s="1002">
        <f>'10+_SUB''s_2026'!C$13</f>
        <v>0</v>
      </c>
      <c r="K37" s="979" t="e">
        <f>((J37-J36)/J36)*100</f>
        <v>#DIV/0!</v>
      </c>
      <c r="M37" s="1037">
        <v>46327</v>
      </c>
      <c r="N37" s="1002">
        <f>'10+_SUB''s_2026'!C$14</f>
        <v>0</v>
      </c>
      <c r="O37" s="979" t="e">
        <f>((N37-N36)/N36)*100</f>
        <v>#DIV/0!</v>
      </c>
    </row>
    <row r="38" spans="1:15" s="293" customFormat="1" ht="15.75" thickBot="1">
      <c r="A38" s="1038">
        <v>46357</v>
      </c>
      <c r="B38" s="1003">
        <f>'10+_SUB''s_2026'!B$11</f>
        <v>0</v>
      </c>
      <c r="C38" s="981" t="e">
        <f>((B38-B37)/B37)*100</f>
        <v>#DIV/0!</v>
      </c>
      <c r="E38" s="1038">
        <v>46357</v>
      </c>
      <c r="F38" s="1003">
        <f>'10+_SUB''s_2026'!B$12</f>
        <v>0</v>
      </c>
      <c r="G38" s="1005" t="e">
        <f>((F38-F37)/F37)*100</f>
        <v>#DIV/0!</v>
      </c>
      <c r="I38" s="1038">
        <v>46357</v>
      </c>
      <c r="J38" s="1003">
        <f>'10+_SUB''s_2026'!B$13</f>
        <v>0</v>
      </c>
      <c r="K38" s="981" t="e">
        <f>((J38-J37)/J37)*100</f>
        <v>#DIV/0!</v>
      </c>
      <c r="M38" s="1038">
        <v>46357</v>
      </c>
      <c r="N38" s="1003">
        <f>'10+_SUB''s_2026'!B$14</f>
        <v>0</v>
      </c>
      <c r="O38" s="981" t="e">
        <f>((N38-N37)/N37)*100</f>
        <v>#DIV/0!</v>
      </c>
    </row>
    <row r="40" spans="1:15" s="1033" customFormat="1" ht="15" thickBot="1">
      <c r="B40" s="1034">
        <v>43</v>
      </c>
      <c r="C40" s="1035"/>
      <c r="F40" s="1034">
        <v>35</v>
      </c>
    </row>
    <row r="41" spans="1:15" ht="15.75" thickBot="1">
      <c r="A41" s="1064" t="str">
        <f>'10+_SUB''s_2026'!A15</f>
        <v>Santo Amaro</v>
      </c>
      <c r="B41" s="1065"/>
      <c r="C41" s="1066"/>
      <c r="E41" s="1064" t="str">
        <f>'10+_SUB''s_2026'!A16</f>
        <v>Pinheiros</v>
      </c>
      <c r="F41" s="1065"/>
      <c r="G41" s="1066"/>
    </row>
    <row r="42" spans="1:15" ht="15.75" thickBot="1">
      <c r="A42" s="272" t="s">
        <v>5</v>
      </c>
      <c r="B42" s="4" t="s">
        <v>319</v>
      </c>
      <c r="C42" s="271" t="s">
        <v>320</v>
      </c>
      <c r="E42" s="272" t="s">
        <v>5</v>
      </c>
      <c r="F42" s="4" t="s">
        <v>319</v>
      </c>
      <c r="G42" s="271" t="s">
        <v>320</v>
      </c>
    </row>
    <row r="43" spans="1:15" s="194" customFormat="1" ht="15">
      <c r="A43" s="315">
        <v>46023</v>
      </c>
      <c r="B43" s="518">
        <f>'10+_SUB''s_2026'!M15</f>
        <v>43</v>
      </c>
      <c r="C43" s="319">
        <f>((B43-B40)/B40)*100</f>
        <v>0</v>
      </c>
      <c r="E43" s="315">
        <v>46023</v>
      </c>
      <c r="F43" s="690">
        <f>'10+_SUB''s_2026'!M16</f>
        <v>42</v>
      </c>
      <c r="G43" s="319">
        <f>((F43-F40)/F40)*100</f>
        <v>20</v>
      </c>
    </row>
    <row r="44" spans="1:15" s="293" customFormat="1" ht="15">
      <c r="A44" s="1037">
        <v>46054</v>
      </c>
      <c r="B44" s="978">
        <f>'10+_SUB''s_2026'!L15</f>
        <v>0</v>
      </c>
      <c r="C44" s="979">
        <f t="shared" ref="C44:C49" si="8">((B44-B43)/B43)*100</f>
        <v>-100</v>
      </c>
      <c r="E44" s="1037">
        <v>46054</v>
      </c>
      <c r="F44" s="1006">
        <f>'10+_SUB''s_2026'!L16</f>
        <v>0</v>
      </c>
      <c r="G44" s="979">
        <f t="shared" ref="G44:G49" si="9">((F44-F43)/F43)*100</f>
        <v>-100</v>
      </c>
    </row>
    <row r="45" spans="1:15" s="194" customFormat="1" ht="15">
      <c r="A45" s="1037">
        <v>46082</v>
      </c>
      <c r="B45" s="978">
        <f>'10+_SUB''s_2026'!$K$15</f>
        <v>0</v>
      </c>
      <c r="C45" s="979" t="e">
        <f t="shared" si="8"/>
        <v>#DIV/0!</v>
      </c>
      <c r="E45" s="1037">
        <v>46082</v>
      </c>
      <c r="F45" s="1007">
        <f>'10+_SUB''s_2026'!$K$16</f>
        <v>0</v>
      </c>
      <c r="G45" s="979" t="e">
        <f t="shared" si="9"/>
        <v>#DIV/0!</v>
      </c>
    </row>
    <row r="46" spans="1:15" s="194" customFormat="1" ht="15">
      <c r="A46" s="1037">
        <v>46113</v>
      </c>
      <c r="B46" s="978">
        <f>'10+_SUB''s_2026'!J$15</f>
        <v>0</v>
      </c>
      <c r="C46" s="979" t="e">
        <f t="shared" si="8"/>
        <v>#DIV/0!</v>
      </c>
      <c r="E46" s="1037">
        <v>46113</v>
      </c>
      <c r="F46" s="1002">
        <f>'10+_SUB''s_2026'!J$16</f>
        <v>0</v>
      </c>
      <c r="G46" s="979" t="e">
        <f t="shared" si="9"/>
        <v>#DIV/0!</v>
      </c>
    </row>
    <row r="47" spans="1:15" s="194" customFormat="1" ht="15">
      <c r="A47" s="1037">
        <v>46143</v>
      </c>
      <c r="B47" s="978">
        <f>'10+_SUB''s_2026'!I$15</f>
        <v>0</v>
      </c>
      <c r="C47" s="979" t="e">
        <f t="shared" si="8"/>
        <v>#DIV/0!</v>
      </c>
      <c r="E47" s="1037">
        <v>46143</v>
      </c>
      <c r="F47" s="1002">
        <f>'10+_SUB''s_2026'!I$16</f>
        <v>0</v>
      </c>
      <c r="G47" s="979" t="e">
        <f t="shared" si="9"/>
        <v>#DIV/0!</v>
      </c>
    </row>
    <row r="48" spans="1:15" s="194" customFormat="1" ht="15">
      <c r="A48" s="1037">
        <v>46174</v>
      </c>
      <c r="B48" s="978">
        <f>'10+_SUB''s_2026'!H$15</f>
        <v>0</v>
      </c>
      <c r="C48" s="979" t="e">
        <f t="shared" si="8"/>
        <v>#DIV/0!</v>
      </c>
      <c r="E48" s="1037">
        <v>46174</v>
      </c>
      <c r="F48" s="1002">
        <f>'10+_SUB''s_2026'!H$16</f>
        <v>0</v>
      </c>
      <c r="G48" s="979" t="e">
        <f t="shared" si="9"/>
        <v>#DIV/0!</v>
      </c>
    </row>
    <row r="49" spans="1:11" s="194" customFormat="1" ht="15">
      <c r="A49" s="1037">
        <v>46204</v>
      </c>
      <c r="B49" s="978">
        <f>'10+_SUB''s_2026'!G$15</f>
        <v>0</v>
      </c>
      <c r="C49" s="979" t="e">
        <f t="shared" si="8"/>
        <v>#DIV/0!</v>
      </c>
      <c r="E49" s="1037">
        <v>46204</v>
      </c>
      <c r="F49" s="1002">
        <f>'10+_SUB''s_2026'!G$16</f>
        <v>0</v>
      </c>
      <c r="G49" s="979" t="e">
        <f t="shared" si="9"/>
        <v>#DIV/0!</v>
      </c>
    </row>
    <row r="50" spans="1:11" s="194" customFormat="1" ht="15">
      <c r="A50" s="1037">
        <v>46235</v>
      </c>
      <c r="B50" s="978">
        <f>'10+_SUB''s_2026'!F$15</f>
        <v>0</v>
      </c>
      <c r="C50" s="979" t="e">
        <f>((B50-B49)/B49)*100</f>
        <v>#DIV/0!</v>
      </c>
      <c r="E50" s="1037">
        <v>46235</v>
      </c>
      <c r="F50" s="1002">
        <f>'10+_SUB''s_2026'!F$16</f>
        <v>0</v>
      </c>
      <c r="G50" s="979" t="e">
        <f>((F50-F49)/F49)*100</f>
        <v>#DIV/0!</v>
      </c>
    </row>
    <row r="51" spans="1:11" s="194" customFormat="1" ht="15">
      <c r="A51" s="1037">
        <v>46266</v>
      </c>
      <c r="B51" s="978">
        <f>'10+_SUB''s_2026'!E$15</f>
        <v>0</v>
      </c>
      <c r="C51" s="979" t="e">
        <f>((B51-B50)/B50)*100</f>
        <v>#DIV/0!</v>
      </c>
      <c r="E51" s="1037">
        <v>46266</v>
      </c>
      <c r="F51" s="1002">
        <f>'10+_SUB''s_2026'!E$16</f>
        <v>0</v>
      </c>
      <c r="G51" s="979" t="e">
        <f>((F51-F50)/F50)*100</f>
        <v>#DIV/0!</v>
      </c>
    </row>
    <row r="52" spans="1:11" s="194" customFormat="1" ht="15">
      <c r="A52" s="1037">
        <v>46296</v>
      </c>
      <c r="B52" s="978">
        <f>'10+_SUB''s_2026'!D$15</f>
        <v>0</v>
      </c>
      <c r="C52" s="979" t="e">
        <f>((B52-B51)/B51)*100</f>
        <v>#DIV/0!</v>
      </c>
      <c r="E52" s="1037">
        <v>46296</v>
      </c>
      <c r="F52" s="1002">
        <f>'10+_SUB''s_2026'!D$16</f>
        <v>0</v>
      </c>
      <c r="G52" s="979" t="e">
        <f>((F52-F51)/F51)*100</f>
        <v>#DIV/0!</v>
      </c>
    </row>
    <row r="53" spans="1:11" s="194" customFormat="1" ht="15">
      <c r="A53" s="1037">
        <v>46327</v>
      </c>
      <c r="B53" s="978">
        <f>'10+_SUB''s_2026'!C$15</f>
        <v>0</v>
      </c>
      <c r="C53" s="979" t="e">
        <f>((B53-B52)/B52)*100</f>
        <v>#DIV/0!</v>
      </c>
      <c r="E53" s="1037">
        <v>46327</v>
      </c>
      <c r="F53" s="1002">
        <f>'10+_SUB''s_2026'!C$16</f>
        <v>0</v>
      </c>
      <c r="G53" s="979" t="e">
        <f>((F53-F52)/F52)*100</f>
        <v>#DIV/0!</v>
      </c>
    </row>
    <row r="54" spans="1:11" s="293" customFormat="1" ht="15.75" thickBot="1">
      <c r="A54" s="1038">
        <v>46357</v>
      </c>
      <c r="B54" s="980">
        <f>'10+_SUB''s_2026'!B$15</f>
        <v>0</v>
      </c>
      <c r="C54" s="981" t="e">
        <f>((B54-B53)/B53)*100</f>
        <v>#DIV/0!</v>
      </c>
      <c r="E54" s="1038">
        <v>46357</v>
      </c>
      <c r="F54" s="1003">
        <f>'10+_SUB''s_2026'!B$16</f>
        <v>0</v>
      </c>
      <c r="G54" s="981" t="e">
        <f>((F54-F53)/F53)*100</f>
        <v>#DIV/0!</v>
      </c>
    </row>
    <row r="56" spans="1:11">
      <c r="B56" s="8"/>
      <c r="C56" s="8"/>
    </row>
    <row r="57" spans="1:11" ht="15">
      <c r="A57" s="1045"/>
      <c r="B57" s="1045"/>
      <c r="C57" s="1045"/>
      <c r="D57" s="1045"/>
      <c r="F57" s="1045"/>
      <c r="G57" s="1045"/>
      <c r="H57" s="1045"/>
      <c r="I57" s="1045"/>
      <c r="J57" s="1045"/>
      <c r="K57" s="106"/>
    </row>
    <row r="58" spans="1:11">
      <c r="A58" s="106"/>
      <c r="B58" s="8"/>
      <c r="C58" s="8"/>
    </row>
    <row r="59" spans="1:11" ht="15">
      <c r="B59" s="8"/>
      <c r="C59" s="8"/>
      <c r="F59" s="1045"/>
      <c r="G59" s="1045"/>
      <c r="H59" s="1045"/>
      <c r="I59" s="1045"/>
      <c r="J59" s="1045"/>
      <c r="K59" s="1045"/>
    </row>
    <row r="60" spans="1:11">
      <c r="B60" s="8"/>
      <c r="C60" s="8"/>
    </row>
    <row r="61" spans="1:11" ht="15">
      <c r="A61" s="1045"/>
      <c r="B61" s="1045"/>
      <c r="C61" s="1045"/>
      <c r="D61" s="1045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 C11 G11 K11 O11 C27 G27 K27 O27 G43 C43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="90" zoomScaleNormal="90" workbookViewId="0">
      <selection activeCell="P16" sqref="P16"/>
    </sheetView>
  </sheetViews>
  <sheetFormatPr defaultColWidth="5.5703125" defaultRowHeight="14.25"/>
  <cols>
    <col min="1" max="1" width="58.28515625" style="8" customWidth="1"/>
    <col min="2" max="2" width="8.140625" style="78" customWidth="1"/>
    <col min="3" max="16" width="9.140625" style="8" customWidth="1"/>
    <col min="17" max="21" width="9.140625" style="73" customWidth="1"/>
    <col min="22" max="22" width="12" style="73" customWidth="1"/>
    <col min="23" max="23" width="9.140625" style="73" customWidth="1"/>
    <col min="24" max="24" width="12.85546875" style="73" customWidth="1"/>
    <col min="25" max="25" width="20.28515625" style="73" bestFit="1" customWidth="1"/>
    <col min="26" max="26" width="24.28515625" style="73" hidden="1" customWidth="1"/>
    <col min="27" max="27" width="9.140625" style="73" customWidth="1"/>
    <col min="28" max="235" width="9.140625" style="8" customWidth="1"/>
    <col min="236" max="236" width="58.28515625" style="8" customWidth="1"/>
    <col min="237" max="237" width="3.7109375" style="8" bestFit="1" customWidth="1"/>
    <col min="238" max="238" width="5.5703125" style="8" bestFit="1" customWidth="1"/>
    <col min="239" max="239" width="5.5703125" style="8" customWidth="1"/>
    <col min="240" max="16384" width="5.5703125" style="8"/>
  </cols>
  <sheetData>
    <row r="1" spans="1:15" ht="15">
      <c r="A1" s="70" t="s">
        <v>3</v>
      </c>
      <c r="I1" s="194"/>
      <c r="J1" s="194"/>
      <c r="K1" s="194"/>
      <c r="L1" s="194"/>
    </row>
    <row r="2" spans="1:15" ht="15">
      <c r="A2" s="1" t="s">
        <v>4</v>
      </c>
      <c r="C2" s="73"/>
      <c r="D2" s="73"/>
      <c r="E2" s="73"/>
      <c r="F2" s="73"/>
      <c r="G2" s="73"/>
      <c r="H2" s="73"/>
      <c r="I2" s="194"/>
      <c r="J2" s="194"/>
      <c r="K2" s="194"/>
      <c r="L2" s="194"/>
      <c r="M2" s="73"/>
      <c r="N2" s="73"/>
      <c r="O2" s="73"/>
    </row>
    <row r="3" spans="1:15" ht="15">
      <c r="A3" s="1"/>
      <c r="C3" s="73"/>
      <c r="D3" s="73"/>
      <c r="E3" s="73"/>
      <c r="F3" s="73"/>
      <c r="G3" s="73"/>
      <c r="H3" s="73"/>
      <c r="I3" s="194"/>
      <c r="J3" s="194"/>
      <c r="K3" s="194"/>
      <c r="L3" s="194"/>
      <c r="M3" s="73"/>
      <c r="N3" s="73"/>
      <c r="O3" s="73"/>
    </row>
    <row r="4" spans="1:15" ht="15">
      <c r="A4" s="1" t="s">
        <v>429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15" thickBot="1"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15.75" thickBot="1">
      <c r="A6" s="45" t="s">
        <v>391</v>
      </c>
      <c r="B6" s="456">
        <v>46023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ht="15">
      <c r="A7" s="566" t="s">
        <v>403</v>
      </c>
      <c r="B7" s="569">
        <v>85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ht="15">
      <c r="A8" s="567" t="s">
        <v>394</v>
      </c>
      <c r="B8" s="570">
        <v>82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ht="15" customHeight="1">
      <c r="A9" s="567" t="s">
        <v>421</v>
      </c>
      <c r="B9" s="570">
        <v>72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1:15" ht="15">
      <c r="A10" s="567" t="s">
        <v>410</v>
      </c>
      <c r="B10" s="570">
        <v>61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1:15" ht="15">
      <c r="A11" s="567" t="s">
        <v>405</v>
      </c>
      <c r="B11" s="570">
        <v>59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5" ht="15">
      <c r="A12" s="567" t="s">
        <v>415</v>
      </c>
      <c r="B12" s="570">
        <v>54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1:15" ht="15" customHeight="1">
      <c r="A13" s="567" t="s">
        <v>408</v>
      </c>
      <c r="B13" s="570">
        <v>52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15" ht="15">
      <c r="A14" s="567" t="s">
        <v>412</v>
      </c>
      <c r="B14" s="570">
        <v>52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15" ht="15">
      <c r="A15" s="567" t="s">
        <v>417</v>
      </c>
      <c r="B15" s="570">
        <v>43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5" ht="15.75" thickBot="1">
      <c r="A16" s="567" t="s">
        <v>414</v>
      </c>
      <c r="B16" s="570">
        <v>42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1:31" ht="15.75" thickBot="1">
      <c r="A17" s="692" t="s">
        <v>8</v>
      </c>
      <c r="B17" s="564">
        <f>SUM(B7:B16)</f>
        <v>602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spans="1:31" s="201" customFormat="1" ht="15">
      <c r="A18" s="350"/>
      <c r="B18" s="35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</row>
    <row r="19" spans="1:31" s="201" customFormat="1" ht="55.5" customHeight="1">
      <c r="A19" s="644" t="s">
        <v>385</v>
      </c>
      <c r="B19" s="644"/>
      <c r="C19" s="644"/>
      <c r="D19" s="644"/>
      <c r="E19" s="644"/>
      <c r="F19" s="91"/>
      <c r="G19" s="91"/>
      <c r="H19" s="91"/>
      <c r="I19" s="91"/>
      <c r="J19" s="91"/>
      <c r="K19" s="91"/>
      <c r="L19" s="91"/>
      <c r="M19" s="91"/>
      <c r="N19" s="91"/>
      <c r="O19" s="194"/>
    </row>
    <row r="20" spans="1:31" s="201" customFormat="1" ht="15.75" customHeight="1">
      <c r="A20" s="95"/>
      <c r="B20" s="354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194"/>
    </row>
    <row r="21" spans="1:31" s="201" customFormat="1">
      <c r="A21" s="352"/>
      <c r="B21" s="353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194"/>
    </row>
    <row r="22" spans="1:31" s="201" customFormat="1" ht="15" customHeight="1">
      <c r="A22" s="355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194"/>
    </row>
    <row r="23" spans="1:31" s="201" customFormat="1">
      <c r="A23" s="352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356"/>
      <c r="M23" s="91"/>
      <c r="N23" s="91"/>
      <c r="O23" s="194"/>
      <c r="S23" s="206"/>
      <c r="T23" s="207"/>
      <c r="U23" s="207"/>
      <c r="V23" s="207"/>
      <c r="W23" s="207"/>
      <c r="X23" s="207"/>
      <c r="Y23" s="207"/>
      <c r="Z23" s="202"/>
      <c r="AA23" s="207"/>
      <c r="AB23" s="207"/>
      <c r="AC23" s="207"/>
      <c r="AD23" s="207"/>
      <c r="AE23" s="208"/>
    </row>
    <row r="24" spans="1:31" s="201" customFormat="1" ht="16.5" customHeight="1">
      <c r="A24" s="95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356"/>
      <c r="M24" s="91"/>
      <c r="N24" s="91"/>
      <c r="O24" s="194"/>
      <c r="S24" s="206"/>
      <c r="T24" s="207"/>
      <c r="U24" s="207"/>
      <c r="V24" s="207"/>
      <c r="W24" s="207"/>
      <c r="X24" s="207"/>
      <c r="Y24" s="207"/>
      <c r="Z24" s="202"/>
      <c r="AA24" s="207"/>
      <c r="AB24" s="207"/>
      <c r="AC24" s="207"/>
      <c r="AD24" s="207"/>
      <c r="AE24" s="208"/>
    </row>
    <row r="25" spans="1:31" s="201" customFormat="1">
      <c r="A25" s="352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356"/>
      <c r="M25" s="91"/>
      <c r="N25" s="91"/>
      <c r="O25" s="194"/>
      <c r="S25" s="206"/>
      <c r="T25" s="207"/>
      <c r="U25" s="207"/>
      <c r="V25" s="207"/>
      <c r="W25" s="207"/>
      <c r="X25" s="207"/>
      <c r="Y25" s="207"/>
      <c r="Z25" s="202"/>
      <c r="AA25" s="207"/>
      <c r="AB25" s="207"/>
      <c r="AC25" s="207"/>
      <c r="AD25" s="207"/>
      <c r="AE25" s="208"/>
    </row>
    <row r="26" spans="1:31" s="201" customFormat="1" ht="15">
      <c r="A26" s="91"/>
      <c r="B26" s="97"/>
      <c r="C26" s="91"/>
      <c r="D26" s="91"/>
      <c r="E26" s="91"/>
      <c r="F26" s="91"/>
      <c r="G26" s="91"/>
      <c r="H26" s="86"/>
      <c r="I26" s="91"/>
      <c r="J26" s="91"/>
      <c r="K26" s="91"/>
      <c r="L26" s="91"/>
      <c r="M26" s="91"/>
      <c r="N26" s="91"/>
      <c r="O26" s="194"/>
      <c r="S26" s="206"/>
      <c r="T26" s="207"/>
      <c r="U26" s="207"/>
      <c r="V26" s="207"/>
      <c r="W26" s="207"/>
      <c r="X26" s="207"/>
      <c r="Y26" s="207"/>
      <c r="Z26" s="202"/>
      <c r="AA26" s="207"/>
      <c r="AB26" s="207"/>
      <c r="AC26" s="207"/>
      <c r="AD26" s="207"/>
      <c r="AE26" s="208"/>
    </row>
    <row r="27" spans="1:31" s="201" customFormat="1">
      <c r="A27" s="91"/>
      <c r="B27" s="97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194"/>
      <c r="S27" s="206"/>
      <c r="T27" s="207"/>
      <c r="U27" s="207"/>
      <c r="V27" s="207"/>
      <c r="W27" s="207"/>
      <c r="X27" s="207"/>
      <c r="Y27" s="207"/>
      <c r="Z27" s="202"/>
      <c r="AA27" s="207"/>
      <c r="AB27" s="207"/>
      <c r="AC27" s="207"/>
      <c r="AD27" s="207"/>
      <c r="AE27" s="208"/>
    </row>
    <row r="28" spans="1:31" s="194" customFormat="1">
      <c r="A28" s="91"/>
      <c r="B28" s="97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S28" s="197"/>
      <c r="T28" s="198"/>
      <c r="U28" s="198"/>
      <c r="V28" s="198"/>
      <c r="W28" s="198"/>
      <c r="X28" s="198"/>
      <c r="Y28" s="198"/>
      <c r="Z28" s="195"/>
      <c r="AA28" s="198"/>
      <c r="AB28" s="198"/>
      <c r="AC28" s="198"/>
      <c r="AD28" s="198"/>
      <c r="AE28" s="199"/>
    </row>
    <row r="29" spans="1:31" s="194" customFormat="1">
      <c r="A29" s="91"/>
      <c r="B29" s="97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S29" s="197"/>
      <c r="T29" s="198"/>
      <c r="U29" s="198"/>
      <c r="V29" s="198"/>
      <c r="W29" s="198"/>
      <c r="X29" s="198"/>
      <c r="Y29" s="198"/>
      <c r="Z29" s="195"/>
      <c r="AA29" s="198"/>
      <c r="AB29" s="198"/>
      <c r="AC29" s="198"/>
      <c r="AD29" s="198"/>
      <c r="AE29" s="199"/>
    </row>
    <row r="30" spans="1:31" s="194" customFormat="1">
      <c r="A30" s="91"/>
      <c r="B30" s="97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S30" s="197"/>
      <c r="T30" s="198"/>
      <c r="U30" s="198"/>
      <c r="V30" s="198"/>
      <c r="W30" s="198"/>
      <c r="X30" s="198"/>
      <c r="Y30" s="198"/>
      <c r="Z30" s="195"/>
      <c r="AA30" s="198"/>
      <c r="AB30" s="198"/>
      <c r="AC30" s="198"/>
      <c r="AD30" s="198"/>
      <c r="AE30" s="199"/>
    </row>
    <row r="31" spans="1:31" s="194" customFormat="1">
      <c r="A31" s="91"/>
      <c r="B31" s="97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S31" s="197"/>
      <c r="T31" s="198"/>
      <c r="U31" s="198"/>
      <c r="V31" s="198"/>
      <c r="W31" s="198"/>
      <c r="X31" s="198"/>
      <c r="Y31" s="198"/>
      <c r="Z31" s="195"/>
      <c r="AA31" s="198"/>
      <c r="AB31" s="198"/>
      <c r="AC31" s="198"/>
      <c r="AD31" s="198"/>
      <c r="AE31" s="199"/>
    </row>
    <row r="32" spans="1:31" s="194" customFormat="1">
      <c r="A32" s="91"/>
      <c r="B32" s="97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S32" s="197"/>
      <c r="T32" s="198"/>
      <c r="U32" s="198"/>
      <c r="V32" s="198"/>
      <c r="W32" s="198"/>
      <c r="X32" s="198"/>
      <c r="Y32" s="198"/>
      <c r="Z32" s="195"/>
      <c r="AA32" s="198"/>
      <c r="AB32" s="198"/>
      <c r="AC32" s="198"/>
      <c r="AD32" s="198"/>
      <c r="AE32" s="199"/>
    </row>
    <row r="33" spans="1:28" s="194" customFormat="1">
      <c r="A33" s="91"/>
      <c r="B33" s="97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28" s="194" customFormat="1">
      <c r="A34" s="91"/>
      <c r="B34" s="97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</row>
    <row r="35" spans="1:28">
      <c r="A35" s="73"/>
      <c r="B35" s="100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U35" s="8"/>
      <c r="V35" s="8"/>
      <c r="W35" s="8"/>
      <c r="X35" s="8"/>
      <c r="Y35" s="8"/>
      <c r="Z35" s="8"/>
      <c r="AA35" s="8"/>
      <c r="AB35" s="73"/>
    </row>
    <row r="36" spans="1:28">
      <c r="A36" s="73"/>
      <c r="B36" s="100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U36" s="8"/>
      <c r="V36" s="8"/>
      <c r="W36" s="8"/>
      <c r="X36" s="8"/>
      <c r="Y36" s="8"/>
      <c r="Z36" s="8"/>
      <c r="AA36" s="8"/>
      <c r="AB36" s="73"/>
    </row>
    <row r="37" spans="1:28">
      <c r="A37" s="73"/>
      <c r="B37" s="100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U37" s="8"/>
      <c r="V37" s="8"/>
      <c r="W37" s="8"/>
      <c r="X37" s="8"/>
      <c r="Y37" s="8"/>
      <c r="Z37" s="8"/>
      <c r="AA37" s="8"/>
      <c r="AB37" s="73"/>
    </row>
    <row r="38" spans="1:28">
      <c r="A38" s="73"/>
      <c r="B38" s="100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U38" s="8"/>
      <c r="V38" s="8"/>
      <c r="W38" s="8"/>
      <c r="X38" s="8"/>
      <c r="Y38" s="8"/>
      <c r="Z38" s="8"/>
      <c r="AA38" s="8"/>
      <c r="AB38" s="73"/>
    </row>
    <row r="39" spans="1:28">
      <c r="A39" s="73"/>
      <c r="B39" s="100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U39" s="8"/>
      <c r="V39" s="8"/>
      <c r="W39" s="8"/>
      <c r="X39" s="8"/>
      <c r="Y39" s="8"/>
      <c r="Z39" s="8"/>
      <c r="AA39" s="8"/>
      <c r="AB39" s="73"/>
    </row>
    <row r="40" spans="1:28"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8"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zoomScale="90" zoomScaleNormal="90" workbookViewId="0">
      <selection activeCell="AA31" sqref="AA31"/>
    </sheetView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0" t="s">
        <v>3</v>
      </c>
      <c r="I1" s="239"/>
      <c r="J1" s="239"/>
      <c r="K1" s="239"/>
      <c r="L1" s="239"/>
      <c r="M1" s="239"/>
      <c r="N1" s="239"/>
      <c r="O1" s="239"/>
      <c r="P1" s="239"/>
      <c r="Q1" s="239"/>
    </row>
    <row r="2" spans="1:18">
      <c r="A2" s="1" t="s">
        <v>4</v>
      </c>
      <c r="I2" s="239"/>
      <c r="J2" s="239"/>
      <c r="K2" s="239"/>
      <c r="L2" s="239"/>
      <c r="M2" s="239"/>
      <c r="N2" s="239"/>
      <c r="O2" s="239"/>
      <c r="P2" s="239"/>
      <c r="Q2" s="239"/>
    </row>
    <row r="3" spans="1:18" ht="15.75" thickBot="1">
      <c r="I3" s="239"/>
      <c r="J3" s="239"/>
      <c r="K3" s="239"/>
      <c r="L3" s="239"/>
      <c r="M3" s="239"/>
      <c r="N3" s="239"/>
      <c r="O3" s="239"/>
      <c r="P3" s="239"/>
      <c r="Q3" s="239"/>
    </row>
    <row r="4" spans="1:18" ht="46.5" customHeight="1" thickBot="1">
      <c r="A4" s="107" t="s">
        <v>6</v>
      </c>
      <c r="B4" s="108">
        <v>46357</v>
      </c>
      <c r="C4" s="108">
        <v>46327</v>
      </c>
      <c r="D4" s="108">
        <v>46296</v>
      </c>
      <c r="E4" s="108">
        <v>46266</v>
      </c>
      <c r="F4" s="108">
        <v>46235</v>
      </c>
      <c r="G4" s="108">
        <v>46204</v>
      </c>
      <c r="H4" s="108">
        <v>46174</v>
      </c>
      <c r="I4" s="109">
        <v>46143</v>
      </c>
      <c r="J4" s="108">
        <v>46113</v>
      </c>
      <c r="K4" s="110">
        <v>46082</v>
      </c>
      <c r="L4" s="111">
        <v>46054</v>
      </c>
      <c r="M4" s="111">
        <v>46023</v>
      </c>
      <c r="N4" s="111" t="s">
        <v>8</v>
      </c>
      <c r="O4" s="112" t="s">
        <v>430</v>
      </c>
      <c r="P4" s="113" t="s">
        <v>578</v>
      </c>
      <c r="Q4" s="114" t="s">
        <v>579</v>
      </c>
    </row>
    <row r="5" spans="1:18" ht="15.75" thickBot="1">
      <c r="A5" s="115" t="s">
        <v>431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7"/>
      <c r="N5" s="118"/>
      <c r="O5" s="119"/>
      <c r="P5" s="120"/>
      <c r="Q5" s="121"/>
    </row>
    <row r="6" spans="1:18" ht="15.75" thickBot="1">
      <c r="A6" s="122" t="s">
        <v>432</v>
      </c>
      <c r="B6" s="504"/>
      <c r="C6" s="165"/>
      <c r="D6" s="457"/>
      <c r="E6" s="457"/>
      <c r="F6" s="457"/>
      <c r="G6" s="457"/>
      <c r="H6" s="457"/>
      <c r="I6" s="457"/>
      <c r="J6" s="457"/>
      <c r="K6" s="457"/>
      <c r="L6" s="457"/>
      <c r="M6" s="504">
        <v>109</v>
      </c>
      <c r="N6" s="610">
        <f>SUM(B6:M6)</f>
        <v>109</v>
      </c>
      <c r="O6" s="611">
        <f>AVERAGE(B6:M6)</f>
        <v>109</v>
      </c>
      <c r="P6" s="619">
        <f>(M6/M$9)*100</f>
        <v>27.318295739348368</v>
      </c>
      <c r="Q6" s="619">
        <f>(N6/N$15)*100</f>
        <v>11.342351716961499</v>
      </c>
    </row>
    <row r="7" spans="1:18">
      <c r="A7" s="123" t="s">
        <v>433</v>
      </c>
      <c r="B7" s="505"/>
      <c r="C7" s="168"/>
      <c r="D7" s="458"/>
      <c r="E7" s="458"/>
      <c r="F7" s="458"/>
      <c r="G7" s="458"/>
      <c r="H7" s="458"/>
      <c r="I7" s="458"/>
      <c r="J7" s="458"/>
      <c r="K7" s="458"/>
      <c r="L7" s="458"/>
      <c r="M7" s="505">
        <v>290</v>
      </c>
      <c r="N7" s="612">
        <f>SUM(B7:M7)</f>
        <v>290</v>
      </c>
      <c r="O7" s="613">
        <f>AVERAGE(B7:M7)</f>
        <v>290</v>
      </c>
      <c r="P7" s="619">
        <f>(M7/M$9)*100</f>
        <v>72.681704260651628</v>
      </c>
      <c r="Q7" s="631">
        <f>(N7/N$15)*100</f>
        <v>30.176899063475549</v>
      </c>
    </row>
    <row r="8" spans="1:18" ht="15.75" thickBot="1">
      <c r="A8" s="124" t="s">
        <v>434</v>
      </c>
      <c r="B8" s="506"/>
      <c r="C8" s="171"/>
      <c r="D8" s="459"/>
      <c r="E8" s="459"/>
      <c r="F8" s="459"/>
      <c r="G8" s="459"/>
      <c r="H8" s="459"/>
      <c r="I8" s="459"/>
      <c r="J8" s="459"/>
      <c r="K8" s="459"/>
      <c r="L8" s="459"/>
      <c r="M8" s="506">
        <v>3</v>
      </c>
      <c r="N8" s="614">
        <f>SUM(B8:M8)</f>
        <v>3</v>
      </c>
      <c r="O8" s="615">
        <f>AVERAGE(B8:M8)</f>
        <v>3</v>
      </c>
      <c r="P8" s="620"/>
      <c r="Q8" s="631">
        <f>(N8/N$15)*100</f>
        <v>0.31217481789802287</v>
      </c>
    </row>
    <row r="9" spans="1:18" ht="34.5" customHeight="1" thickBot="1">
      <c r="A9" s="652" t="s">
        <v>435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>
        <f t="shared" ref="M9:N9" si="0">SUM(M6:M7)</f>
        <v>399</v>
      </c>
      <c r="N9" s="616">
        <f t="shared" si="0"/>
        <v>399</v>
      </c>
      <c r="O9" s="671">
        <f>AVERAGE(B9:M9)</f>
        <v>399</v>
      </c>
      <c r="P9" s="621">
        <f>SUM(P6:P7)</f>
        <v>100</v>
      </c>
      <c r="Q9" s="632"/>
    </row>
    <row r="10" spans="1:18" ht="15.75" thickBot="1">
      <c r="A10" s="125" t="s">
        <v>436</v>
      </c>
      <c r="B10" s="379"/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>
        <f>SUM(M6:M8)</f>
        <v>402</v>
      </c>
      <c r="N10" s="617">
        <f>SUM(N6:N8)</f>
        <v>402</v>
      </c>
      <c r="O10" s="618">
        <f>AVERAGE(B10:M10)</f>
        <v>402</v>
      </c>
      <c r="P10" s="622"/>
      <c r="Q10" s="631">
        <f>SUM(Q6:Q8)</f>
        <v>41.831425598335073</v>
      </c>
    </row>
    <row r="11" spans="1:18" ht="15.75" thickBot="1">
      <c r="A11" s="127"/>
      <c r="B11" s="128"/>
      <c r="C11" s="128"/>
      <c r="D11" s="128"/>
      <c r="E11" s="419"/>
      <c r="F11" s="128"/>
      <c r="G11" s="128"/>
      <c r="H11" s="128"/>
      <c r="I11" s="128"/>
      <c r="J11" s="128"/>
      <c r="K11" s="128"/>
      <c r="L11" s="128"/>
      <c r="M11" s="129"/>
      <c r="N11" s="130"/>
      <c r="O11" s="131"/>
      <c r="P11" s="132"/>
      <c r="Q11" s="633"/>
    </row>
    <row r="12" spans="1:18" ht="15.75" thickBot="1">
      <c r="A12" s="988" t="s">
        <v>437</v>
      </c>
      <c r="B12" s="133"/>
      <c r="C12" s="116"/>
      <c r="D12" s="116"/>
      <c r="E12" s="420"/>
      <c r="F12" s="116"/>
      <c r="G12" s="116"/>
      <c r="H12" s="116"/>
      <c r="I12" s="116"/>
      <c r="J12" s="116"/>
      <c r="K12" s="116"/>
      <c r="L12" s="116"/>
      <c r="M12" s="117"/>
      <c r="N12" s="134"/>
      <c r="O12" s="135"/>
      <c r="P12" s="136"/>
      <c r="Q12" s="634"/>
    </row>
    <row r="13" spans="1:18" ht="15.75" thickBot="1">
      <c r="A13" s="137" t="s">
        <v>437</v>
      </c>
      <c r="B13" s="507"/>
      <c r="C13" s="414"/>
      <c r="D13" s="460"/>
      <c r="E13" s="414"/>
      <c r="F13" s="414"/>
      <c r="G13" s="414"/>
      <c r="H13" s="414"/>
      <c r="I13" s="414"/>
      <c r="J13" s="414"/>
      <c r="K13" s="414"/>
      <c r="L13" s="414"/>
      <c r="M13" s="623">
        <v>559</v>
      </c>
      <c r="N13" s="624">
        <f>SUM(B13:M13)</f>
        <v>559</v>
      </c>
      <c r="O13" s="625">
        <f>AVERAGE(B13:M13)</f>
        <v>559</v>
      </c>
      <c r="P13" s="138"/>
      <c r="Q13" s="631">
        <f>(N13/N$15)*100</f>
        <v>58.168574401664927</v>
      </c>
    </row>
    <row r="14" spans="1:18" ht="15.75" thickBot="1">
      <c r="A14" s="127"/>
      <c r="B14" s="128"/>
      <c r="C14" s="128"/>
      <c r="D14" s="128"/>
      <c r="E14" s="419"/>
      <c r="F14" s="128"/>
      <c r="G14" s="419"/>
      <c r="H14" s="128"/>
      <c r="I14" s="128"/>
      <c r="J14" s="128"/>
      <c r="K14" s="128"/>
      <c r="L14" s="128"/>
      <c r="M14" s="626"/>
      <c r="N14" s="627"/>
      <c r="O14" s="628"/>
      <c r="P14" s="139"/>
      <c r="Q14" s="140"/>
    </row>
    <row r="15" spans="1:18" ht="15.75" thickBot="1">
      <c r="A15" s="125" t="s">
        <v>19</v>
      </c>
      <c r="B15" s="629"/>
      <c r="C15" s="629"/>
      <c r="D15" s="629"/>
      <c r="E15" s="629"/>
      <c r="F15" s="629"/>
      <c r="G15" s="629"/>
      <c r="H15" s="629"/>
      <c r="I15" s="629"/>
      <c r="J15" s="629"/>
      <c r="K15" s="629"/>
      <c r="L15" s="629"/>
      <c r="M15" s="629">
        <f>M10+M13</f>
        <v>961</v>
      </c>
      <c r="N15" s="629">
        <f>N10+N13</f>
        <v>961</v>
      </c>
      <c r="O15" s="630">
        <f>AVERAGE(B15:M15)</f>
        <v>961</v>
      </c>
      <c r="P15" s="126"/>
      <c r="Q15" s="676">
        <f>SUM(Q10:Q13)</f>
        <v>100</v>
      </c>
      <c r="R15" s="10"/>
    </row>
    <row r="16" spans="1:18" ht="15.75" thickBot="1">
      <c r="I16" s="239"/>
      <c r="J16" s="239"/>
      <c r="K16" s="239"/>
      <c r="L16" s="239"/>
      <c r="M16" s="239"/>
      <c r="N16" s="239"/>
      <c r="O16" s="239"/>
      <c r="P16" s="239"/>
      <c r="Q16" s="239"/>
    </row>
    <row r="17" spans="1:17" ht="15.75" thickBot="1">
      <c r="A17" s="1068" t="s">
        <v>438</v>
      </c>
      <c r="B17" s="1069"/>
      <c r="C17" s="1069"/>
      <c r="D17" s="141"/>
      <c r="E17" s="1068" t="s">
        <v>437</v>
      </c>
      <c r="F17" s="1069"/>
      <c r="G17" s="1069"/>
      <c r="I17" s="239"/>
      <c r="J17" s="239"/>
      <c r="K17" s="239"/>
      <c r="L17" s="239"/>
      <c r="M17" s="239"/>
      <c r="N17" s="239"/>
      <c r="O17" s="239"/>
      <c r="P17" s="239"/>
      <c r="Q17" s="239"/>
    </row>
    <row r="18" spans="1:17" ht="15.75" thickBot="1">
      <c r="A18" s="309" t="s">
        <v>5</v>
      </c>
      <c r="B18" s="308" t="s">
        <v>6</v>
      </c>
      <c r="C18" s="667" t="s">
        <v>439</v>
      </c>
      <c r="D18" s="141"/>
      <c r="E18" s="309" t="s">
        <v>5</v>
      </c>
      <c r="F18" s="308" t="s">
        <v>6</v>
      </c>
      <c r="G18" s="667" t="s">
        <v>439</v>
      </c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7">
      <c r="A19" s="1040">
        <v>46023</v>
      </c>
      <c r="B19" s="664">
        <f>M9</f>
        <v>399</v>
      </c>
      <c r="C19" s="668">
        <f>((B19-319)/319)*100</f>
        <v>25.078369905956109</v>
      </c>
      <c r="D19" s="141"/>
      <c r="E19" s="1040">
        <v>46023</v>
      </c>
      <c r="F19" s="670">
        <f>M13</f>
        <v>559</v>
      </c>
      <c r="G19" s="668">
        <f>((F19-492)/492)*100</f>
        <v>13.617886178861788</v>
      </c>
      <c r="I19" s="239"/>
      <c r="J19" s="239"/>
      <c r="K19" s="239"/>
      <c r="L19" s="239"/>
      <c r="M19" s="239"/>
      <c r="N19" s="239"/>
      <c r="O19" s="239"/>
      <c r="P19" s="239"/>
      <c r="Q19" s="239"/>
    </row>
    <row r="20" spans="1:17">
      <c r="A20" s="1041">
        <v>46054</v>
      </c>
      <c r="B20" s="1039"/>
      <c r="C20" s="1030">
        <f>((B20-B19)/B19)*100</f>
        <v>-100</v>
      </c>
      <c r="D20" s="141"/>
      <c r="E20" s="1041">
        <v>46054</v>
      </c>
      <c r="F20" s="665"/>
      <c r="G20" s="1030">
        <f>((F20-F19)/F19)*100</f>
        <v>-100</v>
      </c>
      <c r="I20" s="239"/>
      <c r="J20" s="239"/>
      <c r="K20" s="239"/>
      <c r="L20" s="239"/>
      <c r="M20" s="239"/>
      <c r="N20" s="239"/>
      <c r="O20" s="239"/>
      <c r="P20" s="239"/>
      <c r="Q20" s="239"/>
    </row>
    <row r="21" spans="1:17">
      <c r="A21" s="1041">
        <v>46082</v>
      </c>
      <c r="B21" s="1031"/>
      <c r="C21" s="1030" t="e">
        <f>((B21-B20)/B20)*100</f>
        <v>#DIV/0!</v>
      </c>
      <c r="D21" s="344"/>
      <c r="E21" s="1041">
        <v>46082</v>
      </c>
      <c r="F21" s="665"/>
      <c r="G21" s="1030" t="e">
        <f t="shared" ref="G21:G30" si="1">((F21-F20)/F20)*100</f>
        <v>#DIV/0!</v>
      </c>
      <c r="I21" s="239"/>
      <c r="J21" s="239"/>
      <c r="K21" s="239"/>
      <c r="L21" s="239"/>
      <c r="M21" s="239"/>
      <c r="N21" s="239"/>
      <c r="O21" s="239"/>
      <c r="P21" s="239"/>
      <c r="Q21" s="239"/>
    </row>
    <row r="22" spans="1:17">
      <c r="A22" s="1041">
        <v>46113</v>
      </c>
      <c r="B22" s="665"/>
      <c r="C22" s="1030" t="e">
        <f t="shared" ref="C22:C29" si="2">((B22-B21)/B21)*100</f>
        <v>#DIV/0!</v>
      </c>
      <c r="D22" s="344"/>
      <c r="E22" s="1041">
        <v>46113</v>
      </c>
      <c r="F22" s="665"/>
      <c r="G22" s="1030" t="e">
        <f t="shared" si="1"/>
        <v>#DIV/0!</v>
      </c>
      <c r="I22" s="239"/>
      <c r="J22" s="239"/>
      <c r="K22" s="239"/>
      <c r="L22" s="239"/>
      <c r="M22" s="239"/>
      <c r="N22" s="239"/>
      <c r="O22" s="239"/>
      <c r="P22" s="239"/>
      <c r="Q22" s="239"/>
    </row>
    <row r="23" spans="1:17">
      <c r="A23" s="1041">
        <v>46143</v>
      </c>
      <c r="B23" s="665"/>
      <c r="C23" s="1030" t="e">
        <f t="shared" si="2"/>
        <v>#DIV/0!</v>
      </c>
      <c r="D23" s="141"/>
      <c r="E23" s="1041">
        <v>46143</v>
      </c>
      <c r="F23" s="665"/>
      <c r="G23" s="1030" t="e">
        <f t="shared" si="1"/>
        <v>#DIV/0!</v>
      </c>
    </row>
    <row r="24" spans="1:17" s="385" customFormat="1">
      <c r="A24" s="1041">
        <v>46174</v>
      </c>
      <c r="B24" s="665"/>
      <c r="C24" s="1030" t="e">
        <f t="shared" si="2"/>
        <v>#DIV/0!</v>
      </c>
      <c r="D24" s="344"/>
      <c r="E24" s="1041">
        <v>46174</v>
      </c>
      <c r="F24" s="665"/>
      <c r="G24" s="1030" t="e">
        <f t="shared" si="1"/>
        <v>#DIV/0!</v>
      </c>
    </row>
    <row r="25" spans="1:17" s="239" customFormat="1">
      <c r="A25" s="1041">
        <v>46204</v>
      </c>
      <c r="B25" s="665"/>
      <c r="C25" s="1030" t="e">
        <f t="shared" si="2"/>
        <v>#DIV/0!</v>
      </c>
      <c r="D25" s="344"/>
      <c r="E25" s="1041">
        <v>46204</v>
      </c>
      <c r="F25" s="665"/>
      <c r="G25" s="1030" t="e">
        <f t="shared" si="1"/>
        <v>#DIV/0!</v>
      </c>
    </row>
    <row r="26" spans="1:17">
      <c r="A26" s="1041">
        <v>46235</v>
      </c>
      <c r="B26" s="665"/>
      <c r="C26" s="1030" t="e">
        <f t="shared" si="2"/>
        <v>#DIV/0!</v>
      </c>
      <c r="D26" s="141"/>
      <c r="E26" s="1041">
        <v>46235</v>
      </c>
      <c r="F26" s="665"/>
      <c r="G26" s="1030" t="e">
        <f t="shared" si="1"/>
        <v>#DIV/0!</v>
      </c>
    </row>
    <row r="27" spans="1:17">
      <c r="A27" s="1041">
        <v>46266</v>
      </c>
      <c r="B27" s="665"/>
      <c r="C27" s="1030" t="e">
        <f t="shared" si="2"/>
        <v>#DIV/0!</v>
      </c>
      <c r="D27" s="141"/>
      <c r="E27" s="1041">
        <v>46266</v>
      </c>
      <c r="F27" s="665"/>
      <c r="G27" s="1030" t="e">
        <f t="shared" si="1"/>
        <v>#DIV/0!</v>
      </c>
    </row>
    <row r="28" spans="1:17">
      <c r="A28" s="1041">
        <v>46296</v>
      </c>
      <c r="B28" s="665"/>
      <c r="C28" s="1030" t="e">
        <f t="shared" si="2"/>
        <v>#DIV/0!</v>
      </c>
      <c r="D28" s="141"/>
      <c r="E28" s="1041">
        <v>46296</v>
      </c>
      <c r="F28" s="665"/>
      <c r="G28" s="1030" t="e">
        <f t="shared" si="1"/>
        <v>#DIV/0!</v>
      </c>
    </row>
    <row r="29" spans="1:17">
      <c r="A29" s="1041">
        <v>46327</v>
      </c>
      <c r="B29" s="1032"/>
      <c r="C29" s="1030" t="e">
        <f t="shared" si="2"/>
        <v>#DIV/0!</v>
      </c>
      <c r="D29" s="141"/>
      <c r="E29" s="1041">
        <v>46327</v>
      </c>
      <c r="F29" s="665"/>
      <c r="G29" s="1030" t="e">
        <f t="shared" si="1"/>
        <v>#DIV/0!</v>
      </c>
    </row>
    <row r="30" spans="1:17" ht="15.75" thickBot="1">
      <c r="A30" s="1042">
        <v>46357</v>
      </c>
      <c r="B30" s="666"/>
      <c r="C30" s="669" t="e">
        <f>((B30-B29)/B29)*100</f>
        <v>#DIV/0!</v>
      </c>
      <c r="D30" s="141"/>
      <c r="E30" s="1042">
        <v>46357</v>
      </c>
      <c r="F30" s="665"/>
      <c r="G30" s="669" t="e">
        <f t="shared" si="1"/>
        <v>#DIV/0!</v>
      </c>
    </row>
    <row r="31" spans="1:17" ht="15.75" thickBot="1">
      <c r="A31" s="311" t="s">
        <v>8</v>
      </c>
      <c r="B31" s="314">
        <f>SUM(B19:B30)</f>
        <v>399</v>
      </c>
      <c r="C31" s="142"/>
      <c r="D31" s="635"/>
      <c r="E31" s="399" t="s">
        <v>8</v>
      </c>
      <c r="F31" s="314">
        <f>SUM(F19:F30)</f>
        <v>559</v>
      </c>
      <c r="G31" s="142"/>
    </row>
    <row r="32" spans="1:17" ht="15.75" thickBot="1">
      <c r="A32" s="310" t="s">
        <v>9</v>
      </c>
      <c r="B32" s="181">
        <f>AVERAGE(B19:B30)</f>
        <v>399</v>
      </c>
      <c r="C32" s="142"/>
      <c r="D32" s="635"/>
      <c r="E32" s="636" t="s">
        <v>9</v>
      </c>
      <c r="F32" s="181">
        <f>AVERAGE(F19:F30)</f>
        <v>559</v>
      </c>
      <c r="G32" s="142"/>
    </row>
    <row r="33" spans="1:8" ht="17.25" customHeight="1" thickBot="1"/>
    <row r="34" spans="1:8" ht="93" customHeight="1" thickBot="1">
      <c r="A34" s="143"/>
      <c r="B34" s="144" t="s">
        <v>440</v>
      </c>
      <c r="C34" s="145" t="s">
        <v>441</v>
      </c>
      <c r="D34" s="145" t="s">
        <v>442</v>
      </c>
      <c r="E34" s="145" t="s">
        <v>443</v>
      </c>
      <c r="F34" s="145" t="s">
        <v>444</v>
      </c>
      <c r="G34" s="146" t="s">
        <v>445</v>
      </c>
      <c r="H34" s="147" t="s">
        <v>19</v>
      </c>
    </row>
    <row r="35" spans="1:8" ht="15.75" thickBot="1">
      <c r="A35" s="306" t="s">
        <v>433</v>
      </c>
      <c r="B35" s="148"/>
      <c r="C35" s="149"/>
      <c r="D35" s="149"/>
      <c r="E35" s="149"/>
      <c r="F35" s="149"/>
      <c r="G35" s="149"/>
      <c r="H35" s="493"/>
    </row>
    <row r="36" spans="1:8">
      <c r="A36" s="305">
        <v>46023</v>
      </c>
      <c r="B36" s="150">
        <v>31</v>
      </c>
      <c r="C36" s="151">
        <v>9</v>
      </c>
      <c r="D36" s="151">
        <v>113</v>
      </c>
      <c r="E36" s="151">
        <v>13</v>
      </c>
      <c r="F36" s="151">
        <v>82</v>
      </c>
      <c r="G36" s="152">
        <v>42</v>
      </c>
      <c r="H36" s="494">
        <f>SUM(B36:G36)</f>
        <v>290</v>
      </c>
    </row>
    <row r="37" spans="1:8">
      <c r="A37" s="305">
        <v>46054</v>
      </c>
      <c r="B37" s="153"/>
      <c r="C37" s="154"/>
      <c r="D37" s="154"/>
      <c r="E37" s="154"/>
      <c r="F37" s="154"/>
      <c r="G37" s="155"/>
      <c r="H37" s="495">
        <f t="shared" ref="H37:H43" si="3">SUM(B37:G37)</f>
        <v>0</v>
      </c>
    </row>
    <row r="38" spans="1:8">
      <c r="A38" s="305">
        <v>46082</v>
      </c>
      <c r="B38" s="153"/>
      <c r="C38" s="154"/>
      <c r="D38" s="154"/>
      <c r="E38" s="154"/>
      <c r="F38" s="154"/>
      <c r="G38" s="155"/>
      <c r="H38" s="495">
        <f t="shared" si="3"/>
        <v>0</v>
      </c>
    </row>
    <row r="39" spans="1:8">
      <c r="A39" s="305">
        <v>46113</v>
      </c>
      <c r="B39" s="153"/>
      <c r="C39" s="154"/>
      <c r="D39" s="154"/>
      <c r="E39" s="154"/>
      <c r="F39" s="154"/>
      <c r="G39" s="155"/>
      <c r="H39" s="495">
        <f t="shared" si="3"/>
        <v>0</v>
      </c>
    </row>
    <row r="40" spans="1:8">
      <c r="A40" s="305">
        <v>46143</v>
      </c>
      <c r="B40" s="153"/>
      <c r="C40" s="154"/>
      <c r="D40" s="154"/>
      <c r="E40" s="154"/>
      <c r="F40" s="154"/>
      <c r="G40" s="155"/>
      <c r="H40" s="495">
        <f t="shared" si="3"/>
        <v>0</v>
      </c>
    </row>
    <row r="41" spans="1:8">
      <c r="A41" s="305">
        <v>46174</v>
      </c>
      <c r="B41" s="153"/>
      <c r="C41" s="154"/>
      <c r="D41" s="154"/>
      <c r="E41" s="154"/>
      <c r="F41" s="154"/>
      <c r="G41" s="155"/>
      <c r="H41" s="495">
        <f t="shared" si="3"/>
        <v>0</v>
      </c>
    </row>
    <row r="42" spans="1:8">
      <c r="A42" s="305">
        <v>46204</v>
      </c>
      <c r="B42" s="153"/>
      <c r="C42" s="154"/>
      <c r="D42" s="154"/>
      <c r="E42" s="154"/>
      <c r="F42" s="154"/>
      <c r="G42" s="155"/>
      <c r="H42" s="495">
        <f t="shared" si="3"/>
        <v>0</v>
      </c>
    </row>
    <row r="43" spans="1:8">
      <c r="A43" s="305">
        <v>46235</v>
      </c>
      <c r="B43" s="153"/>
      <c r="C43" s="154"/>
      <c r="D43" s="154"/>
      <c r="E43" s="154"/>
      <c r="F43" s="154"/>
      <c r="G43" s="155"/>
      <c r="H43" s="495">
        <f t="shared" si="3"/>
        <v>0</v>
      </c>
    </row>
    <row r="44" spans="1:8">
      <c r="A44" s="305">
        <v>46266</v>
      </c>
      <c r="B44" s="153"/>
      <c r="C44" s="154"/>
      <c r="D44" s="154"/>
      <c r="E44" s="154"/>
      <c r="F44" s="154"/>
      <c r="G44" s="155"/>
      <c r="H44" s="495">
        <f>SUM(B44:G44)</f>
        <v>0</v>
      </c>
    </row>
    <row r="45" spans="1:8">
      <c r="A45" s="305">
        <v>46296</v>
      </c>
      <c r="B45" s="153"/>
      <c r="C45" s="154"/>
      <c r="D45" s="154"/>
      <c r="E45" s="154"/>
      <c r="F45" s="154"/>
      <c r="G45" s="155"/>
      <c r="H45" s="495">
        <f>SUM(B45:G45)</f>
        <v>0</v>
      </c>
    </row>
    <row r="46" spans="1:8">
      <c r="A46" s="305">
        <v>46327</v>
      </c>
      <c r="B46" s="153"/>
      <c r="C46" s="154"/>
      <c r="D46" s="154"/>
      <c r="E46" s="154"/>
      <c r="F46" s="154"/>
      <c r="G46" s="155"/>
      <c r="H46" s="495">
        <f>SUM(B46:G46)</f>
        <v>0</v>
      </c>
    </row>
    <row r="47" spans="1:8" ht="15.75" thickBot="1">
      <c r="A47" s="305">
        <v>46357</v>
      </c>
      <c r="B47" s="156"/>
      <c r="C47" s="157"/>
      <c r="D47" s="157"/>
      <c r="E47" s="157"/>
      <c r="F47" s="157"/>
      <c r="G47" s="158"/>
      <c r="H47" s="508">
        <f>SUM(B47:G47)</f>
        <v>0</v>
      </c>
    </row>
    <row r="48" spans="1:8" ht="15.75" thickBot="1">
      <c r="A48" s="307" t="s">
        <v>446</v>
      </c>
      <c r="B48" s="304">
        <f t="shared" ref="B48:H48" si="4">SUM(B36:B47)</f>
        <v>31</v>
      </c>
      <c r="C48" s="159">
        <f t="shared" si="4"/>
        <v>9</v>
      </c>
      <c r="D48" s="159">
        <f t="shared" si="4"/>
        <v>113</v>
      </c>
      <c r="E48" s="159">
        <f t="shared" si="4"/>
        <v>13</v>
      </c>
      <c r="F48" s="159">
        <f t="shared" si="4"/>
        <v>82</v>
      </c>
      <c r="G48" s="159">
        <f t="shared" si="4"/>
        <v>42</v>
      </c>
      <c r="H48" s="160">
        <f t="shared" si="4"/>
        <v>290</v>
      </c>
    </row>
    <row r="49" spans="1:8" ht="15.75" thickBot="1">
      <c r="A49" s="149"/>
      <c r="B49" s="161"/>
      <c r="C49" s="161"/>
      <c r="D49" s="161"/>
      <c r="E49" s="161"/>
      <c r="F49" s="161"/>
      <c r="G49" s="161"/>
      <c r="H49" s="161"/>
    </row>
    <row r="50" spans="1:8" ht="15.75" thickBot="1">
      <c r="A50" s="306" t="s">
        <v>432</v>
      </c>
      <c r="B50" s="162"/>
      <c r="C50" s="163"/>
      <c r="D50" s="163"/>
      <c r="E50" s="163"/>
      <c r="F50" s="163"/>
      <c r="G50" s="163"/>
      <c r="H50" s="496"/>
    </row>
    <row r="51" spans="1:8">
      <c r="A51" s="305">
        <v>46023</v>
      </c>
      <c r="B51" s="164">
        <v>6</v>
      </c>
      <c r="C51" s="165">
        <v>15</v>
      </c>
      <c r="D51" s="165">
        <v>44</v>
      </c>
      <c r="E51" s="165">
        <v>1</v>
      </c>
      <c r="F51" s="165">
        <v>15</v>
      </c>
      <c r="G51" s="166">
        <v>28</v>
      </c>
      <c r="H51" s="497">
        <f>SUM(B51:G51)</f>
        <v>109</v>
      </c>
    </row>
    <row r="52" spans="1:8">
      <c r="A52" s="305">
        <v>46054</v>
      </c>
      <c r="B52" s="167"/>
      <c r="C52" s="168"/>
      <c r="D52" s="168"/>
      <c r="E52" s="168"/>
      <c r="F52" s="168"/>
      <c r="G52" s="169"/>
      <c r="H52" s="498">
        <f t="shared" ref="H52:H57" si="5">SUM(B52:G52)</f>
        <v>0</v>
      </c>
    </row>
    <row r="53" spans="1:8">
      <c r="A53" s="305">
        <v>46082</v>
      </c>
      <c r="B53" s="167"/>
      <c r="C53" s="168"/>
      <c r="D53" s="168"/>
      <c r="E53" s="168"/>
      <c r="F53" s="168"/>
      <c r="G53" s="169"/>
      <c r="H53" s="498">
        <f t="shared" si="5"/>
        <v>0</v>
      </c>
    </row>
    <row r="54" spans="1:8">
      <c r="A54" s="305">
        <v>46113</v>
      </c>
      <c r="B54" s="167"/>
      <c r="C54" s="168"/>
      <c r="D54" s="168"/>
      <c r="E54" s="168"/>
      <c r="F54" s="168"/>
      <c r="G54" s="169"/>
      <c r="H54" s="498">
        <f t="shared" si="5"/>
        <v>0</v>
      </c>
    </row>
    <row r="55" spans="1:8">
      <c r="A55" s="305">
        <v>46143</v>
      </c>
      <c r="B55" s="167"/>
      <c r="C55" s="168"/>
      <c r="D55" s="168"/>
      <c r="E55" s="168"/>
      <c r="F55" s="168"/>
      <c r="G55" s="169"/>
      <c r="H55" s="498">
        <f t="shared" si="5"/>
        <v>0</v>
      </c>
    </row>
    <row r="56" spans="1:8">
      <c r="A56" s="305">
        <v>46174</v>
      </c>
      <c r="B56" s="167"/>
      <c r="C56" s="168"/>
      <c r="D56" s="168"/>
      <c r="E56" s="168"/>
      <c r="F56" s="168"/>
      <c r="G56" s="169"/>
      <c r="H56" s="498">
        <f t="shared" si="5"/>
        <v>0</v>
      </c>
    </row>
    <row r="57" spans="1:8">
      <c r="A57" s="305">
        <v>46204</v>
      </c>
      <c r="B57" s="167"/>
      <c r="C57" s="168"/>
      <c r="D57" s="168"/>
      <c r="E57" s="168"/>
      <c r="F57" s="168"/>
      <c r="G57" s="169"/>
      <c r="H57" s="498">
        <f t="shared" si="5"/>
        <v>0</v>
      </c>
    </row>
    <row r="58" spans="1:8">
      <c r="A58" s="305">
        <v>46235</v>
      </c>
      <c r="B58" s="167"/>
      <c r="C58" s="168"/>
      <c r="D58" s="168"/>
      <c r="E58" s="168"/>
      <c r="F58" s="168"/>
      <c r="G58" s="169"/>
      <c r="H58" s="498">
        <f>SUM(B58:G58)</f>
        <v>0</v>
      </c>
    </row>
    <row r="59" spans="1:8">
      <c r="A59" s="305">
        <v>46266</v>
      </c>
      <c r="B59" s="167"/>
      <c r="C59" s="168"/>
      <c r="D59" s="168"/>
      <c r="E59" s="168"/>
      <c r="F59" s="168"/>
      <c r="G59" s="169"/>
      <c r="H59" s="498">
        <f>SUM(B59:G59)</f>
        <v>0</v>
      </c>
    </row>
    <row r="60" spans="1:8">
      <c r="A60" s="305">
        <v>46296</v>
      </c>
      <c r="B60" s="167"/>
      <c r="C60" s="168"/>
      <c r="D60" s="168"/>
      <c r="E60" s="168"/>
      <c r="F60" s="168"/>
      <c r="G60" s="169"/>
      <c r="H60" s="498">
        <f>SUM(B60:G60)</f>
        <v>0</v>
      </c>
    </row>
    <row r="61" spans="1:8">
      <c r="A61" s="305">
        <v>46327</v>
      </c>
      <c r="B61" s="167"/>
      <c r="C61" s="168"/>
      <c r="D61" s="168"/>
      <c r="E61" s="168"/>
      <c r="F61" s="168"/>
      <c r="G61" s="169"/>
      <c r="H61" s="498">
        <f>SUM(B61:G61)</f>
        <v>0</v>
      </c>
    </row>
    <row r="62" spans="1:8" ht="15.75" thickBot="1">
      <c r="A62" s="305">
        <v>46357</v>
      </c>
      <c r="B62" s="170"/>
      <c r="C62" s="171"/>
      <c r="D62" s="171"/>
      <c r="E62" s="171"/>
      <c r="F62" s="171"/>
      <c r="G62" s="172"/>
      <c r="H62" s="499">
        <f>SUM(B62:G62)</f>
        <v>0</v>
      </c>
    </row>
    <row r="63" spans="1:8" ht="15.75" thickBot="1">
      <c r="A63" s="415" t="s">
        <v>447</v>
      </c>
      <c r="B63" s="173">
        <f t="shared" ref="B63:G63" si="6">SUM(B51:B62)</f>
        <v>6</v>
      </c>
      <c r="C63" s="173">
        <f t="shared" si="6"/>
        <v>15</v>
      </c>
      <c r="D63" s="173">
        <f t="shared" si="6"/>
        <v>44</v>
      </c>
      <c r="E63" s="173">
        <f t="shared" si="6"/>
        <v>1</v>
      </c>
      <c r="F63" s="173">
        <f t="shared" si="6"/>
        <v>15</v>
      </c>
      <c r="G63" s="174">
        <f t="shared" si="6"/>
        <v>28</v>
      </c>
      <c r="H63" s="175">
        <f>SUM(H51:H62)</f>
        <v>109</v>
      </c>
    </row>
    <row r="64" spans="1:8" ht="15.75" thickBot="1">
      <c r="A64" s="176"/>
      <c r="B64" s="176"/>
      <c r="C64" s="176"/>
      <c r="D64" s="176"/>
      <c r="E64" s="176"/>
      <c r="F64" s="176"/>
      <c r="G64" s="176"/>
      <c r="H64" s="176"/>
    </row>
    <row r="65" spans="1:8" ht="15.75" thickBot="1">
      <c r="A65" s="177" t="s">
        <v>19</v>
      </c>
      <c r="B65" s="178">
        <f t="shared" ref="B65:G65" si="7">B48+B63</f>
        <v>37</v>
      </c>
      <c r="C65" s="178">
        <f t="shared" si="7"/>
        <v>24</v>
      </c>
      <c r="D65" s="178">
        <f t="shared" si="7"/>
        <v>157</v>
      </c>
      <c r="E65" s="178">
        <f t="shared" si="7"/>
        <v>14</v>
      </c>
      <c r="F65" s="178">
        <f t="shared" si="7"/>
        <v>97</v>
      </c>
      <c r="G65" s="178">
        <f t="shared" si="7"/>
        <v>70</v>
      </c>
      <c r="H65" s="179">
        <f>H48+H63</f>
        <v>399</v>
      </c>
    </row>
    <row r="67" spans="1:8" ht="90" customHeight="1">
      <c r="A67" s="1070" t="s">
        <v>448</v>
      </c>
      <c r="B67" s="1070"/>
      <c r="C67" s="1070"/>
      <c r="D67" s="1070"/>
      <c r="E67" s="1070"/>
      <c r="F67" s="1070"/>
      <c r="G67" s="1070"/>
      <c r="H67" s="1070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7 H51:H62" formulaRange="1"/>
    <ignoredError sqref="N9:O9" formula="1"/>
    <ignoredError sqref="M9" formula="1" formulaRange="1"/>
    <ignoredError sqref="C21:C27 G21:G30 C29 C28 C30 P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U33"/>
  <sheetViews>
    <sheetView zoomScale="90" zoomScaleNormal="90" workbookViewId="0">
      <selection activeCell="Y18" sqref="Y18"/>
    </sheetView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13.7109375" customWidth="1"/>
  </cols>
  <sheetData>
    <row r="1" spans="1:11">
      <c r="A1" s="1" t="s">
        <v>3</v>
      </c>
    </row>
    <row r="2" spans="1:11">
      <c r="A2" s="1" t="s">
        <v>4</v>
      </c>
    </row>
    <row r="3" spans="1:11" ht="15.75" thickBot="1">
      <c r="A3" s="971">
        <v>45992</v>
      </c>
      <c r="B3" s="972">
        <v>4735</v>
      </c>
      <c r="C3" s="973">
        <v>-7.5736872926019911</v>
      </c>
    </row>
    <row r="4" spans="1:11" ht="15.75" thickBot="1">
      <c r="A4" s="967" t="s">
        <v>5</v>
      </c>
      <c r="B4" s="968" t="s">
        <v>6</v>
      </c>
      <c r="C4" s="969" t="s">
        <v>7</v>
      </c>
      <c r="D4" s="5"/>
      <c r="E4" s="5"/>
      <c r="F4" s="5"/>
      <c r="I4"/>
      <c r="J4"/>
    </row>
    <row r="5" spans="1:11">
      <c r="A5" s="657">
        <v>46023</v>
      </c>
      <c r="B5" s="500">
        <f>P25</f>
        <v>5809</v>
      </c>
      <c r="C5" s="655">
        <f>((B5-B3)/B3)*100</f>
        <v>22.682154171066525</v>
      </c>
      <c r="D5" s="7"/>
      <c r="E5" s="7"/>
      <c r="F5" s="7"/>
      <c r="I5"/>
      <c r="J5"/>
    </row>
    <row r="6" spans="1:11">
      <c r="A6" s="658"/>
      <c r="B6" s="282"/>
      <c r="C6" s="656"/>
      <c r="D6" s="7"/>
      <c r="E6" s="7"/>
      <c r="F6" s="7"/>
      <c r="H6" s="8"/>
      <c r="I6" s="7"/>
      <c r="J6" s="7"/>
      <c r="K6" s="9"/>
    </row>
    <row r="7" spans="1:11">
      <c r="A7" s="658"/>
      <c r="B7" s="322"/>
      <c r="C7" s="656"/>
      <c r="D7" s="7"/>
      <c r="E7" s="7"/>
      <c r="F7" s="7"/>
      <c r="H7" s="8"/>
      <c r="I7" s="7"/>
      <c r="J7" s="7"/>
      <c r="K7" s="9"/>
    </row>
    <row r="8" spans="1:11">
      <c r="A8" s="658"/>
      <c r="B8" s="322"/>
      <c r="C8" s="656"/>
      <c r="D8" s="7"/>
      <c r="E8" s="7"/>
      <c r="F8" s="7"/>
    </row>
    <row r="9" spans="1:11">
      <c r="A9" s="658"/>
      <c r="B9" s="180"/>
      <c r="C9" s="656"/>
      <c r="D9" s="7"/>
      <c r="E9" s="7"/>
      <c r="F9" s="7"/>
    </row>
    <row r="10" spans="1:11">
      <c r="A10" s="658"/>
      <c r="B10" s="322"/>
      <c r="C10" s="656"/>
      <c r="D10" s="7"/>
      <c r="E10" s="7"/>
      <c r="F10" s="7"/>
    </row>
    <row r="11" spans="1:11">
      <c r="A11" s="658"/>
      <c r="B11" s="180"/>
      <c r="C11" s="656"/>
      <c r="D11" s="7"/>
      <c r="E11" s="7"/>
      <c r="F11" s="7"/>
    </row>
    <row r="12" spans="1:11">
      <c r="A12" s="658"/>
      <c r="B12" s="180"/>
      <c r="C12" s="656"/>
      <c r="D12" s="7"/>
      <c r="E12" s="7"/>
      <c r="F12" s="7"/>
    </row>
    <row r="13" spans="1:11">
      <c r="A13" s="658"/>
      <c r="B13" s="180"/>
      <c r="C13" s="656"/>
      <c r="D13" s="7"/>
      <c r="E13" s="7"/>
      <c r="F13" s="7"/>
    </row>
    <row r="14" spans="1:11">
      <c r="A14" s="658"/>
      <c r="B14" s="180"/>
      <c r="C14" s="656"/>
      <c r="D14" s="7"/>
      <c r="E14" s="7"/>
      <c r="F14" s="7"/>
      <c r="H14" s="10"/>
    </row>
    <row r="15" spans="1:11">
      <c r="A15" s="658"/>
      <c r="B15" s="180"/>
      <c r="C15" s="656"/>
      <c r="D15" s="7"/>
      <c r="E15" s="7"/>
      <c r="F15" s="7"/>
    </row>
    <row r="16" spans="1:11" ht="15.75" thickBot="1">
      <c r="A16" s="659"/>
      <c r="B16" s="501"/>
      <c r="C16" s="502"/>
      <c r="D16" s="7"/>
      <c r="E16" s="7"/>
      <c r="F16" s="7"/>
    </row>
    <row r="17" spans="1:21" ht="15.75" thickBot="1">
      <c r="A17" s="11" t="s">
        <v>8</v>
      </c>
      <c r="B17" s="13">
        <f>SUM(B5:B16)</f>
        <v>5809</v>
      </c>
    </row>
    <row r="18" spans="1:21" ht="15.75" thickBot="1">
      <c r="A18" s="12" t="s">
        <v>9</v>
      </c>
      <c r="B18" s="13">
        <f>AVERAGE(B5:B16)</f>
        <v>5809</v>
      </c>
      <c r="D18" s="14" t="s">
        <v>10</v>
      </c>
      <c r="E18" s="15">
        <v>46357</v>
      </c>
      <c r="F18" s="16">
        <v>46327</v>
      </c>
      <c r="G18" s="16">
        <v>46296</v>
      </c>
      <c r="H18" s="16">
        <v>46266</v>
      </c>
      <c r="I18" s="16">
        <v>46235</v>
      </c>
      <c r="J18" s="16">
        <v>46204</v>
      </c>
      <c r="K18" s="16">
        <v>46174</v>
      </c>
      <c r="L18" s="17">
        <v>46143</v>
      </c>
      <c r="M18" s="15">
        <v>46113</v>
      </c>
      <c r="N18" s="15">
        <v>46082</v>
      </c>
      <c r="O18" s="15">
        <v>46054</v>
      </c>
      <c r="P18" s="18">
        <v>46023</v>
      </c>
      <c r="Q18" s="16" t="s">
        <v>8</v>
      </c>
      <c r="R18" s="484" t="s">
        <v>11</v>
      </c>
      <c r="S18" s="485" t="s">
        <v>9</v>
      </c>
      <c r="T18" s="210"/>
    </row>
    <row r="19" spans="1:21">
      <c r="A19" s="1044"/>
      <c r="B19" s="1044"/>
      <c r="C19" s="1044"/>
      <c r="D19" s="19" t="s">
        <v>12</v>
      </c>
      <c r="E19" s="20"/>
      <c r="F19" s="21"/>
      <c r="G19" s="22"/>
      <c r="H19" s="22"/>
      <c r="I19" s="22"/>
      <c r="J19" s="22"/>
      <c r="K19" s="23"/>
      <c r="L19" s="23"/>
      <c r="M19" s="24"/>
      <c r="N19" s="25"/>
      <c r="O19" s="24"/>
      <c r="P19" s="26">
        <v>402</v>
      </c>
      <c r="Q19" s="27">
        <f>SUM(E19:P19)</f>
        <v>402</v>
      </c>
      <c r="R19" s="28">
        <f>(Q19/Q25)*100</f>
        <v>6.9202960922706138</v>
      </c>
      <c r="S19" s="486">
        <f>AVERAGE(E19:P19)</f>
        <v>402</v>
      </c>
      <c r="T19" s="482" t="s">
        <v>12</v>
      </c>
      <c r="U19" s="970"/>
    </row>
    <row r="20" spans="1:21" ht="15" customHeight="1">
      <c r="C20" s="29"/>
      <c r="D20" s="30" t="s">
        <v>13</v>
      </c>
      <c r="E20" s="31"/>
      <c r="F20" s="32"/>
      <c r="G20" s="33"/>
      <c r="H20" s="33"/>
      <c r="I20" s="33"/>
      <c r="J20" s="33"/>
      <c r="K20" s="34"/>
      <c r="L20" s="34"/>
      <c r="M20" s="33"/>
      <c r="N20" s="25"/>
      <c r="O20" s="33"/>
      <c r="P20" s="35">
        <v>62</v>
      </c>
      <c r="Q20" s="36">
        <f t="shared" ref="Q20:Q24" si="0">SUM(E20:P20)</f>
        <v>62</v>
      </c>
      <c r="R20" s="37">
        <f>(Q20/Q25)*100</f>
        <v>1.0673093475641247</v>
      </c>
      <c r="S20" s="487">
        <f t="shared" ref="S20:S24" si="1">AVERAGE(E20:P20)</f>
        <v>62</v>
      </c>
      <c r="T20" s="482" t="s">
        <v>13</v>
      </c>
      <c r="U20" s="970"/>
    </row>
    <row r="21" spans="1:21" ht="15" customHeight="1">
      <c r="C21" s="29"/>
      <c r="D21" s="641" t="s">
        <v>14</v>
      </c>
      <c r="E21" s="31"/>
      <c r="F21" s="32"/>
      <c r="G21" s="33"/>
      <c r="H21" s="33"/>
      <c r="I21" s="33"/>
      <c r="J21" s="33"/>
      <c r="K21" s="34"/>
      <c r="L21" s="34"/>
      <c r="M21" s="33"/>
      <c r="N21" s="25"/>
      <c r="O21" s="33"/>
      <c r="P21" s="35">
        <v>0</v>
      </c>
      <c r="Q21" s="36">
        <f t="shared" si="0"/>
        <v>0</v>
      </c>
      <c r="R21" s="37">
        <f>(Q21/Q25)*100</f>
        <v>0</v>
      </c>
      <c r="S21" s="487">
        <f t="shared" si="1"/>
        <v>0</v>
      </c>
      <c r="T21" s="483" t="s">
        <v>15</v>
      </c>
      <c r="U21" s="970"/>
    </row>
    <row r="22" spans="1:21">
      <c r="D22" s="30" t="s">
        <v>16</v>
      </c>
      <c r="E22" s="31"/>
      <c r="F22" s="32"/>
      <c r="G22" s="33"/>
      <c r="H22" s="33"/>
      <c r="I22" s="33"/>
      <c r="J22" s="33"/>
      <c r="K22" s="34"/>
      <c r="L22" s="34"/>
      <c r="M22" s="33"/>
      <c r="N22" s="25"/>
      <c r="O22" s="33"/>
      <c r="P22" s="35">
        <v>4968</v>
      </c>
      <c r="Q22" s="36">
        <f t="shared" si="0"/>
        <v>4968</v>
      </c>
      <c r="R22" s="37">
        <f>(Q22/Q25)*100</f>
        <v>85.522465140299531</v>
      </c>
      <c r="S22" s="487">
        <f t="shared" si="1"/>
        <v>4968</v>
      </c>
      <c r="T22" s="482" t="s">
        <v>16</v>
      </c>
      <c r="U22" s="970"/>
    </row>
    <row r="23" spans="1:21" ht="17.25" customHeight="1">
      <c r="D23" s="30" t="s">
        <v>17</v>
      </c>
      <c r="E23" s="31"/>
      <c r="F23" s="32"/>
      <c r="G23" s="33"/>
      <c r="H23" s="33"/>
      <c r="I23" s="33"/>
      <c r="J23" s="33"/>
      <c r="K23" s="34"/>
      <c r="L23" s="34"/>
      <c r="M23" s="33"/>
      <c r="N23" s="25"/>
      <c r="O23" s="33"/>
      <c r="P23" s="35">
        <v>321</v>
      </c>
      <c r="Q23" s="36">
        <f t="shared" si="0"/>
        <v>321</v>
      </c>
      <c r="R23" s="37">
        <f>(Q23/Q25)*100</f>
        <v>5.5259080736787745</v>
      </c>
      <c r="S23" s="487">
        <f t="shared" si="1"/>
        <v>321</v>
      </c>
      <c r="T23" s="482" t="s">
        <v>17</v>
      </c>
      <c r="U23" s="970"/>
    </row>
    <row r="24" spans="1:21" ht="15.75" customHeight="1" thickBot="1">
      <c r="A24" s="469"/>
      <c r="B24" s="469"/>
      <c r="D24" s="30" t="s">
        <v>18</v>
      </c>
      <c r="E24" s="38"/>
      <c r="F24" s="32"/>
      <c r="G24" s="39"/>
      <c r="H24" s="39"/>
      <c r="I24" s="39"/>
      <c r="J24" s="39"/>
      <c r="K24" s="40"/>
      <c r="L24" s="40"/>
      <c r="M24" s="33"/>
      <c r="N24" s="25"/>
      <c r="O24" s="39"/>
      <c r="P24" s="41">
        <v>56</v>
      </c>
      <c r="Q24" s="42">
        <f t="shared" si="0"/>
        <v>56</v>
      </c>
      <c r="R24" s="43">
        <f>(Q24/Q25)*100</f>
        <v>0.96402134618695134</v>
      </c>
      <c r="S24" s="488">
        <f t="shared" si="1"/>
        <v>56</v>
      </c>
      <c r="T24" s="482" t="s">
        <v>18</v>
      </c>
      <c r="U24" s="970"/>
    </row>
    <row r="25" spans="1:21" ht="15.75" customHeight="1" thickBot="1">
      <c r="A25" s="469"/>
      <c r="B25" s="469"/>
      <c r="D25" s="104" t="s">
        <v>19</v>
      </c>
      <c r="E25" s="44">
        <f>SUM(E19:E24)</f>
        <v>0</v>
      </c>
      <c r="F25" s="44">
        <f>SUM(F19:F24)</f>
        <v>0</v>
      </c>
      <c r="G25" s="44">
        <f>SUM(G19:G24)</f>
        <v>0</v>
      </c>
      <c r="H25" s="44">
        <f>SUM(H19:H24)</f>
        <v>0</v>
      </c>
      <c r="I25" s="44">
        <f>SUM(I19:I24)</f>
        <v>0</v>
      </c>
      <c r="J25" s="44">
        <f t="shared" ref="J25:R25" si="2">SUM(J19:J24)</f>
        <v>0</v>
      </c>
      <c r="K25" s="44">
        <f t="shared" si="2"/>
        <v>0</v>
      </c>
      <c r="L25" s="44">
        <f t="shared" si="2"/>
        <v>0</v>
      </c>
      <c r="M25" s="44">
        <f t="shared" si="2"/>
        <v>0</v>
      </c>
      <c r="N25" s="46">
        <f t="shared" si="2"/>
        <v>0</v>
      </c>
      <c r="O25" s="44">
        <f t="shared" si="2"/>
        <v>0</v>
      </c>
      <c r="P25" s="46">
        <f t="shared" si="2"/>
        <v>5809</v>
      </c>
      <c r="Q25" s="47">
        <f>SUM(Q19:Q24)</f>
        <v>5809</v>
      </c>
      <c r="R25" s="46">
        <f t="shared" si="2"/>
        <v>100</v>
      </c>
      <c r="S25" s="489">
        <f>AVERAGEIF(E25:P25,"&gt;0")</f>
        <v>5809</v>
      </c>
    </row>
    <row r="26" spans="1:21" ht="15" customHeight="1">
      <c r="A26" s="469"/>
      <c r="B26" s="469"/>
    </row>
    <row r="27" spans="1:21" ht="15" customHeight="1">
      <c r="A27" s="1043" t="s">
        <v>20</v>
      </c>
      <c r="B27" s="1043"/>
      <c r="C27" s="1043"/>
      <c r="D27" s="1043"/>
      <c r="E27" s="1043"/>
      <c r="F27" s="1043"/>
      <c r="G27" s="1043"/>
      <c r="H27" s="1043"/>
      <c r="I27" s="1043"/>
    </row>
    <row r="28" spans="1:21" ht="15" customHeight="1">
      <c r="A28" s="1043"/>
      <c r="B28" s="1043"/>
      <c r="C28" s="1043"/>
      <c r="D28" s="1043"/>
      <c r="E28" s="1043"/>
      <c r="F28" s="1043"/>
      <c r="G28" s="1043"/>
      <c r="H28" s="1043"/>
      <c r="I28" s="1043"/>
    </row>
    <row r="29" spans="1:21" ht="15" customHeight="1">
      <c r="A29" s="1043"/>
      <c r="B29" s="1043"/>
      <c r="C29" s="1043"/>
      <c r="D29" s="1043"/>
      <c r="E29" s="1043"/>
      <c r="F29" s="1043"/>
      <c r="G29" s="1043"/>
      <c r="H29" s="1043"/>
      <c r="I29" s="1043"/>
    </row>
    <row r="30" spans="1:21" ht="15" customHeight="1">
      <c r="A30" s="1043" t="s">
        <v>21</v>
      </c>
      <c r="B30" s="1043"/>
      <c r="C30" s="1043"/>
      <c r="D30" s="1043"/>
      <c r="E30" s="1043"/>
      <c r="F30" s="1043"/>
      <c r="G30" s="1043"/>
      <c r="H30" s="1043"/>
      <c r="I30" s="1043"/>
    </row>
    <row r="31" spans="1:21">
      <c r="A31" s="1043"/>
      <c r="B31" s="1043"/>
      <c r="C31" s="1043"/>
      <c r="D31" s="1043"/>
      <c r="E31" s="1043"/>
      <c r="F31" s="1043"/>
      <c r="G31" s="1043"/>
      <c r="H31" s="1043"/>
      <c r="I31" s="1043"/>
      <c r="Q31" s="3"/>
    </row>
    <row r="32" spans="1:21">
      <c r="A32" s="1043"/>
      <c r="B32" s="1043"/>
      <c r="C32" s="1043"/>
      <c r="D32" s="1043"/>
      <c r="E32" s="1043"/>
      <c r="F32" s="1043"/>
      <c r="G32" s="1043"/>
      <c r="H32" s="1043"/>
      <c r="I32" s="1043"/>
    </row>
    <row r="33" spans="13:13">
      <c r="M33" s="3"/>
    </row>
  </sheetData>
  <mergeCells count="3">
    <mergeCell ref="A27:I29"/>
    <mergeCell ref="A19:C19"/>
    <mergeCell ref="A30:I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zoomScale="90" zoomScaleNormal="90" workbookViewId="0"/>
  </sheetViews>
  <sheetFormatPr defaultRowHeight="15"/>
  <cols>
    <col min="1" max="1" width="57" style="239" customWidth="1"/>
    <col min="2" max="2" width="10.5703125" style="240" bestFit="1" customWidth="1"/>
    <col min="3" max="3" width="12.5703125" style="240" bestFit="1" customWidth="1"/>
    <col min="4" max="4" width="8.7109375" style="240" customWidth="1"/>
    <col min="5" max="5" width="9.140625" style="210"/>
    <col min="6" max="6" width="66.85546875" style="210" customWidth="1"/>
    <col min="7" max="7" width="10.42578125" style="210" customWidth="1"/>
    <col min="8" max="8" width="12.85546875" style="210" customWidth="1"/>
    <col min="9" max="9" width="9.140625" style="210"/>
    <col min="10" max="10" width="2" style="239" customWidth="1"/>
    <col min="11" max="11" width="9.140625" style="239"/>
    <col min="12" max="13" width="9.140625" style="210"/>
    <col min="14" max="18" width="9.140625" style="239"/>
    <col min="19" max="19" width="6.42578125" style="239" customWidth="1"/>
    <col min="20" max="16384" width="9.140625" style="239"/>
  </cols>
  <sheetData>
    <row r="1" spans="1:9">
      <c r="A1" s="933" t="s">
        <v>3</v>
      </c>
      <c r="B1" s="934"/>
      <c r="C1" s="934"/>
      <c r="D1" s="934"/>
      <c r="F1" s="950"/>
      <c r="G1" s="950"/>
      <c r="H1" s="950"/>
      <c r="I1" s="950"/>
    </row>
    <row r="2" spans="1:9" ht="15.75" thickBot="1">
      <c r="A2" s="935" t="s">
        <v>4</v>
      </c>
      <c r="F2" s="653"/>
      <c r="G2" s="227"/>
      <c r="H2" s="227"/>
    </row>
    <row r="3" spans="1:9" ht="15.75" thickBot="1">
      <c r="A3" s="936" t="s">
        <v>580</v>
      </c>
      <c r="B3" s="937" t="s">
        <v>449</v>
      </c>
      <c r="C3" s="938" t="s">
        <v>450</v>
      </c>
      <c r="D3" s="939" t="s">
        <v>34</v>
      </c>
      <c r="F3" s="222" t="s">
        <v>580</v>
      </c>
      <c r="G3" s="281" t="s">
        <v>449</v>
      </c>
      <c r="H3" s="281" t="s">
        <v>450</v>
      </c>
      <c r="I3" s="281" t="s">
        <v>34</v>
      </c>
    </row>
    <row r="4" spans="1:9">
      <c r="A4" s="940" t="s">
        <v>323</v>
      </c>
      <c r="B4" s="941">
        <v>1</v>
      </c>
      <c r="C4" s="942">
        <v>9</v>
      </c>
      <c r="D4" s="942">
        <f t="shared" ref="D4:D68" si="0">SUM(B4:C4)</f>
        <v>10</v>
      </c>
      <c r="F4" s="951" t="s">
        <v>451</v>
      </c>
      <c r="G4" s="227">
        <v>0</v>
      </c>
      <c r="H4" s="227">
        <v>0</v>
      </c>
      <c r="I4" s="227">
        <v>0</v>
      </c>
    </row>
    <row r="5" spans="1:9">
      <c r="A5" s="943" t="s">
        <v>451</v>
      </c>
      <c r="B5" s="941">
        <v>0</v>
      </c>
      <c r="C5" s="942">
        <v>0</v>
      </c>
      <c r="D5" s="942">
        <f t="shared" si="0"/>
        <v>0</v>
      </c>
      <c r="F5" s="951" t="s">
        <v>452</v>
      </c>
      <c r="G5" s="227">
        <v>0</v>
      </c>
      <c r="H5" s="227">
        <v>0</v>
      </c>
      <c r="I5" s="227">
        <v>0</v>
      </c>
    </row>
    <row r="6" spans="1:9">
      <c r="A6" s="944" t="s">
        <v>452</v>
      </c>
      <c r="B6" s="941">
        <v>0</v>
      </c>
      <c r="C6" s="942">
        <v>0</v>
      </c>
      <c r="D6" s="942">
        <f t="shared" si="0"/>
        <v>0</v>
      </c>
      <c r="F6" s="951" t="s">
        <v>326</v>
      </c>
      <c r="G6" s="227">
        <v>0</v>
      </c>
      <c r="H6" s="227">
        <v>0</v>
      </c>
      <c r="I6" s="227">
        <v>0</v>
      </c>
    </row>
    <row r="7" spans="1:9">
      <c r="A7" s="944" t="s">
        <v>325</v>
      </c>
      <c r="B7" s="941">
        <v>2</v>
      </c>
      <c r="C7" s="942">
        <v>1</v>
      </c>
      <c r="D7" s="942">
        <f t="shared" si="0"/>
        <v>3</v>
      </c>
      <c r="F7" s="951" t="s">
        <v>455</v>
      </c>
      <c r="G7" s="227">
        <v>0</v>
      </c>
      <c r="H7" s="227">
        <v>0</v>
      </c>
      <c r="I7" s="227">
        <v>0</v>
      </c>
    </row>
    <row r="8" spans="1:9">
      <c r="A8" s="944" t="s">
        <v>326</v>
      </c>
      <c r="B8" s="941">
        <v>0</v>
      </c>
      <c r="C8" s="942">
        <v>0</v>
      </c>
      <c r="D8" s="942">
        <f t="shared" si="0"/>
        <v>0</v>
      </c>
      <c r="F8" s="951" t="s">
        <v>453</v>
      </c>
      <c r="G8" s="227">
        <v>0</v>
      </c>
      <c r="H8" s="227">
        <v>0</v>
      </c>
      <c r="I8" s="227">
        <v>0</v>
      </c>
    </row>
    <row r="9" spans="1:9">
      <c r="A9" s="944" t="s">
        <v>327</v>
      </c>
      <c r="B9" s="941">
        <v>3</v>
      </c>
      <c r="C9" s="942">
        <v>0</v>
      </c>
      <c r="D9" s="942">
        <f t="shared" si="0"/>
        <v>3</v>
      </c>
      <c r="F9" s="951" t="s">
        <v>454</v>
      </c>
      <c r="G9" s="227">
        <v>0</v>
      </c>
      <c r="H9" s="227">
        <v>0</v>
      </c>
      <c r="I9" s="227">
        <v>0</v>
      </c>
    </row>
    <row r="10" spans="1:9">
      <c r="A10" s="944" t="s">
        <v>455</v>
      </c>
      <c r="B10" s="941">
        <v>0</v>
      </c>
      <c r="C10" s="942">
        <v>0</v>
      </c>
      <c r="D10" s="942">
        <f t="shared" si="0"/>
        <v>0</v>
      </c>
      <c r="F10" s="951" t="s">
        <v>328</v>
      </c>
      <c r="G10" s="227">
        <v>0</v>
      </c>
      <c r="H10" s="227">
        <v>0</v>
      </c>
      <c r="I10" s="227">
        <v>0</v>
      </c>
    </row>
    <row r="11" spans="1:9">
      <c r="A11" s="944" t="s">
        <v>453</v>
      </c>
      <c r="B11" s="941">
        <v>0</v>
      </c>
      <c r="C11" s="942">
        <v>0</v>
      </c>
      <c r="D11" s="942">
        <f t="shared" si="0"/>
        <v>0</v>
      </c>
      <c r="F11" s="951" t="s">
        <v>456</v>
      </c>
      <c r="G11" s="227">
        <v>0</v>
      </c>
      <c r="H11" s="227">
        <v>0</v>
      </c>
      <c r="I11" s="227">
        <v>0</v>
      </c>
    </row>
    <row r="12" spans="1:9">
      <c r="A12" s="779" t="s">
        <v>454</v>
      </c>
      <c r="B12" s="941">
        <v>0</v>
      </c>
      <c r="C12" s="942">
        <v>0</v>
      </c>
      <c r="D12" s="942">
        <f t="shared" si="0"/>
        <v>0</v>
      </c>
      <c r="F12" s="951" t="s">
        <v>331</v>
      </c>
      <c r="G12" s="227">
        <v>0</v>
      </c>
      <c r="H12" s="227">
        <v>0</v>
      </c>
      <c r="I12" s="227">
        <v>0</v>
      </c>
    </row>
    <row r="13" spans="1:9">
      <c r="A13" s="944" t="s">
        <v>457</v>
      </c>
      <c r="B13" s="941">
        <v>0</v>
      </c>
      <c r="C13" s="942">
        <v>96</v>
      </c>
      <c r="D13" s="942">
        <f t="shared" si="0"/>
        <v>96</v>
      </c>
      <c r="F13" s="951" t="s">
        <v>332</v>
      </c>
      <c r="G13" s="227">
        <v>0</v>
      </c>
      <c r="H13" s="227">
        <v>0</v>
      </c>
      <c r="I13" s="227">
        <v>0</v>
      </c>
    </row>
    <row r="14" spans="1:9">
      <c r="A14" s="944" t="s">
        <v>240</v>
      </c>
      <c r="B14" s="941">
        <v>0</v>
      </c>
      <c r="C14" s="942">
        <v>11</v>
      </c>
      <c r="D14" s="942">
        <f t="shared" si="0"/>
        <v>11</v>
      </c>
      <c r="F14" s="951" t="s">
        <v>333</v>
      </c>
      <c r="G14" s="227">
        <v>0</v>
      </c>
      <c r="H14" s="227">
        <v>0</v>
      </c>
      <c r="I14" s="227">
        <v>0</v>
      </c>
    </row>
    <row r="15" spans="1:9">
      <c r="A15" s="944" t="s">
        <v>328</v>
      </c>
      <c r="B15" s="941">
        <v>0</v>
      </c>
      <c r="C15" s="942">
        <v>0</v>
      </c>
      <c r="D15" s="942">
        <f t="shared" si="0"/>
        <v>0</v>
      </c>
      <c r="F15" s="951" t="s">
        <v>458</v>
      </c>
      <c r="G15" s="227">
        <v>0</v>
      </c>
      <c r="H15" s="227">
        <v>0</v>
      </c>
      <c r="I15" s="227">
        <v>0</v>
      </c>
    </row>
    <row r="16" spans="1:9">
      <c r="A16" s="944" t="s">
        <v>329</v>
      </c>
      <c r="B16" s="941">
        <v>1</v>
      </c>
      <c r="C16" s="942">
        <v>0</v>
      </c>
      <c r="D16" s="942">
        <f t="shared" si="0"/>
        <v>1</v>
      </c>
      <c r="F16" s="951" t="s">
        <v>336</v>
      </c>
      <c r="G16" s="227">
        <v>0</v>
      </c>
      <c r="H16" s="227">
        <v>0</v>
      </c>
      <c r="I16" s="227">
        <v>0</v>
      </c>
    </row>
    <row r="17" spans="1:9">
      <c r="A17" s="944" t="s">
        <v>330</v>
      </c>
      <c r="B17" s="941">
        <v>3</v>
      </c>
      <c r="C17" s="942">
        <v>15</v>
      </c>
      <c r="D17" s="942">
        <f t="shared" si="0"/>
        <v>18</v>
      </c>
      <c r="F17" s="951" t="s">
        <v>459</v>
      </c>
      <c r="G17" s="227">
        <v>0</v>
      </c>
      <c r="H17" s="227">
        <v>0</v>
      </c>
      <c r="I17" s="227">
        <v>0</v>
      </c>
    </row>
    <row r="18" spans="1:9">
      <c r="A18" s="944" t="s">
        <v>456</v>
      </c>
      <c r="B18" s="941">
        <v>0</v>
      </c>
      <c r="C18" s="942">
        <v>0</v>
      </c>
      <c r="D18" s="942">
        <f t="shared" si="0"/>
        <v>0</v>
      </c>
      <c r="F18" s="951" t="s">
        <v>344</v>
      </c>
      <c r="G18" s="227">
        <v>0</v>
      </c>
      <c r="H18" s="227">
        <v>0</v>
      </c>
      <c r="I18" s="227">
        <v>0</v>
      </c>
    </row>
    <row r="19" spans="1:9">
      <c r="A19" s="944" t="s">
        <v>331</v>
      </c>
      <c r="B19" s="941">
        <v>0</v>
      </c>
      <c r="C19" s="942">
        <v>0</v>
      </c>
      <c r="D19" s="942">
        <f t="shared" si="0"/>
        <v>0</v>
      </c>
      <c r="F19" s="951" t="s">
        <v>45</v>
      </c>
      <c r="G19" s="227">
        <v>0</v>
      </c>
      <c r="H19" s="227">
        <v>0</v>
      </c>
      <c r="I19" s="227">
        <v>0</v>
      </c>
    </row>
    <row r="20" spans="1:9">
      <c r="A20" s="944" t="s">
        <v>332</v>
      </c>
      <c r="B20" s="941">
        <v>0</v>
      </c>
      <c r="C20" s="942">
        <v>0</v>
      </c>
      <c r="D20" s="942">
        <f t="shared" si="0"/>
        <v>0</v>
      </c>
      <c r="F20" s="952" t="s">
        <v>346</v>
      </c>
      <c r="G20" s="227">
        <v>0</v>
      </c>
      <c r="H20" s="227">
        <v>0</v>
      </c>
      <c r="I20" s="227">
        <v>0</v>
      </c>
    </row>
    <row r="21" spans="1:9">
      <c r="A21" s="944" t="s">
        <v>333</v>
      </c>
      <c r="B21" s="941">
        <v>0</v>
      </c>
      <c r="C21" s="942">
        <v>0</v>
      </c>
      <c r="D21" s="942">
        <f t="shared" si="0"/>
        <v>0</v>
      </c>
      <c r="F21" s="951" t="s">
        <v>347</v>
      </c>
      <c r="G21" s="227">
        <v>0</v>
      </c>
      <c r="H21" s="227">
        <v>0</v>
      </c>
      <c r="I21" s="227">
        <v>0</v>
      </c>
    </row>
    <row r="22" spans="1:9">
      <c r="A22" s="944" t="s">
        <v>334</v>
      </c>
      <c r="B22" s="941">
        <v>0</v>
      </c>
      <c r="C22" s="942">
        <v>4</v>
      </c>
      <c r="D22" s="942">
        <f t="shared" si="0"/>
        <v>4</v>
      </c>
      <c r="F22" s="951" t="s">
        <v>348</v>
      </c>
      <c r="G22" s="227">
        <v>0</v>
      </c>
      <c r="H22" s="227">
        <v>0</v>
      </c>
      <c r="I22" s="227">
        <v>0</v>
      </c>
    </row>
    <row r="23" spans="1:9">
      <c r="A23" s="944" t="s">
        <v>458</v>
      </c>
      <c r="B23" s="941">
        <v>0</v>
      </c>
      <c r="C23" s="942">
        <v>0</v>
      </c>
      <c r="D23" s="942">
        <f t="shared" si="0"/>
        <v>0</v>
      </c>
      <c r="F23" s="951" t="s">
        <v>353</v>
      </c>
      <c r="G23" s="227">
        <v>0</v>
      </c>
      <c r="H23" s="227">
        <v>0</v>
      </c>
      <c r="I23" s="227">
        <v>0</v>
      </c>
    </row>
    <row r="24" spans="1:9">
      <c r="A24" s="944" t="s">
        <v>335</v>
      </c>
      <c r="B24" s="941">
        <v>1</v>
      </c>
      <c r="C24" s="942">
        <v>0</v>
      </c>
      <c r="D24" s="942">
        <f t="shared" si="0"/>
        <v>1</v>
      </c>
      <c r="F24" s="951" t="s">
        <v>356</v>
      </c>
      <c r="G24" s="227">
        <v>0</v>
      </c>
      <c r="H24" s="227">
        <v>0</v>
      </c>
      <c r="I24" s="227">
        <v>0</v>
      </c>
    </row>
    <row r="25" spans="1:9">
      <c r="A25" s="944" t="s">
        <v>336</v>
      </c>
      <c r="B25" s="941">
        <v>0</v>
      </c>
      <c r="C25" s="942">
        <v>0</v>
      </c>
      <c r="D25" s="942">
        <f t="shared" si="0"/>
        <v>0</v>
      </c>
      <c r="F25" s="951" t="s">
        <v>358</v>
      </c>
      <c r="G25" s="227">
        <v>0</v>
      </c>
      <c r="H25" s="227">
        <v>0</v>
      </c>
      <c r="I25" s="227">
        <v>0</v>
      </c>
    </row>
    <row r="26" spans="1:9">
      <c r="A26" s="944" t="s">
        <v>337</v>
      </c>
      <c r="B26" s="941">
        <v>30</v>
      </c>
      <c r="C26" s="942">
        <v>74</v>
      </c>
      <c r="D26" s="942">
        <f t="shared" si="0"/>
        <v>104</v>
      </c>
      <c r="F26" s="951" t="s">
        <v>359</v>
      </c>
      <c r="G26" s="227">
        <v>0</v>
      </c>
      <c r="H26" s="227">
        <v>0</v>
      </c>
      <c r="I26" s="227">
        <v>0</v>
      </c>
    </row>
    <row r="27" spans="1:9">
      <c r="A27" s="944" t="s">
        <v>43</v>
      </c>
      <c r="B27" s="941">
        <v>0</v>
      </c>
      <c r="C27" s="942">
        <v>4</v>
      </c>
      <c r="D27" s="942">
        <f t="shared" si="0"/>
        <v>4</v>
      </c>
      <c r="F27" s="951" t="s">
        <v>360</v>
      </c>
      <c r="G27" s="227">
        <v>0</v>
      </c>
      <c r="H27" s="227">
        <v>0</v>
      </c>
      <c r="I27" s="227">
        <v>0</v>
      </c>
    </row>
    <row r="28" spans="1:9">
      <c r="A28" s="945" t="s">
        <v>338</v>
      </c>
      <c r="B28" s="941">
        <v>6</v>
      </c>
      <c r="C28" s="942">
        <v>7</v>
      </c>
      <c r="D28" s="942">
        <f t="shared" si="0"/>
        <v>13</v>
      </c>
      <c r="F28" s="952" t="s">
        <v>362</v>
      </c>
      <c r="G28" s="227">
        <v>0</v>
      </c>
      <c r="H28" s="227">
        <v>0</v>
      </c>
      <c r="I28" s="227">
        <v>0</v>
      </c>
    </row>
    <row r="29" spans="1:9">
      <c r="A29" s="943" t="s">
        <v>459</v>
      </c>
      <c r="B29" s="941">
        <v>0</v>
      </c>
      <c r="C29" s="942">
        <v>0</v>
      </c>
      <c r="D29" s="942">
        <f t="shared" si="0"/>
        <v>0</v>
      </c>
      <c r="F29" s="951" t="s">
        <v>363</v>
      </c>
      <c r="G29" s="227">
        <v>0</v>
      </c>
      <c r="H29" s="227">
        <v>0</v>
      </c>
      <c r="I29" s="227">
        <v>0</v>
      </c>
    </row>
    <row r="30" spans="1:9">
      <c r="A30" s="940" t="s">
        <v>339</v>
      </c>
      <c r="B30" s="941">
        <v>2</v>
      </c>
      <c r="C30" s="942">
        <v>8</v>
      </c>
      <c r="D30" s="942">
        <f t="shared" si="0"/>
        <v>10</v>
      </c>
      <c r="F30" s="951" t="s">
        <v>364</v>
      </c>
      <c r="G30" s="227">
        <v>0</v>
      </c>
      <c r="H30" s="227">
        <v>0</v>
      </c>
      <c r="I30" s="227">
        <v>0</v>
      </c>
    </row>
    <row r="31" spans="1:9">
      <c r="A31" s="944" t="s">
        <v>340</v>
      </c>
      <c r="B31" s="941">
        <v>0</v>
      </c>
      <c r="C31" s="942">
        <v>3</v>
      </c>
      <c r="D31" s="942">
        <f t="shared" si="0"/>
        <v>3</v>
      </c>
      <c r="F31" s="951" t="s">
        <v>366</v>
      </c>
      <c r="G31" s="227">
        <v>0</v>
      </c>
      <c r="H31" s="227">
        <v>0</v>
      </c>
      <c r="I31" s="227">
        <v>0</v>
      </c>
    </row>
    <row r="32" spans="1:9">
      <c r="A32" s="944" t="s">
        <v>341</v>
      </c>
      <c r="B32" s="941">
        <v>3</v>
      </c>
      <c r="C32" s="942">
        <v>2</v>
      </c>
      <c r="D32" s="942">
        <f t="shared" si="0"/>
        <v>5</v>
      </c>
      <c r="F32" s="951" t="s">
        <v>368</v>
      </c>
      <c r="G32" s="227">
        <v>0</v>
      </c>
      <c r="H32" s="227">
        <v>0</v>
      </c>
      <c r="I32" s="227">
        <v>0</v>
      </c>
    </row>
    <row r="33" spans="1:9">
      <c r="A33" s="944" t="s">
        <v>342</v>
      </c>
      <c r="B33" s="941">
        <v>29</v>
      </c>
      <c r="C33" s="942">
        <v>27</v>
      </c>
      <c r="D33" s="942">
        <f t="shared" si="0"/>
        <v>56</v>
      </c>
      <c r="F33" s="951" t="s">
        <v>370</v>
      </c>
      <c r="G33" s="227">
        <v>0</v>
      </c>
      <c r="H33" s="227">
        <v>0</v>
      </c>
      <c r="I33" s="227">
        <v>0</v>
      </c>
    </row>
    <row r="34" spans="1:9">
      <c r="A34" s="944" t="s">
        <v>343</v>
      </c>
      <c r="B34" s="941">
        <v>0</v>
      </c>
      <c r="C34" s="942">
        <v>2</v>
      </c>
      <c r="D34" s="942">
        <f t="shared" si="0"/>
        <v>2</v>
      </c>
      <c r="F34" s="951" t="s">
        <v>371</v>
      </c>
      <c r="G34" s="227">
        <v>0</v>
      </c>
      <c r="H34" s="227">
        <v>0</v>
      </c>
      <c r="I34" s="227">
        <v>0</v>
      </c>
    </row>
    <row r="35" spans="1:9">
      <c r="A35" s="944" t="s">
        <v>344</v>
      </c>
      <c r="B35" s="941">
        <v>0</v>
      </c>
      <c r="C35" s="942">
        <v>0</v>
      </c>
      <c r="D35" s="942">
        <f t="shared" si="0"/>
        <v>0</v>
      </c>
      <c r="F35" s="951" t="s">
        <v>372</v>
      </c>
      <c r="G35" s="227">
        <v>0</v>
      </c>
      <c r="H35" s="227">
        <v>0</v>
      </c>
      <c r="I35" s="227">
        <v>0</v>
      </c>
    </row>
    <row r="36" spans="1:9">
      <c r="A36" s="944" t="s">
        <v>345</v>
      </c>
      <c r="B36" s="941">
        <v>1</v>
      </c>
      <c r="C36" s="942">
        <v>0</v>
      </c>
      <c r="D36" s="942">
        <f t="shared" si="0"/>
        <v>1</v>
      </c>
      <c r="F36" s="951" t="s">
        <v>374</v>
      </c>
      <c r="G36" s="227">
        <v>0</v>
      </c>
      <c r="H36" s="227">
        <v>0</v>
      </c>
      <c r="I36" s="227">
        <v>0</v>
      </c>
    </row>
    <row r="37" spans="1:9">
      <c r="A37" s="944" t="s">
        <v>45</v>
      </c>
      <c r="B37" s="941">
        <v>0</v>
      </c>
      <c r="C37" s="942">
        <v>0</v>
      </c>
      <c r="D37" s="942">
        <f t="shared" si="0"/>
        <v>0</v>
      </c>
      <c r="F37" s="951" t="s">
        <v>377</v>
      </c>
      <c r="G37" s="227">
        <v>0</v>
      </c>
      <c r="H37" s="227">
        <v>0</v>
      </c>
      <c r="I37" s="227">
        <v>0</v>
      </c>
    </row>
    <row r="38" spans="1:9">
      <c r="A38" s="944" t="s">
        <v>346</v>
      </c>
      <c r="B38" s="941">
        <v>0</v>
      </c>
      <c r="C38" s="942">
        <v>0</v>
      </c>
      <c r="D38" s="942">
        <f t="shared" si="0"/>
        <v>0</v>
      </c>
      <c r="F38" s="951" t="s">
        <v>378</v>
      </c>
      <c r="G38" s="227">
        <v>0</v>
      </c>
      <c r="H38" s="227">
        <v>0</v>
      </c>
      <c r="I38" s="227">
        <v>0</v>
      </c>
    </row>
    <row r="39" spans="1:9">
      <c r="A39" s="944" t="s">
        <v>347</v>
      </c>
      <c r="B39" s="941">
        <v>0</v>
      </c>
      <c r="C39" s="942">
        <v>0</v>
      </c>
      <c r="D39" s="942">
        <f t="shared" si="0"/>
        <v>0</v>
      </c>
      <c r="F39" s="951" t="s">
        <v>379</v>
      </c>
      <c r="G39" s="227">
        <v>0</v>
      </c>
      <c r="H39" s="227">
        <v>0</v>
      </c>
      <c r="I39" s="227">
        <v>0</v>
      </c>
    </row>
    <row r="40" spans="1:9">
      <c r="A40" s="944" t="s">
        <v>348</v>
      </c>
      <c r="B40" s="941">
        <v>0</v>
      </c>
      <c r="C40" s="942">
        <v>0</v>
      </c>
      <c r="D40" s="942">
        <f t="shared" si="0"/>
        <v>0</v>
      </c>
      <c r="F40" s="951" t="s">
        <v>380</v>
      </c>
      <c r="G40" s="227">
        <v>0</v>
      </c>
      <c r="H40" s="227">
        <v>0</v>
      </c>
      <c r="I40" s="227">
        <v>0</v>
      </c>
    </row>
    <row r="41" spans="1:9">
      <c r="A41" s="944" t="s">
        <v>349</v>
      </c>
      <c r="B41" s="941">
        <v>3</v>
      </c>
      <c r="C41" s="942">
        <v>13</v>
      </c>
      <c r="D41" s="942">
        <f t="shared" si="0"/>
        <v>16</v>
      </c>
      <c r="F41" s="951" t="s">
        <v>382</v>
      </c>
      <c r="G41" s="227">
        <v>0</v>
      </c>
      <c r="H41" s="227">
        <v>0</v>
      </c>
      <c r="I41" s="227">
        <v>0</v>
      </c>
    </row>
    <row r="42" spans="1:9">
      <c r="A42" s="944" t="s">
        <v>350</v>
      </c>
      <c r="B42" s="941">
        <v>1</v>
      </c>
      <c r="C42" s="942">
        <v>1</v>
      </c>
      <c r="D42" s="942">
        <f t="shared" si="0"/>
        <v>2</v>
      </c>
      <c r="F42" s="951" t="s">
        <v>383</v>
      </c>
      <c r="G42" s="227">
        <v>0</v>
      </c>
      <c r="H42" s="227">
        <v>0</v>
      </c>
      <c r="I42" s="227">
        <v>0</v>
      </c>
    </row>
    <row r="43" spans="1:9">
      <c r="A43" s="944" t="s">
        <v>351</v>
      </c>
      <c r="B43" s="941">
        <v>1</v>
      </c>
      <c r="C43" s="942">
        <v>0</v>
      </c>
      <c r="D43" s="942">
        <f t="shared" si="0"/>
        <v>1</v>
      </c>
      <c r="F43" s="951" t="s">
        <v>384</v>
      </c>
      <c r="G43" s="227">
        <v>0</v>
      </c>
      <c r="H43" s="227">
        <v>0</v>
      </c>
      <c r="I43" s="227">
        <v>0</v>
      </c>
    </row>
    <row r="44" spans="1:9">
      <c r="A44" s="944" t="s">
        <v>352</v>
      </c>
      <c r="B44" s="941">
        <v>8</v>
      </c>
      <c r="C44" s="942">
        <v>6</v>
      </c>
      <c r="D44" s="942">
        <f t="shared" si="0"/>
        <v>14</v>
      </c>
      <c r="F44" s="951" t="s">
        <v>329</v>
      </c>
      <c r="G44" s="227">
        <v>1</v>
      </c>
      <c r="H44" s="227">
        <v>0</v>
      </c>
      <c r="I44" s="227">
        <v>1</v>
      </c>
    </row>
    <row r="45" spans="1:9">
      <c r="A45" s="944" t="s">
        <v>353</v>
      </c>
      <c r="B45" s="941">
        <v>0</v>
      </c>
      <c r="C45" s="942">
        <v>0</v>
      </c>
      <c r="D45" s="942">
        <f t="shared" si="0"/>
        <v>0</v>
      </c>
      <c r="F45" s="951" t="s">
        <v>335</v>
      </c>
      <c r="G45" s="227">
        <v>1</v>
      </c>
      <c r="H45" s="227">
        <v>0</v>
      </c>
      <c r="I45" s="227">
        <v>1</v>
      </c>
    </row>
    <row r="46" spans="1:9">
      <c r="A46" s="944" t="s">
        <v>354</v>
      </c>
      <c r="B46" s="941">
        <v>1</v>
      </c>
      <c r="C46" s="942">
        <v>3</v>
      </c>
      <c r="D46" s="942">
        <f t="shared" si="0"/>
        <v>4</v>
      </c>
      <c r="F46" s="951" t="s">
        <v>345</v>
      </c>
      <c r="G46" s="227">
        <v>1</v>
      </c>
      <c r="H46" s="227">
        <v>0</v>
      </c>
      <c r="I46" s="227">
        <v>1</v>
      </c>
    </row>
    <row r="47" spans="1:9">
      <c r="A47" s="944" t="s">
        <v>355</v>
      </c>
      <c r="B47" s="941">
        <v>1</v>
      </c>
      <c r="C47" s="942">
        <v>0</v>
      </c>
      <c r="D47" s="942">
        <f t="shared" si="0"/>
        <v>1</v>
      </c>
      <c r="F47" s="951" t="s">
        <v>351</v>
      </c>
      <c r="G47" s="227">
        <v>1</v>
      </c>
      <c r="H47" s="227">
        <v>0</v>
      </c>
      <c r="I47" s="227">
        <v>1</v>
      </c>
    </row>
    <row r="48" spans="1:9">
      <c r="A48" s="944" t="s">
        <v>356</v>
      </c>
      <c r="B48" s="941">
        <v>0</v>
      </c>
      <c r="C48" s="942">
        <v>0</v>
      </c>
      <c r="D48" s="942">
        <f t="shared" si="0"/>
        <v>0</v>
      </c>
      <c r="F48" s="951" t="s">
        <v>355</v>
      </c>
      <c r="G48" s="227">
        <v>1</v>
      </c>
      <c r="H48" s="227">
        <v>0</v>
      </c>
      <c r="I48" s="227">
        <v>1</v>
      </c>
    </row>
    <row r="49" spans="1:9">
      <c r="A49" s="944" t="s">
        <v>357</v>
      </c>
      <c r="B49" s="941">
        <v>0</v>
      </c>
      <c r="C49" s="942">
        <v>1</v>
      </c>
      <c r="D49" s="942">
        <f t="shared" si="0"/>
        <v>1</v>
      </c>
      <c r="F49" s="951" t="s">
        <v>357</v>
      </c>
      <c r="G49" s="227">
        <v>0</v>
      </c>
      <c r="H49" s="227">
        <v>1</v>
      </c>
      <c r="I49" s="227">
        <v>1</v>
      </c>
    </row>
    <row r="50" spans="1:9">
      <c r="A50" s="944" t="s">
        <v>358</v>
      </c>
      <c r="B50" s="941">
        <v>0</v>
      </c>
      <c r="C50" s="942">
        <v>0</v>
      </c>
      <c r="D50" s="942">
        <f t="shared" si="0"/>
        <v>0</v>
      </c>
      <c r="F50" s="951" t="s">
        <v>361</v>
      </c>
      <c r="G50" s="227">
        <v>1</v>
      </c>
      <c r="H50" s="227">
        <v>0</v>
      </c>
      <c r="I50" s="227">
        <v>1</v>
      </c>
    </row>
    <row r="51" spans="1:9">
      <c r="A51" s="944" t="s">
        <v>359</v>
      </c>
      <c r="B51" s="941">
        <v>0</v>
      </c>
      <c r="C51" s="942">
        <v>0</v>
      </c>
      <c r="D51" s="942">
        <f t="shared" si="0"/>
        <v>0</v>
      </c>
      <c r="F51" s="951" t="s">
        <v>365</v>
      </c>
      <c r="G51" s="227">
        <v>0</v>
      </c>
      <c r="H51" s="227">
        <v>1</v>
      </c>
      <c r="I51" s="227">
        <v>1</v>
      </c>
    </row>
    <row r="52" spans="1:9">
      <c r="A52" s="944" t="s">
        <v>360</v>
      </c>
      <c r="B52" s="941">
        <v>0</v>
      </c>
      <c r="C52" s="942">
        <v>0</v>
      </c>
      <c r="D52" s="942">
        <f t="shared" si="0"/>
        <v>0</v>
      </c>
      <c r="F52" s="951" t="s">
        <v>367</v>
      </c>
      <c r="G52" s="227">
        <v>1</v>
      </c>
      <c r="H52" s="227">
        <v>0</v>
      </c>
      <c r="I52" s="227">
        <v>1</v>
      </c>
    </row>
    <row r="53" spans="1:9">
      <c r="A53" s="944" t="s">
        <v>361</v>
      </c>
      <c r="B53" s="941">
        <v>1</v>
      </c>
      <c r="C53" s="942">
        <v>0</v>
      </c>
      <c r="D53" s="942">
        <f t="shared" si="0"/>
        <v>1</v>
      </c>
      <c r="F53" s="951" t="s">
        <v>381</v>
      </c>
      <c r="G53" s="227">
        <v>1</v>
      </c>
      <c r="H53" s="227">
        <v>0</v>
      </c>
      <c r="I53" s="227">
        <v>1</v>
      </c>
    </row>
    <row r="54" spans="1:9">
      <c r="A54" s="944" t="s">
        <v>362</v>
      </c>
      <c r="B54" s="941">
        <v>0</v>
      </c>
      <c r="C54" s="942">
        <v>0</v>
      </c>
      <c r="D54" s="942">
        <f t="shared" si="0"/>
        <v>0</v>
      </c>
      <c r="F54" s="951" t="s">
        <v>343</v>
      </c>
      <c r="G54" s="227">
        <v>0</v>
      </c>
      <c r="H54" s="227">
        <v>2</v>
      </c>
      <c r="I54" s="227">
        <v>2</v>
      </c>
    </row>
    <row r="55" spans="1:9">
      <c r="A55" s="944" t="s">
        <v>363</v>
      </c>
      <c r="B55" s="941">
        <v>0</v>
      </c>
      <c r="C55" s="942">
        <v>0</v>
      </c>
      <c r="D55" s="942">
        <f t="shared" si="0"/>
        <v>0</v>
      </c>
      <c r="F55" s="951" t="s">
        <v>350</v>
      </c>
      <c r="G55" s="227">
        <v>1</v>
      </c>
      <c r="H55" s="227">
        <v>1</v>
      </c>
      <c r="I55" s="227">
        <v>2</v>
      </c>
    </row>
    <row r="56" spans="1:9">
      <c r="A56" s="944" t="s">
        <v>364</v>
      </c>
      <c r="B56" s="941">
        <v>0</v>
      </c>
      <c r="C56" s="942">
        <v>0</v>
      </c>
      <c r="D56" s="942">
        <f t="shared" si="0"/>
        <v>0</v>
      </c>
      <c r="F56" s="951" t="s">
        <v>460</v>
      </c>
      <c r="G56" s="227">
        <v>1</v>
      </c>
      <c r="H56" s="227">
        <v>1</v>
      </c>
      <c r="I56" s="227">
        <v>2</v>
      </c>
    </row>
    <row r="57" spans="1:9">
      <c r="A57" s="944" t="s">
        <v>365</v>
      </c>
      <c r="B57" s="941">
        <v>0</v>
      </c>
      <c r="C57" s="942">
        <v>1</v>
      </c>
      <c r="D57" s="942">
        <f t="shared" si="0"/>
        <v>1</v>
      </c>
      <c r="F57" s="951" t="s">
        <v>373</v>
      </c>
      <c r="G57" s="227">
        <v>2</v>
      </c>
      <c r="H57" s="227">
        <v>0</v>
      </c>
      <c r="I57" s="227">
        <v>2</v>
      </c>
    </row>
    <row r="58" spans="1:9">
      <c r="A58" s="944" t="s">
        <v>366</v>
      </c>
      <c r="B58" s="941">
        <v>0</v>
      </c>
      <c r="C58" s="942">
        <v>0</v>
      </c>
      <c r="D58" s="942">
        <f t="shared" si="0"/>
        <v>0</v>
      </c>
      <c r="F58" s="951" t="s">
        <v>325</v>
      </c>
      <c r="G58" s="227">
        <v>2</v>
      </c>
      <c r="H58" s="227">
        <v>1</v>
      </c>
      <c r="I58" s="227">
        <v>3</v>
      </c>
    </row>
    <row r="59" spans="1:9">
      <c r="A59" s="944" t="s">
        <v>367</v>
      </c>
      <c r="B59" s="941">
        <v>1</v>
      </c>
      <c r="C59" s="942">
        <v>0</v>
      </c>
      <c r="D59" s="942">
        <f t="shared" si="0"/>
        <v>1</v>
      </c>
      <c r="F59" s="951" t="s">
        <v>327</v>
      </c>
      <c r="G59" s="227">
        <v>3</v>
      </c>
      <c r="H59" s="227">
        <v>0</v>
      </c>
      <c r="I59" s="227">
        <v>3</v>
      </c>
    </row>
    <row r="60" spans="1:9">
      <c r="A60" s="944" t="s">
        <v>368</v>
      </c>
      <c r="B60" s="941">
        <v>0</v>
      </c>
      <c r="C60" s="942">
        <v>0</v>
      </c>
      <c r="D60" s="942">
        <f t="shared" si="0"/>
        <v>0</v>
      </c>
      <c r="F60" s="951" t="s">
        <v>340</v>
      </c>
      <c r="G60" s="227">
        <v>0</v>
      </c>
      <c r="H60" s="227">
        <v>3</v>
      </c>
      <c r="I60" s="227">
        <v>3</v>
      </c>
    </row>
    <row r="61" spans="1:9">
      <c r="A61" s="944" t="s">
        <v>460</v>
      </c>
      <c r="B61" s="941">
        <v>1</v>
      </c>
      <c r="C61" s="942">
        <v>1</v>
      </c>
      <c r="D61" s="942">
        <f t="shared" si="0"/>
        <v>2</v>
      </c>
      <c r="F61" s="951" t="s">
        <v>376</v>
      </c>
      <c r="G61" s="227">
        <v>2</v>
      </c>
      <c r="H61" s="227">
        <v>1</v>
      </c>
      <c r="I61" s="227">
        <v>3</v>
      </c>
    </row>
    <row r="62" spans="1:9">
      <c r="A62" s="944" t="s">
        <v>370</v>
      </c>
      <c r="B62" s="941">
        <v>0</v>
      </c>
      <c r="C62" s="942">
        <v>0</v>
      </c>
      <c r="D62" s="942">
        <f t="shared" si="0"/>
        <v>0</v>
      </c>
      <c r="F62" s="951" t="s">
        <v>434</v>
      </c>
      <c r="G62" s="227">
        <v>0</v>
      </c>
      <c r="H62" s="227">
        <v>0</v>
      </c>
      <c r="I62" s="227">
        <v>3</v>
      </c>
    </row>
    <row r="63" spans="1:9">
      <c r="A63" s="944" t="s">
        <v>371</v>
      </c>
      <c r="B63" s="941">
        <v>0</v>
      </c>
      <c r="C63" s="942">
        <v>0</v>
      </c>
      <c r="D63" s="942">
        <f t="shared" si="0"/>
        <v>0</v>
      </c>
      <c r="F63" s="951" t="s">
        <v>334</v>
      </c>
      <c r="G63" s="227">
        <v>0</v>
      </c>
      <c r="H63" s="227">
        <v>4</v>
      </c>
      <c r="I63" s="227">
        <v>4</v>
      </c>
    </row>
    <row r="64" spans="1:9">
      <c r="A64" s="944" t="s">
        <v>372</v>
      </c>
      <c r="B64" s="941">
        <v>0</v>
      </c>
      <c r="C64" s="942">
        <v>0</v>
      </c>
      <c r="D64" s="942">
        <f t="shared" si="0"/>
        <v>0</v>
      </c>
      <c r="F64" s="951" t="s">
        <v>43</v>
      </c>
      <c r="G64" s="227">
        <v>0</v>
      </c>
      <c r="H64" s="227">
        <v>4</v>
      </c>
      <c r="I64" s="227">
        <v>4</v>
      </c>
    </row>
    <row r="65" spans="1:16">
      <c r="A65" s="944" t="s">
        <v>373</v>
      </c>
      <c r="B65" s="941">
        <v>2</v>
      </c>
      <c r="C65" s="942">
        <v>0</v>
      </c>
      <c r="D65" s="942">
        <f t="shared" si="0"/>
        <v>2</v>
      </c>
      <c r="F65" s="951" t="s">
        <v>354</v>
      </c>
      <c r="G65" s="227">
        <v>1</v>
      </c>
      <c r="H65" s="227">
        <v>3</v>
      </c>
      <c r="I65" s="227">
        <v>4</v>
      </c>
    </row>
    <row r="66" spans="1:16">
      <c r="A66" s="944" t="s">
        <v>374</v>
      </c>
      <c r="B66" s="941">
        <v>0</v>
      </c>
      <c r="C66" s="942">
        <v>0</v>
      </c>
      <c r="D66" s="942">
        <f t="shared" si="0"/>
        <v>0</v>
      </c>
      <c r="F66" s="951" t="s">
        <v>375</v>
      </c>
      <c r="G66" s="227">
        <v>4</v>
      </c>
      <c r="H66" s="227">
        <v>0</v>
      </c>
      <c r="I66" s="227">
        <v>4</v>
      </c>
    </row>
    <row r="67" spans="1:16">
      <c r="A67" s="944" t="s">
        <v>375</v>
      </c>
      <c r="B67" s="941">
        <v>4</v>
      </c>
      <c r="C67" s="942">
        <v>0</v>
      </c>
      <c r="D67" s="942">
        <f t="shared" si="0"/>
        <v>4</v>
      </c>
      <c r="F67" s="951" t="s">
        <v>341</v>
      </c>
      <c r="G67" s="227">
        <v>3</v>
      </c>
      <c r="H67" s="227">
        <v>2</v>
      </c>
      <c r="I67" s="227">
        <v>5</v>
      </c>
    </row>
    <row r="68" spans="1:16">
      <c r="A68" s="944" t="s">
        <v>376</v>
      </c>
      <c r="B68" s="941">
        <v>2</v>
      </c>
      <c r="C68" s="942">
        <v>1</v>
      </c>
      <c r="D68" s="942">
        <f t="shared" si="0"/>
        <v>3</v>
      </c>
      <c r="F68" s="951" t="s">
        <v>323</v>
      </c>
      <c r="G68" s="227">
        <v>1</v>
      </c>
      <c r="H68" s="227">
        <v>9</v>
      </c>
      <c r="I68" s="227">
        <v>10</v>
      </c>
    </row>
    <row r="69" spans="1:16">
      <c r="A69" s="944" t="s">
        <v>377</v>
      </c>
      <c r="B69" s="941">
        <v>0</v>
      </c>
      <c r="C69" s="942">
        <v>0</v>
      </c>
      <c r="D69" s="942">
        <f t="shared" ref="D69:D76" si="1">SUM(B69:C69)</f>
        <v>0</v>
      </c>
      <c r="F69" s="951" t="s">
        <v>339</v>
      </c>
      <c r="G69" s="227">
        <v>2</v>
      </c>
      <c r="H69" s="227">
        <v>8</v>
      </c>
      <c r="I69" s="227">
        <v>10</v>
      </c>
    </row>
    <row r="70" spans="1:16">
      <c r="A70" s="944" t="s">
        <v>378</v>
      </c>
      <c r="B70" s="941">
        <v>0</v>
      </c>
      <c r="C70" s="942">
        <v>0</v>
      </c>
      <c r="D70" s="942">
        <f t="shared" si="1"/>
        <v>0</v>
      </c>
      <c r="F70" s="951" t="s">
        <v>240</v>
      </c>
      <c r="G70" s="227">
        <v>0</v>
      </c>
      <c r="H70" s="227">
        <v>11</v>
      </c>
      <c r="I70" s="227">
        <v>11</v>
      </c>
    </row>
    <row r="71" spans="1:16">
      <c r="A71" s="944" t="s">
        <v>379</v>
      </c>
      <c r="B71" s="941">
        <v>0</v>
      </c>
      <c r="C71" s="942">
        <v>0</v>
      </c>
      <c r="D71" s="942">
        <f t="shared" si="1"/>
        <v>0</v>
      </c>
      <c r="F71" s="951" t="s">
        <v>338</v>
      </c>
      <c r="G71" s="227">
        <v>6</v>
      </c>
      <c r="H71" s="227">
        <v>7</v>
      </c>
      <c r="I71" s="227">
        <v>13</v>
      </c>
    </row>
    <row r="72" spans="1:16" ht="15" customHeight="1">
      <c r="A72" s="944" t="s">
        <v>380</v>
      </c>
      <c r="B72" s="941">
        <v>0</v>
      </c>
      <c r="C72" s="942">
        <v>0</v>
      </c>
      <c r="D72" s="942">
        <f t="shared" si="1"/>
        <v>0</v>
      </c>
      <c r="F72" s="951" t="s">
        <v>352</v>
      </c>
      <c r="G72" s="227">
        <v>8</v>
      </c>
      <c r="H72" s="227">
        <v>6</v>
      </c>
      <c r="I72" s="227">
        <v>14</v>
      </c>
      <c r="P72" s="644"/>
    </row>
    <row r="73" spans="1:16">
      <c r="A73" s="944" t="s">
        <v>381</v>
      </c>
      <c r="B73" s="941">
        <v>1</v>
      </c>
      <c r="C73" s="942">
        <v>0</v>
      </c>
      <c r="D73" s="942">
        <f t="shared" si="1"/>
        <v>1</v>
      </c>
      <c r="F73" s="951" t="s">
        <v>349</v>
      </c>
      <c r="G73" s="227">
        <v>3</v>
      </c>
      <c r="H73" s="227">
        <v>13</v>
      </c>
      <c r="I73" s="227">
        <v>16</v>
      </c>
      <c r="P73" s="644"/>
    </row>
    <row r="74" spans="1:16">
      <c r="A74" s="944" t="s">
        <v>382</v>
      </c>
      <c r="B74" s="941">
        <v>0</v>
      </c>
      <c r="C74" s="942">
        <v>0</v>
      </c>
      <c r="D74" s="942">
        <f t="shared" si="1"/>
        <v>0</v>
      </c>
      <c r="F74" s="951" t="s">
        <v>330</v>
      </c>
      <c r="G74" s="227">
        <v>3</v>
      </c>
      <c r="H74" s="227">
        <v>15</v>
      </c>
      <c r="I74" s="227">
        <v>18</v>
      </c>
      <c r="P74" s="644"/>
    </row>
    <row r="75" spans="1:16">
      <c r="A75" s="944" t="s">
        <v>383</v>
      </c>
      <c r="B75" s="941">
        <v>0</v>
      </c>
      <c r="C75" s="942">
        <v>0</v>
      </c>
      <c r="D75" s="942">
        <f t="shared" si="1"/>
        <v>0</v>
      </c>
      <c r="F75" s="951" t="s">
        <v>342</v>
      </c>
      <c r="G75" s="227">
        <v>29</v>
      </c>
      <c r="H75" s="227">
        <v>27</v>
      </c>
      <c r="I75" s="227">
        <v>56</v>
      </c>
      <c r="L75" s="953"/>
      <c r="M75" s="953"/>
      <c r="N75" s="946"/>
      <c r="O75" s="644"/>
      <c r="P75" s="644"/>
    </row>
    <row r="76" spans="1:16">
      <c r="A76" s="944" t="s">
        <v>384</v>
      </c>
      <c r="B76" s="941">
        <v>0</v>
      </c>
      <c r="C76" s="942">
        <v>0</v>
      </c>
      <c r="D76" s="942">
        <f t="shared" si="1"/>
        <v>0</v>
      </c>
      <c r="F76" s="951" t="s">
        <v>457</v>
      </c>
      <c r="G76" s="227">
        <v>0</v>
      </c>
      <c r="H76" s="227">
        <v>96</v>
      </c>
      <c r="I76" s="227">
        <v>96</v>
      </c>
      <c r="L76" s="953"/>
      <c r="M76" s="953"/>
      <c r="N76" s="946"/>
      <c r="O76" s="644"/>
      <c r="P76" s="644"/>
    </row>
    <row r="77" spans="1:16">
      <c r="A77" s="944" t="s">
        <v>434</v>
      </c>
      <c r="B77" s="955">
        <v>0</v>
      </c>
      <c r="C77" s="956">
        <v>0</v>
      </c>
      <c r="D77" s="942">
        <v>3</v>
      </c>
      <c r="F77" s="951" t="s">
        <v>337</v>
      </c>
      <c r="G77" s="227">
        <v>30</v>
      </c>
      <c r="H77" s="227">
        <v>74</v>
      </c>
      <c r="I77" s="227">
        <v>104</v>
      </c>
      <c r="L77" s="953"/>
      <c r="M77" s="953"/>
      <c r="N77" s="946"/>
      <c r="O77" s="644"/>
      <c r="P77" s="644"/>
    </row>
    <row r="78" spans="1:16">
      <c r="A78" s="947" t="s">
        <v>8</v>
      </c>
      <c r="B78" s="948">
        <f>SUM(B4:B77)</f>
        <v>109</v>
      </c>
      <c r="C78" s="948">
        <f>SUM(C4:C77)</f>
        <v>290</v>
      </c>
      <c r="D78" s="949">
        <f>SUM(D4:D77)</f>
        <v>402</v>
      </c>
      <c r="F78" s="222" t="s">
        <v>8</v>
      </c>
      <c r="G78" s="281">
        <v>106</v>
      </c>
      <c r="H78" s="281">
        <v>217</v>
      </c>
      <c r="I78" s="281">
        <v>327</v>
      </c>
      <c r="L78" s="954"/>
      <c r="M78" s="954"/>
      <c r="N78" s="644"/>
      <c r="O78" s="644"/>
      <c r="P78" s="644"/>
    </row>
    <row r="79" spans="1:16" s="210" customFormat="1">
      <c r="A79" s="390" t="s">
        <v>449</v>
      </c>
      <c r="B79" s="390" t="s">
        <v>450</v>
      </c>
      <c r="C79" s="227" t="s">
        <v>461</v>
      </c>
      <c r="D79" s="227" t="s">
        <v>34</v>
      </c>
      <c r="J79" s="239"/>
      <c r="K79" s="239"/>
    </row>
    <row r="80" spans="1:16" s="210" customFormat="1">
      <c r="A80" s="210">
        <f>B78</f>
        <v>109</v>
      </c>
      <c r="B80" s="227">
        <f>C78</f>
        <v>290</v>
      </c>
      <c r="C80" s="227">
        <f>D77</f>
        <v>3</v>
      </c>
      <c r="D80" s="227">
        <f>D78</f>
        <v>402</v>
      </c>
      <c r="F80" s="239"/>
      <c r="G80" s="210" t="s">
        <v>462</v>
      </c>
      <c r="H80" s="210" t="s">
        <v>463</v>
      </c>
      <c r="I80" s="239"/>
      <c r="J80" s="239"/>
      <c r="K80" s="239"/>
      <c r="L80" s="239"/>
      <c r="M80" s="239"/>
    </row>
    <row r="81" spans="1:13">
      <c r="A81" s="1049" t="s">
        <v>464</v>
      </c>
      <c r="B81" s="1049"/>
      <c r="C81" s="1049"/>
      <c r="D81" s="1049"/>
      <c r="E81" s="1049"/>
      <c r="F81" s="239"/>
      <c r="G81" s="481" t="s">
        <v>465</v>
      </c>
      <c r="H81" s="696">
        <v>19</v>
      </c>
      <c r="I81" s="239"/>
      <c r="L81" s="239"/>
      <c r="M81" s="239"/>
    </row>
    <row r="82" spans="1:13">
      <c r="A82" s="1049"/>
      <c r="B82" s="1049"/>
      <c r="C82" s="1049"/>
      <c r="D82" s="1049"/>
      <c r="E82" s="1049"/>
      <c r="F82" s="239"/>
      <c r="G82" s="481" t="s">
        <v>466</v>
      </c>
      <c r="H82" s="696">
        <v>255</v>
      </c>
      <c r="I82" s="239"/>
      <c r="L82" s="239"/>
      <c r="M82" s="239"/>
    </row>
    <row r="83" spans="1:13">
      <c r="A83" s="1049"/>
      <c r="B83" s="1049"/>
      <c r="C83" s="1049"/>
      <c r="D83" s="1049"/>
      <c r="E83" s="1049"/>
      <c r="F83" s="239"/>
      <c r="G83" s="481" t="s">
        <v>467</v>
      </c>
      <c r="H83" s="696">
        <v>14</v>
      </c>
      <c r="I83" s="239"/>
      <c r="L83" s="239"/>
      <c r="M83" s="239"/>
    </row>
    <row r="84" spans="1:13">
      <c r="A84" s="1049"/>
      <c r="B84" s="1049"/>
      <c r="C84" s="1049"/>
      <c r="D84" s="1049"/>
      <c r="E84" s="1049"/>
      <c r="F84" s="239"/>
      <c r="G84" s="481" t="s">
        <v>468</v>
      </c>
      <c r="H84" s="696">
        <v>2</v>
      </c>
      <c r="I84" s="239"/>
      <c r="L84" s="239"/>
      <c r="M84" s="239"/>
    </row>
    <row r="85" spans="1:13">
      <c r="A85" s="1049"/>
      <c r="B85" s="1049"/>
      <c r="C85" s="1049"/>
      <c r="D85" s="1049"/>
      <c r="E85" s="1049"/>
      <c r="F85" s="239"/>
      <c r="H85" s="210">
        <f>SUM(H81:H84)</f>
        <v>290</v>
      </c>
      <c r="I85" s="239"/>
      <c r="L85" s="239"/>
      <c r="M85" s="239"/>
    </row>
    <row r="86" spans="1:13">
      <c r="F86" s="239"/>
      <c r="G86" s="239"/>
      <c r="H86" s="239"/>
      <c r="I86" s="239"/>
      <c r="L86" s="239"/>
      <c r="M86" s="239"/>
    </row>
    <row r="87" spans="1:13">
      <c r="F87" s="239"/>
      <c r="G87" s="239"/>
      <c r="H87" s="239"/>
      <c r="I87" s="239"/>
      <c r="L87" s="239"/>
      <c r="M87" s="239"/>
    </row>
    <row r="88" spans="1:13">
      <c r="F88" s="239"/>
      <c r="G88" s="239"/>
      <c r="H88" s="239"/>
      <c r="I88" s="239"/>
      <c r="L88" s="239"/>
      <c r="M88" s="239"/>
    </row>
    <row r="89" spans="1:13">
      <c r="F89" s="239"/>
      <c r="G89" s="239"/>
      <c r="H89" s="239"/>
      <c r="I89" s="239"/>
      <c r="L89" s="239"/>
      <c r="M89" s="239"/>
    </row>
    <row r="90" spans="1:13">
      <c r="F90" s="239"/>
      <c r="G90" s="239"/>
      <c r="H90" s="239"/>
      <c r="I90" s="239"/>
      <c r="L90" s="239"/>
      <c r="M90" s="239"/>
    </row>
    <row r="91" spans="1:13">
      <c r="F91" s="239"/>
      <c r="G91" s="239"/>
      <c r="H91" s="239"/>
      <c r="I91" s="239"/>
      <c r="L91" s="239"/>
      <c r="M91" s="239"/>
    </row>
    <row r="92" spans="1:13">
      <c r="F92" s="239"/>
      <c r="G92" s="239"/>
      <c r="H92" s="239"/>
      <c r="I92" s="239"/>
      <c r="L92" s="239"/>
      <c r="M92" s="239"/>
    </row>
    <row r="93" spans="1:13">
      <c r="F93" s="239"/>
      <c r="G93" s="239"/>
      <c r="H93" s="239"/>
      <c r="I93" s="239"/>
      <c r="L93" s="239"/>
      <c r="M93" s="239"/>
    </row>
    <row r="94" spans="1:13">
      <c r="F94" s="239"/>
      <c r="G94" s="239"/>
      <c r="H94" s="239"/>
      <c r="I94" s="239"/>
      <c r="L94" s="239"/>
      <c r="M94" s="239"/>
    </row>
    <row r="95" spans="1:13">
      <c r="F95" s="239"/>
      <c r="G95" s="239"/>
      <c r="H95" s="239"/>
      <c r="I95" s="239"/>
      <c r="L95" s="239"/>
      <c r="M95" s="239"/>
    </row>
    <row r="96" spans="1:13">
      <c r="F96" s="239"/>
      <c r="G96" s="239"/>
      <c r="H96" s="239"/>
      <c r="I96" s="239"/>
      <c r="L96" s="239"/>
      <c r="M96" s="239"/>
    </row>
  </sheetData>
  <sortState ref="F4:I77">
    <sortCondition ref="I4"/>
  </sortState>
  <mergeCells count="1">
    <mergeCell ref="A81:E85"/>
  </mergeCells>
  <conditionalFormatting sqref="A4:A77">
    <cfRule type="duplicateValues" dxfId="7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zoomScale="90" zoomScaleNormal="90" workbookViewId="0">
      <selection activeCell="R82" sqref="R82"/>
    </sheetView>
  </sheetViews>
  <sheetFormatPr defaultRowHeight="15"/>
  <cols>
    <col min="1" max="1" width="60.42578125" customWidth="1"/>
    <col min="2" max="13" width="10" customWidth="1"/>
    <col min="14" max="14" width="8.85546875" customWidth="1"/>
    <col min="15" max="15" width="9.5703125" customWidth="1"/>
    <col min="16" max="16" width="10.42578125" customWidth="1"/>
    <col min="17" max="17" width="9.140625" style="210"/>
  </cols>
  <sheetData>
    <row r="1" spans="1:17">
      <c r="A1" s="223" t="s">
        <v>3</v>
      </c>
    </row>
    <row r="2" spans="1:17" ht="15.75" thickBot="1">
      <c r="A2" s="1" t="s">
        <v>4</v>
      </c>
    </row>
    <row r="3" spans="1:17" ht="15.75" thickBot="1">
      <c r="A3" s="375" t="s">
        <v>469</v>
      </c>
      <c r="B3" s="376" t="s">
        <v>470</v>
      </c>
      <c r="C3" s="376" t="s">
        <v>471</v>
      </c>
      <c r="D3" s="376" t="s">
        <v>472</v>
      </c>
      <c r="E3" s="377" t="s">
        <v>473</v>
      </c>
      <c r="F3" s="377" t="s">
        <v>474</v>
      </c>
      <c r="G3" s="377" t="s">
        <v>475</v>
      </c>
      <c r="H3" s="377" t="s">
        <v>476</v>
      </c>
      <c r="I3" s="377" t="s">
        <v>477</v>
      </c>
      <c r="J3" s="377" t="s">
        <v>478</v>
      </c>
      <c r="K3" s="377" t="s">
        <v>479</v>
      </c>
      <c r="L3" s="377" t="s">
        <v>480</v>
      </c>
      <c r="M3" s="377" t="s">
        <v>481</v>
      </c>
      <c r="N3" s="376" t="s">
        <v>8</v>
      </c>
      <c r="O3" s="376" t="s">
        <v>432</v>
      </c>
      <c r="P3" s="378" t="s">
        <v>433</v>
      </c>
    </row>
    <row r="4" spans="1:17">
      <c r="A4" s="638" t="s">
        <v>323</v>
      </c>
      <c r="B4" s="224">
        <v>10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374">
        <f t="shared" ref="N4:N37" si="0">SUM(B4:M4)</f>
        <v>10</v>
      </c>
      <c r="O4" s="374">
        <v>1</v>
      </c>
      <c r="P4" s="386">
        <v>9</v>
      </c>
      <c r="Q4" s="210">
        <f>N4-O4-P4</f>
        <v>0</v>
      </c>
    </row>
    <row r="5" spans="1:17">
      <c r="A5" s="639" t="s">
        <v>451</v>
      </c>
      <c r="B5" s="225">
        <v>0</v>
      </c>
      <c r="C5" s="225"/>
      <c r="D5" s="225"/>
      <c r="E5" s="225"/>
      <c r="F5" s="225"/>
      <c r="G5" s="225"/>
      <c r="H5" s="224"/>
      <c r="I5" s="224"/>
      <c r="J5" s="224"/>
      <c r="K5" s="224"/>
      <c r="L5" s="224"/>
      <c r="M5" s="224"/>
      <c r="N5" s="374">
        <f t="shared" si="0"/>
        <v>0</v>
      </c>
      <c r="O5" s="349">
        <v>0</v>
      </c>
      <c r="P5" s="387">
        <v>0</v>
      </c>
      <c r="Q5" s="210">
        <f t="shared" ref="Q5:Q68" si="1">N5-O5-P5</f>
        <v>0</v>
      </c>
    </row>
    <row r="6" spans="1:17">
      <c r="A6" s="639" t="s">
        <v>452</v>
      </c>
      <c r="B6" s="225">
        <v>0</v>
      </c>
      <c r="C6" s="225"/>
      <c r="D6" s="225"/>
      <c r="E6" s="225"/>
      <c r="F6" s="225"/>
      <c r="G6" s="225"/>
      <c r="H6" s="224"/>
      <c r="I6" s="224"/>
      <c r="J6" s="224"/>
      <c r="K6" s="224"/>
      <c r="L6" s="224"/>
      <c r="M6" s="224"/>
      <c r="N6" s="374">
        <f t="shared" si="0"/>
        <v>0</v>
      </c>
      <c r="O6" s="349">
        <v>0</v>
      </c>
      <c r="P6" s="387">
        <v>0</v>
      </c>
      <c r="Q6" s="210">
        <f t="shared" si="1"/>
        <v>0</v>
      </c>
    </row>
    <row r="7" spans="1:17">
      <c r="A7" s="639" t="s">
        <v>325</v>
      </c>
      <c r="B7" s="225">
        <v>3</v>
      </c>
      <c r="C7" s="225"/>
      <c r="D7" s="225"/>
      <c r="E7" s="225"/>
      <c r="F7" s="225"/>
      <c r="G7" s="225"/>
      <c r="H7" s="224"/>
      <c r="I7" s="224"/>
      <c r="J7" s="224"/>
      <c r="K7" s="224"/>
      <c r="L7" s="224"/>
      <c r="M7" s="224"/>
      <c r="N7" s="374">
        <f t="shared" si="0"/>
        <v>3</v>
      </c>
      <c r="O7" s="349">
        <v>2</v>
      </c>
      <c r="P7" s="387">
        <v>1</v>
      </c>
      <c r="Q7" s="210">
        <f t="shared" si="1"/>
        <v>0</v>
      </c>
    </row>
    <row r="8" spans="1:17">
      <c r="A8" s="639" t="s">
        <v>326</v>
      </c>
      <c r="B8" s="225">
        <v>0</v>
      </c>
      <c r="C8" s="225"/>
      <c r="D8" s="225"/>
      <c r="E8" s="225"/>
      <c r="F8" s="225"/>
      <c r="G8" s="225"/>
      <c r="H8" s="224"/>
      <c r="I8" s="224"/>
      <c r="J8" s="224"/>
      <c r="K8" s="224"/>
      <c r="L8" s="224"/>
      <c r="M8" s="224"/>
      <c r="N8" s="374">
        <f t="shared" si="0"/>
        <v>0</v>
      </c>
      <c r="O8" s="349">
        <v>0</v>
      </c>
      <c r="P8" s="387">
        <v>0</v>
      </c>
      <c r="Q8" s="210">
        <f t="shared" si="1"/>
        <v>0</v>
      </c>
    </row>
    <row r="9" spans="1:17">
      <c r="A9" s="639" t="s">
        <v>327</v>
      </c>
      <c r="B9" s="225">
        <v>3</v>
      </c>
      <c r="C9" s="225"/>
      <c r="D9" s="225"/>
      <c r="E9" s="225"/>
      <c r="F9" s="225"/>
      <c r="G9" s="225"/>
      <c r="H9" s="224"/>
      <c r="I9" s="224"/>
      <c r="J9" s="224"/>
      <c r="K9" s="224"/>
      <c r="L9" s="224"/>
      <c r="M9" s="224"/>
      <c r="N9" s="374">
        <f t="shared" si="0"/>
        <v>3</v>
      </c>
      <c r="O9" s="349">
        <v>3</v>
      </c>
      <c r="P9" s="387">
        <v>0</v>
      </c>
      <c r="Q9" s="210">
        <f t="shared" si="1"/>
        <v>0</v>
      </c>
    </row>
    <row r="10" spans="1:17">
      <c r="A10" s="944" t="s">
        <v>455</v>
      </c>
      <c r="B10" s="225">
        <v>0</v>
      </c>
      <c r="C10" s="225"/>
      <c r="D10" s="225"/>
      <c r="E10" s="225"/>
      <c r="F10" s="225"/>
      <c r="G10" s="225"/>
      <c r="H10" s="224"/>
      <c r="I10" s="224"/>
      <c r="J10" s="224"/>
      <c r="K10" s="224"/>
      <c r="L10" s="224"/>
      <c r="M10" s="224"/>
      <c r="N10" s="374">
        <f t="shared" si="0"/>
        <v>0</v>
      </c>
      <c r="O10" s="349">
        <v>0</v>
      </c>
      <c r="P10" s="387">
        <v>0</v>
      </c>
      <c r="Q10" s="210">
        <f t="shared" si="1"/>
        <v>0</v>
      </c>
    </row>
    <row r="11" spans="1:17">
      <c r="A11" s="637" t="s">
        <v>453</v>
      </c>
      <c r="B11" s="225">
        <v>0</v>
      </c>
      <c r="C11" s="225"/>
      <c r="D11" s="225"/>
      <c r="E11" s="225"/>
      <c r="F11" s="225"/>
      <c r="G11" s="225"/>
      <c r="H11" s="224"/>
      <c r="I11" s="224"/>
      <c r="J11" s="224"/>
      <c r="K11" s="224"/>
      <c r="L11" s="224"/>
      <c r="M11" s="224"/>
      <c r="N11" s="374">
        <f t="shared" si="0"/>
        <v>0</v>
      </c>
      <c r="O11" s="349">
        <v>0</v>
      </c>
      <c r="P11" s="387">
        <v>0</v>
      </c>
      <c r="Q11" s="210">
        <f t="shared" si="1"/>
        <v>0</v>
      </c>
    </row>
    <row r="12" spans="1:17">
      <c r="A12" s="102" t="s">
        <v>454</v>
      </c>
      <c r="B12" s="225">
        <v>0</v>
      </c>
      <c r="C12" s="225"/>
      <c r="D12" s="225"/>
      <c r="E12" s="225"/>
      <c r="F12" s="225"/>
      <c r="G12" s="225"/>
      <c r="H12" s="224"/>
      <c r="I12" s="224"/>
      <c r="J12" s="224"/>
      <c r="K12" s="224"/>
      <c r="L12" s="224"/>
      <c r="M12" s="224"/>
      <c r="N12" s="374">
        <f t="shared" si="0"/>
        <v>0</v>
      </c>
      <c r="O12" s="349">
        <v>0</v>
      </c>
      <c r="P12" s="387">
        <v>0</v>
      </c>
      <c r="Q12" s="210">
        <f t="shared" si="1"/>
        <v>0</v>
      </c>
    </row>
    <row r="13" spans="1:17">
      <c r="A13" s="639" t="s">
        <v>457</v>
      </c>
      <c r="B13" s="225">
        <v>96</v>
      </c>
      <c r="C13" s="225"/>
      <c r="D13" s="225"/>
      <c r="E13" s="225"/>
      <c r="F13" s="225"/>
      <c r="G13" s="225"/>
      <c r="H13" s="224"/>
      <c r="I13" s="224"/>
      <c r="J13" s="224"/>
      <c r="K13" s="224"/>
      <c r="L13" s="224"/>
      <c r="M13" s="224"/>
      <c r="N13" s="374">
        <f t="shared" si="0"/>
        <v>96</v>
      </c>
      <c r="O13" s="349">
        <v>0</v>
      </c>
      <c r="P13" s="387">
        <v>96</v>
      </c>
      <c r="Q13" s="210">
        <f t="shared" si="1"/>
        <v>0</v>
      </c>
    </row>
    <row r="14" spans="1:17">
      <c r="A14" s="639" t="s">
        <v>240</v>
      </c>
      <c r="B14" s="225">
        <v>11</v>
      </c>
      <c r="C14" s="225"/>
      <c r="D14" s="225"/>
      <c r="E14" s="225"/>
      <c r="F14" s="225"/>
      <c r="G14" s="225"/>
      <c r="H14" s="224"/>
      <c r="I14" s="224"/>
      <c r="J14" s="224"/>
      <c r="K14" s="224"/>
      <c r="L14" s="224"/>
      <c r="M14" s="224"/>
      <c r="N14" s="374">
        <f t="shared" si="0"/>
        <v>11</v>
      </c>
      <c r="O14" s="349">
        <v>0</v>
      </c>
      <c r="P14" s="387">
        <v>11</v>
      </c>
      <c r="Q14" s="210">
        <f t="shared" si="1"/>
        <v>0</v>
      </c>
    </row>
    <row r="15" spans="1:17">
      <c r="A15" s="639" t="s">
        <v>328</v>
      </c>
      <c r="B15" s="225">
        <v>0</v>
      </c>
      <c r="C15" s="225"/>
      <c r="D15" s="225"/>
      <c r="E15" s="225"/>
      <c r="F15" s="225"/>
      <c r="G15" s="225"/>
      <c r="H15" s="224"/>
      <c r="I15" s="224"/>
      <c r="J15" s="224"/>
      <c r="K15" s="224"/>
      <c r="L15" s="224"/>
      <c r="M15" s="224"/>
      <c r="N15" s="374">
        <f t="shared" si="0"/>
        <v>0</v>
      </c>
      <c r="O15" s="349">
        <v>0</v>
      </c>
      <c r="P15" s="387">
        <v>0</v>
      </c>
      <c r="Q15" s="210">
        <f t="shared" si="1"/>
        <v>0</v>
      </c>
    </row>
    <row r="16" spans="1:17">
      <c r="A16" s="639" t="s">
        <v>329</v>
      </c>
      <c r="B16" s="225">
        <v>1</v>
      </c>
      <c r="C16" s="225"/>
      <c r="D16" s="225"/>
      <c r="E16" s="225"/>
      <c r="F16" s="225"/>
      <c r="G16" s="225"/>
      <c r="H16" s="224"/>
      <c r="I16" s="224"/>
      <c r="J16" s="224"/>
      <c r="K16" s="224"/>
      <c r="L16" s="224"/>
      <c r="M16" s="224"/>
      <c r="N16" s="374">
        <f t="shared" si="0"/>
        <v>1</v>
      </c>
      <c r="O16" s="349">
        <v>1</v>
      </c>
      <c r="P16" s="387">
        <v>0</v>
      </c>
      <c r="Q16" s="210">
        <f t="shared" si="1"/>
        <v>0</v>
      </c>
    </row>
    <row r="17" spans="1:17">
      <c r="A17" s="639" t="s">
        <v>330</v>
      </c>
      <c r="B17" s="225">
        <v>18</v>
      </c>
      <c r="C17" s="225"/>
      <c r="D17" s="225"/>
      <c r="E17" s="225"/>
      <c r="F17" s="225"/>
      <c r="G17" s="225"/>
      <c r="H17" s="224"/>
      <c r="I17" s="224"/>
      <c r="J17" s="224"/>
      <c r="K17" s="224"/>
      <c r="L17" s="224"/>
      <c r="M17" s="224"/>
      <c r="N17" s="374">
        <f t="shared" si="0"/>
        <v>18</v>
      </c>
      <c r="O17" s="349">
        <v>3</v>
      </c>
      <c r="P17" s="387">
        <v>15</v>
      </c>
      <c r="Q17" s="210">
        <f t="shared" si="1"/>
        <v>0</v>
      </c>
    </row>
    <row r="18" spans="1:17">
      <c r="A18" s="637" t="s">
        <v>456</v>
      </c>
      <c r="B18" s="225">
        <v>0</v>
      </c>
      <c r="C18" s="225"/>
      <c r="D18" s="225"/>
      <c r="E18" s="225"/>
      <c r="F18" s="225"/>
      <c r="G18" s="225"/>
      <c r="H18" s="224"/>
      <c r="I18" s="224"/>
      <c r="J18" s="224"/>
      <c r="K18" s="224"/>
      <c r="L18" s="224"/>
      <c r="M18" s="224"/>
      <c r="N18" s="374">
        <f t="shared" si="0"/>
        <v>0</v>
      </c>
      <c r="O18" s="349">
        <v>0</v>
      </c>
      <c r="P18" s="387">
        <v>0</v>
      </c>
      <c r="Q18" s="210">
        <f t="shared" si="1"/>
        <v>0</v>
      </c>
    </row>
    <row r="19" spans="1:17">
      <c r="A19" s="639" t="s">
        <v>331</v>
      </c>
      <c r="B19" s="225">
        <v>0</v>
      </c>
      <c r="C19" s="225"/>
      <c r="D19" s="225"/>
      <c r="E19" s="225"/>
      <c r="F19" s="225"/>
      <c r="G19" s="225"/>
      <c r="H19" s="224"/>
      <c r="I19" s="224"/>
      <c r="J19" s="224"/>
      <c r="K19" s="224"/>
      <c r="L19" s="224"/>
      <c r="M19" s="224"/>
      <c r="N19" s="374">
        <f t="shared" si="0"/>
        <v>0</v>
      </c>
      <c r="O19" s="349">
        <v>0</v>
      </c>
      <c r="P19" s="387">
        <v>0</v>
      </c>
      <c r="Q19" s="210">
        <f t="shared" si="1"/>
        <v>0</v>
      </c>
    </row>
    <row r="20" spans="1:17">
      <c r="A20" s="639" t="s">
        <v>332</v>
      </c>
      <c r="B20" s="225">
        <v>0</v>
      </c>
      <c r="C20" s="225"/>
      <c r="D20" s="225"/>
      <c r="E20" s="225"/>
      <c r="F20" s="225"/>
      <c r="G20" s="225"/>
      <c r="H20" s="224"/>
      <c r="I20" s="224"/>
      <c r="J20" s="224"/>
      <c r="K20" s="224"/>
      <c r="L20" s="224"/>
      <c r="M20" s="224"/>
      <c r="N20" s="374">
        <f t="shared" si="0"/>
        <v>0</v>
      </c>
      <c r="O20" s="349">
        <v>0</v>
      </c>
      <c r="P20" s="387">
        <v>0</v>
      </c>
      <c r="Q20" s="210">
        <f t="shared" si="1"/>
        <v>0</v>
      </c>
    </row>
    <row r="21" spans="1:17">
      <c r="A21" s="639" t="s">
        <v>333</v>
      </c>
      <c r="B21" s="225">
        <v>0</v>
      </c>
      <c r="C21" s="225"/>
      <c r="D21" s="225"/>
      <c r="E21" s="225"/>
      <c r="F21" s="225"/>
      <c r="G21" s="225"/>
      <c r="H21" s="224"/>
      <c r="I21" s="224"/>
      <c r="J21" s="224"/>
      <c r="K21" s="224"/>
      <c r="L21" s="224"/>
      <c r="M21" s="224"/>
      <c r="N21" s="374">
        <f t="shared" si="0"/>
        <v>0</v>
      </c>
      <c r="O21" s="349">
        <v>0</v>
      </c>
      <c r="P21" s="387">
        <v>0</v>
      </c>
      <c r="Q21" s="210">
        <f t="shared" si="1"/>
        <v>0</v>
      </c>
    </row>
    <row r="22" spans="1:17">
      <c r="A22" s="639" t="s">
        <v>334</v>
      </c>
      <c r="B22" s="225">
        <v>4</v>
      </c>
      <c r="C22" s="225"/>
      <c r="D22" s="225"/>
      <c r="E22" s="225"/>
      <c r="F22" s="225"/>
      <c r="G22" s="225"/>
      <c r="H22" s="224"/>
      <c r="I22" s="224"/>
      <c r="J22" s="224"/>
      <c r="K22" s="224"/>
      <c r="L22" s="224"/>
      <c r="M22" s="224"/>
      <c r="N22" s="374">
        <f t="shared" si="0"/>
        <v>4</v>
      </c>
      <c r="O22" s="349">
        <v>0</v>
      </c>
      <c r="P22" s="387">
        <v>4</v>
      </c>
      <c r="Q22" s="210">
        <f t="shared" si="1"/>
        <v>0</v>
      </c>
    </row>
    <row r="23" spans="1:17">
      <c r="A23" s="639" t="s">
        <v>458</v>
      </c>
      <c r="B23" s="225">
        <v>0</v>
      </c>
      <c r="C23" s="225"/>
      <c r="D23" s="225"/>
      <c r="E23" s="225"/>
      <c r="F23" s="225"/>
      <c r="G23" s="225"/>
      <c r="H23" s="224"/>
      <c r="I23" s="224"/>
      <c r="J23" s="224"/>
      <c r="K23" s="224"/>
      <c r="L23" s="224"/>
      <c r="M23" s="224"/>
      <c r="N23" s="374">
        <f t="shared" si="0"/>
        <v>0</v>
      </c>
      <c r="O23" s="349">
        <v>0</v>
      </c>
      <c r="P23" s="387">
        <v>0</v>
      </c>
      <c r="Q23" s="210">
        <f t="shared" si="1"/>
        <v>0</v>
      </c>
    </row>
    <row r="24" spans="1:17">
      <c r="A24" s="639" t="s">
        <v>335</v>
      </c>
      <c r="B24" s="225">
        <v>1</v>
      </c>
      <c r="C24" s="225"/>
      <c r="D24" s="225"/>
      <c r="E24" s="225"/>
      <c r="F24" s="225"/>
      <c r="G24" s="225"/>
      <c r="H24" s="224"/>
      <c r="I24" s="224"/>
      <c r="J24" s="224"/>
      <c r="K24" s="224"/>
      <c r="L24" s="224"/>
      <c r="M24" s="224"/>
      <c r="N24" s="374">
        <f t="shared" si="0"/>
        <v>1</v>
      </c>
      <c r="O24" s="349">
        <v>1</v>
      </c>
      <c r="P24" s="387">
        <v>0</v>
      </c>
      <c r="Q24" s="210">
        <f t="shared" si="1"/>
        <v>0</v>
      </c>
    </row>
    <row r="25" spans="1:17">
      <c r="A25" s="639" t="s">
        <v>336</v>
      </c>
      <c r="B25" s="225">
        <v>0</v>
      </c>
      <c r="C25" s="225"/>
      <c r="D25" s="225"/>
      <c r="E25" s="225"/>
      <c r="F25" s="225"/>
      <c r="G25" s="225"/>
      <c r="H25" s="224"/>
      <c r="I25" s="224"/>
      <c r="J25" s="224"/>
      <c r="K25" s="224"/>
      <c r="L25" s="224"/>
      <c r="M25" s="224"/>
      <c r="N25" s="374">
        <f t="shared" si="0"/>
        <v>0</v>
      </c>
      <c r="O25" s="349">
        <v>0</v>
      </c>
      <c r="P25" s="387">
        <v>0</v>
      </c>
      <c r="Q25" s="210">
        <f t="shared" si="1"/>
        <v>0</v>
      </c>
    </row>
    <row r="26" spans="1:17">
      <c r="A26" s="639" t="s">
        <v>337</v>
      </c>
      <c r="B26" s="225">
        <v>104</v>
      </c>
      <c r="C26" s="225"/>
      <c r="D26" s="225"/>
      <c r="E26" s="225"/>
      <c r="F26" s="225"/>
      <c r="G26" s="225"/>
      <c r="H26" s="224"/>
      <c r="I26" s="224"/>
      <c r="J26" s="224"/>
      <c r="K26" s="224"/>
      <c r="L26" s="224"/>
      <c r="M26" s="224"/>
      <c r="N26" s="374">
        <f t="shared" si="0"/>
        <v>104</v>
      </c>
      <c r="O26" s="349">
        <v>30</v>
      </c>
      <c r="P26" s="387">
        <v>74</v>
      </c>
      <c r="Q26" s="210">
        <f t="shared" si="1"/>
        <v>0</v>
      </c>
    </row>
    <row r="27" spans="1:17">
      <c r="A27" s="639" t="s">
        <v>43</v>
      </c>
      <c r="B27" s="225">
        <v>4</v>
      </c>
      <c r="C27" s="225"/>
      <c r="D27" s="225"/>
      <c r="E27" s="225"/>
      <c r="F27" s="225"/>
      <c r="G27" s="225"/>
      <c r="H27" s="224"/>
      <c r="I27" s="224"/>
      <c r="J27" s="224"/>
      <c r="K27" s="224"/>
      <c r="L27" s="224"/>
      <c r="M27" s="224"/>
      <c r="N27" s="374">
        <f t="shared" si="0"/>
        <v>4</v>
      </c>
      <c r="O27" s="349">
        <v>0</v>
      </c>
      <c r="P27" s="387">
        <v>4</v>
      </c>
      <c r="Q27" s="210">
        <f t="shared" si="1"/>
        <v>0</v>
      </c>
    </row>
    <row r="28" spans="1:17">
      <c r="A28" s="639" t="s">
        <v>338</v>
      </c>
      <c r="B28" s="225">
        <v>13</v>
      </c>
      <c r="C28" s="225"/>
      <c r="D28" s="225"/>
      <c r="E28" s="225"/>
      <c r="F28" s="225"/>
      <c r="G28" s="225"/>
      <c r="H28" s="224"/>
      <c r="I28" s="224"/>
      <c r="J28" s="224"/>
      <c r="K28" s="224"/>
      <c r="L28" s="224"/>
      <c r="M28" s="224"/>
      <c r="N28" s="374">
        <f t="shared" si="0"/>
        <v>13</v>
      </c>
      <c r="O28" s="349">
        <v>6</v>
      </c>
      <c r="P28" s="387">
        <v>7</v>
      </c>
      <c r="Q28" s="210">
        <f t="shared" si="1"/>
        <v>0</v>
      </c>
    </row>
    <row r="29" spans="1:17">
      <c r="A29" s="639" t="s">
        <v>459</v>
      </c>
      <c r="B29" s="225">
        <v>0</v>
      </c>
      <c r="C29" s="225"/>
      <c r="D29" s="225"/>
      <c r="E29" s="225"/>
      <c r="F29" s="225"/>
      <c r="G29" s="225"/>
      <c r="H29" s="224"/>
      <c r="I29" s="224"/>
      <c r="J29" s="224"/>
      <c r="K29" s="224"/>
      <c r="L29" s="224"/>
      <c r="M29" s="224"/>
      <c r="N29" s="374">
        <f t="shared" si="0"/>
        <v>0</v>
      </c>
      <c r="O29" s="349">
        <v>0</v>
      </c>
      <c r="P29" s="387">
        <v>0</v>
      </c>
      <c r="Q29" s="210">
        <f t="shared" si="1"/>
        <v>0</v>
      </c>
    </row>
    <row r="30" spans="1:17">
      <c r="A30" s="639" t="s">
        <v>339</v>
      </c>
      <c r="B30" s="225">
        <v>10</v>
      </c>
      <c r="C30" s="225"/>
      <c r="D30" s="225"/>
      <c r="E30" s="225"/>
      <c r="F30" s="225"/>
      <c r="G30" s="225"/>
      <c r="H30" s="224"/>
      <c r="I30" s="224"/>
      <c r="J30" s="224"/>
      <c r="K30" s="224"/>
      <c r="L30" s="224"/>
      <c r="M30" s="224"/>
      <c r="N30" s="374">
        <f t="shared" si="0"/>
        <v>10</v>
      </c>
      <c r="O30" s="349">
        <v>2</v>
      </c>
      <c r="P30" s="387">
        <v>8</v>
      </c>
      <c r="Q30" s="210">
        <f t="shared" si="1"/>
        <v>0</v>
      </c>
    </row>
    <row r="31" spans="1:17">
      <c r="A31" s="639" t="s">
        <v>340</v>
      </c>
      <c r="B31" s="225">
        <v>3</v>
      </c>
      <c r="C31" s="225"/>
      <c r="D31" s="225"/>
      <c r="E31" s="225"/>
      <c r="F31" s="225"/>
      <c r="G31" s="225"/>
      <c r="H31" s="224"/>
      <c r="I31" s="224"/>
      <c r="J31" s="224"/>
      <c r="K31" s="224"/>
      <c r="L31" s="224"/>
      <c r="M31" s="224"/>
      <c r="N31" s="374">
        <f t="shared" si="0"/>
        <v>3</v>
      </c>
      <c r="O31" s="349">
        <v>0</v>
      </c>
      <c r="P31" s="387">
        <v>3</v>
      </c>
      <c r="Q31" s="210">
        <f t="shared" si="1"/>
        <v>0</v>
      </c>
    </row>
    <row r="32" spans="1:17">
      <c r="A32" s="639" t="s">
        <v>341</v>
      </c>
      <c r="B32" s="225">
        <v>5</v>
      </c>
      <c r="C32" s="225"/>
      <c r="D32" s="225"/>
      <c r="E32" s="225"/>
      <c r="F32" s="225"/>
      <c r="G32" s="225"/>
      <c r="H32" s="224"/>
      <c r="I32" s="224"/>
      <c r="J32" s="224"/>
      <c r="K32" s="224"/>
      <c r="L32" s="224"/>
      <c r="M32" s="224"/>
      <c r="N32" s="374">
        <f t="shared" si="0"/>
        <v>5</v>
      </c>
      <c r="O32" s="349">
        <v>3</v>
      </c>
      <c r="P32" s="387">
        <v>2</v>
      </c>
      <c r="Q32" s="210">
        <f t="shared" si="1"/>
        <v>0</v>
      </c>
    </row>
    <row r="33" spans="1:17">
      <c r="A33" s="639" t="s">
        <v>342</v>
      </c>
      <c r="B33" s="225">
        <v>56</v>
      </c>
      <c r="C33" s="225"/>
      <c r="D33" s="225"/>
      <c r="E33" s="225"/>
      <c r="F33" s="225"/>
      <c r="G33" s="225"/>
      <c r="H33" s="224"/>
      <c r="I33" s="224"/>
      <c r="J33" s="224"/>
      <c r="K33" s="224"/>
      <c r="L33" s="224"/>
      <c r="M33" s="224"/>
      <c r="N33" s="374">
        <f t="shared" si="0"/>
        <v>56</v>
      </c>
      <c r="O33" s="349">
        <v>29</v>
      </c>
      <c r="P33" s="387">
        <v>27</v>
      </c>
      <c r="Q33" s="210">
        <f t="shared" si="1"/>
        <v>0</v>
      </c>
    </row>
    <row r="34" spans="1:17">
      <c r="A34" s="639" t="s">
        <v>343</v>
      </c>
      <c r="B34" s="225">
        <v>2</v>
      </c>
      <c r="C34" s="225"/>
      <c r="D34" s="225"/>
      <c r="E34" s="225"/>
      <c r="F34" s="225"/>
      <c r="G34" s="225"/>
      <c r="H34" s="224"/>
      <c r="I34" s="224"/>
      <c r="J34" s="224"/>
      <c r="K34" s="224"/>
      <c r="L34" s="224"/>
      <c r="M34" s="224"/>
      <c r="N34" s="374">
        <f t="shared" si="0"/>
        <v>2</v>
      </c>
      <c r="O34" s="349">
        <v>0</v>
      </c>
      <c r="P34" s="387">
        <v>2</v>
      </c>
      <c r="Q34" s="210">
        <f t="shared" si="1"/>
        <v>0</v>
      </c>
    </row>
    <row r="35" spans="1:17">
      <c r="A35" s="639" t="s">
        <v>344</v>
      </c>
      <c r="B35" s="225">
        <v>0</v>
      </c>
      <c r="C35" s="225"/>
      <c r="D35" s="225"/>
      <c r="E35" s="225"/>
      <c r="F35" s="225"/>
      <c r="G35" s="225"/>
      <c r="H35" s="224"/>
      <c r="I35" s="224"/>
      <c r="J35" s="224"/>
      <c r="K35" s="224"/>
      <c r="L35" s="224"/>
      <c r="M35" s="224"/>
      <c r="N35" s="374">
        <f t="shared" si="0"/>
        <v>0</v>
      </c>
      <c r="O35" s="349">
        <v>0</v>
      </c>
      <c r="P35" s="387">
        <v>0</v>
      </c>
      <c r="Q35" s="210">
        <f t="shared" si="1"/>
        <v>0</v>
      </c>
    </row>
    <row r="36" spans="1:17">
      <c r="A36" s="639" t="s">
        <v>345</v>
      </c>
      <c r="B36" s="225">
        <v>1</v>
      </c>
      <c r="C36" s="225"/>
      <c r="D36" s="225"/>
      <c r="E36" s="225"/>
      <c r="F36" s="225"/>
      <c r="G36" s="225"/>
      <c r="H36" s="224"/>
      <c r="I36" s="224"/>
      <c r="J36" s="224"/>
      <c r="K36" s="224"/>
      <c r="L36" s="224"/>
      <c r="M36" s="224"/>
      <c r="N36" s="374">
        <f t="shared" si="0"/>
        <v>1</v>
      </c>
      <c r="O36" s="349">
        <v>1</v>
      </c>
      <c r="P36" s="387">
        <v>0</v>
      </c>
      <c r="Q36" s="210">
        <f t="shared" si="1"/>
        <v>0</v>
      </c>
    </row>
    <row r="37" spans="1:17">
      <c r="A37" s="639" t="s">
        <v>45</v>
      </c>
      <c r="B37" s="225">
        <v>0</v>
      </c>
      <c r="C37" s="225"/>
      <c r="D37" s="225"/>
      <c r="E37" s="225"/>
      <c r="F37" s="225"/>
      <c r="G37" s="225"/>
      <c r="H37" s="224"/>
      <c r="I37" s="224"/>
      <c r="J37" s="224"/>
      <c r="K37" s="224"/>
      <c r="L37" s="224"/>
      <c r="M37" s="224"/>
      <c r="N37" s="374">
        <f t="shared" si="0"/>
        <v>0</v>
      </c>
      <c r="O37" s="349">
        <v>0</v>
      </c>
      <c r="P37" s="387">
        <v>0</v>
      </c>
      <c r="Q37" s="210">
        <f t="shared" si="1"/>
        <v>0</v>
      </c>
    </row>
    <row r="38" spans="1:17">
      <c r="A38" s="639" t="s">
        <v>346</v>
      </c>
      <c r="B38" s="225">
        <v>0</v>
      </c>
      <c r="C38" s="225"/>
      <c r="D38" s="225"/>
      <c r="E38" s="225"/>
      <c r="F38" s="225"/>
      <c r="G38" s="225"/>
      <c r="H38" s="224"/>
      <c r="I38" s="224"/>
      <c r="J38" s="224"/>
      <c r="K38" s="224"/>
      <c r="L38" s="224"/>
      <c r="M38" s="224"/>
      <c r="N38" s="374">
        <f t="shared" ref="N38:N69" si="2">SUM(B38:M38)</f>
        <v>0</v>
      </c>
      <c r="O38" s="349">
        <v>0</v>
      </c>
      <c r="P38" s="387">
        <v>0</v>
      </c>
      <c r="Q38" s="210">
        <f t="shared" si="1"/>
        <v>0</v>
      </c>
    </row>
    <row r="39" spans="1:17">
      <c r="A39" s="639" t="s">
        <v>347</v>
      </c>
      <c r="B39" s="225">
        <v>0</v>
      </c>
      <c r="C39" s="225"/>
      <c r="D39" s="225"/>
      <c r="E39" s="225"/>
      <c r="F39" s="225"/>
      <c r="G39" s="225"/>
      <c r="H39" s="224"/>
      <c r="I39" s="224"/>
      <c r="J39" s="224"/>
      <c r="K39" s="224"/>
      <c r="L39" s="224"/>
      <c r="M39" s="224"/>
      <c r="N39" s="374">
        <f t="shared" si="2"/>
        <v>0</v>
      </c>
      <c r="O39" s="349">
        <v>0</v>
      </c>
      <c r="P39" s="387">
        <v>0</v>
      </c>
      <c r="Q39" s="210">
        <f t="shared" si="1"/>
        <v>0</v>
      </c>
    </row>
    <row r="40" spans="1:17">
      <c r="A40" s="639" t="s">
        <v>348</v>
      </c>
      <c r="B40" s="225">
        <v>0</v>
      </c>
      <c r="C40" s="225"/>
      <c r="D40" s="225"/>
      <c r="E40" s="225"/>
      <c r="F40" s="225"/>
      <c r="G40" s="225"/>
      <c r="H40" s="224"/>
      <c r="I40" s="224"/>
      <c r="J40" s="224"/>
      <c r="K40" s="224"/>
      <c r="L40" s="224"/>
      <c r="M40" s="224"/>
      <c r="N40" s="374">
        <f t="shared" si="2"/>
        <v>0</v>
      </c>
      <c r="O40" s="349">
        <v>0</v>
      </c>
      <c r="P40" s="387">
        <v>0</v>
      </c>
      <c r="Q40" s="210">
        <f t="shared" si="1"/>
        <v>0</v>
      </c>
    </row>
    <row r="41" spans="1:17">
      <c r="A41" s="639" t="s">
        <v>349</v>
      </c>
      <c r="B41" s="225">
        <v>16</v>
      </c>
      <c r="C41" s="225"/>
      <c r="D41" s="225"/>
      <c r="E41" s="225"/>
      <c r="F41" s="225"/>
      <c r="G41" s="225"/>
      <c r="H41" s="224"/>
      <c r="I41" s="224"/>
      <c r="J41" s="224"/>
      <c r="K41" s="224"/>
      <c r="L41" s="224"/>
      <c r="M41" s="224"/>
      <c r="N41" s="374">
        <f t="shared" si="2"/>
        <v>16</v>
      </c>
      <c r="O41" s="349">
        <v>3</v>
      </c>
      <c r="P41" s="387">
        <v>13</v>
      </c>
      <c r="Q41" s="210">
        <f t="shared" si="1"/>
        <v>0</v>
      </c>
    </row>
    <row r="42" spans="1:17">
      <c r="A42" s="639" t="s">
        <v>350</v>
      </c>
      <c r="B42" s="225">
        <v>2</v>
      </c>
      <c r="C42" s="225"/>
      <c r="D42" s="225"/>
      <c r="E42" s="225"/>
      <c r="F42" s="225"/>
      <c r="G42" s="225"/>
      <c r="H42" s="224"/>
      <c r="I42" s="224"/>
      <c r="J42" s="224"/>
      <c r="K42" s="224"/>
      <c r="L42" s="224"/>
      <c r="M42" s="224"/>
      <c r="N42" s="374">
        <f t="shared" si="2"/>
        <v>2</v>
      </c>
      <c r="O42" s="349">
        <v>1</v>
      </c>
      <c r="P42" s="387">
        <v>1</v>
      </c>
      <c r="Q42" s="210">
        <f t="shared" si="1"/>
        <v>0</v>
      </c>
    </row>
    <row r="43" spans="1:17">
      <c r="A43" s="639" t="s">
        <v>351</v>
      </c>
      <c r="B43" s="225">
        <v>1</v>
      </c>
      <c r="C43" s="225"/>
      <c r="D43" s="225"/>
      <c r="E43" s="225"/>
      <c r="F43" s="225"/>
      <c r="G43" s="225"/>
      <c r="H43" s="224"/>
      <c r="I43" s="224"/>
      <c r="J43" s="224"/>
      <c r="K43" s="224"/>
      <c r="L43" s="224"/>
      <c r="M43" s="224"/>
      <c r="N43" s="374">
        <f t="shared" si="2"/>
        <v>1</v>
      </c>
      <c r="O43" s="349">
        <v>1</v>
      </c>
      <c r="P43" s="387">
        <v>0</v>
      </c>
      <c r="Q43" s="210">
        <f t="shared" si="1"/>
        <v>0</v>
      </c>
    </row>
    <row r="44" spans="1:17">
      <c r="A44" s="639" t="s">
        <v>352</v>
      </c>
      <c r="B44" s="225">
        <v>14</v>
      </c>
      <c r="C44" s="225"/>
      <c r="D44" s="225"/>
      <c r="E44" s="225"/>
      <c r="F44" s="225"/>
      <c r="G44" s="225"/>
      <c r="H44" s="224"/>
      <c r="I44" s="224"/>
      <c r="J44" s="224"/>
      <c r="K44" s="224"/>
      <c r="L44" s="224"/>
      <c r="M44" s="224"/>
      <c r="N44" s="374">
        <f t="shared" si="2"/>
        <v>14</v>
      </c>
      <c r="O44" s="349">
        <v>8</v>
      </c>
      <c r="P44" s="387">
        <v>6</v>
      </c>
      <c r="Q44" s="210">
        <f t="shared" si="1"/>
        <v>0</v>
      </c>
    </row>
    <row r="45" spans="1:17">
      <c r="A45" s="639" t="s">
        <v>353</v>
      </c>
      <c r="B45" s="225">
        <v>0</v>
      </c>
      <c r="C45" s="225"/>
      <c r="D45" s="225"/>
      <c r="E45" s="225"/>
      <c r="F45" s="225"/>
      <c r="G45" s="225"/>
      <c r="H45" s="224"/>
      <c r="I45" s="224"/>
      <c r="J45" s="224"/>
      <c r="K45" s="224"/>
      <c r="L45" s="224"/>
      <c r="M45" s="224"/>
      <c r="N45" s="374">
        <f t="shared" si="2"/>
        <v>0</v>
      </c>
      <c r="O45" s="349">
        <v>0</v>
      </c>
      <c r="P45" s="387">
        <v>0</v>
      </c>
      <c r="Q45" s="210">
        <f t="shared" si="1"/>
        <v>0</v>
      </c>
    </row>
    <row r="46" spans="1:17">
      <c r="A46" s="639" t="s">
        <v>354</v>
      </c>
      <c r="B46" s="225">
        <v>4</v>
      </c>
      <c r="C46" s="225"/>
      <c r="D46" s="225"/>
      <c r="E46" s="225"/>
      <c r="F46" s="225"/>
      <c r="G46" s="225"/>
      <c r="H46" s="224"/>
      <c r="I46" s="224"/>
      <c r="J46" s="224"/>
      <c r="K46" s="224"/>
      <c r="L46" s="224"/>
      <c r="M46" s="224"/>
      <c r="N46" s="374">
        <f t="shared" si="2"/>
        <v>4</v>
      </c>
      <c r="O46" s="349">
        <v>1</v>
      </c>
      <c r="P46" s="387">
        <v>3</v>
      </c>
      <c r="Q46" s="210">
        <f t="shared" si="1"/>
        <v>0</v>
      </c>
    </row>
    <row r="47" spans="1:17">
      <c r="A47" s="639" t="s">
        <v>355</v>
      </c>
      <c r="B47" s="225">
        <v>1</v>
      </c>
      <c r="C47" s="225"/>
      <c r="D47" s="225"/>
      <c r="E47" s="225"/>
      <c r="F47" s="225"/>
      <c r="G47" s="225"/>
      <c r="H47" s="224"/>
      <c r="I47" s="224"/>
      <c r="J47" s="224"/>
      <c r="K47" s="224"/>
      <c r="L47" s="224"/>
      <c r="M47" s="224"/>
      <c r="N47" s="374">
        <f t="shared" si="2"/>
        <v>1</v>
      </c>
      <c r="O47" s="349">
        <v>1</v>
      </c>
      <c r="P47" s="387">
        <v>0</v>
      </c>
      <c r="Q47" s="210">
        <f t="shared" si="1"/>
        <v>0</v>
      </c>
    </row>
    <row r="48" spans="1:17">
      <c r="A48" s="639" t="s">
        <v>356</v>
      </c>
      <c r="B48" s="225">
        <v>0</v>
      </c>
      <c r="C48" s="225"/>
      <c r="D48" s="225"/>
      <c r="E48" s="225"/>
      <c r="F48" s="225"/>
      <c r="G48" s="225"/>
      <c r="H48" s="224"/>
      <c r="I48" s="224"/>
      <c r="J48" s="224"/>
      <c r="K48" s="224"/>
      <c r="L48" s="224"/>
      <c r="M48" s="224"/>
      <c r="N48" s="374">
        <f t="shared" si="2"/>
        <v>0</v>
      </c>
      <c r="O48" s="349">
        <v>0</v>
      </c>
      <c r="P48" s="387">
        <v>0</v>
      </c>
      <c r="Q48" s="210">
        <f t="shared" si="1"/>
        <v>0</v>
      </c>
    </row>
    <row r="49" spans="1:17">
      <c r="A49" s="639" t="s">
        <v>357</v>
      </c>
      <c r="B49" s="225">
        <v>1</v>
      </c>
      <c r="C49" s="225"/>
      <c r="D49" s="225"/>
      <c r="E49" s="225"/>
      <c r="F49" s="225"/>
      <c r="G49" s="225"/>
      <c r="H49" s="224"/>
      <c r="I49" s="224"/>
      <c r="J49" s="224"/>
      <c r="K49" s="224"/>
      <c r="L49" s="224"/>
      <c r="M49" s="224"/>
      <c r="N49" s="374">
        <f t="shared" si="2"/>
        <v>1</v>
      </c>
      <c r="O49" s="349">
        <v>0</v>
      </c>
      <c r="P49" s="387">
        <v>1</v>
      </c>
      <c r="Q49" s="210">
        <f t="shared" si="1"/>
        <v>0</v>
      </c>
    </row>
    <row r="50" spans="1:17">
      <c r="A50" s="639" t="s">
        <v>358</v>
      </c>
      <c r="B50" s="225">
        <v>0</v>
      </c>
      <c r="C50" s="225"/>
      <c r="D50" s="225"/>
      <c r="E50" s="225"/>
      <c r="F50" s="225"/>
      <c r="G50" s="225"/>
      <c r="H50" s="224"/>
      <c r="I50" s="224"/>
      <c r="J50" s="224"/>
      <c r="K50" s="224"/>
      <c r="L50" s="224"/>
      <c r="M50" s="224"/>
      <c r="N50" s="374">
        <f t="shared" si="2"/>
        <v>0</v>
      </c>
      <c r="O50" s="349">
        <v>0</v>
      </c>
      <c r="P50" s="387">
        <v>0</v>
      </c>
      <c r="Q50" s="210">
        <f t="shared" si="1"/>
        <v>0</v>
      </c>
    </row>
    <row r="51" spans="1:17">
      <c r="A51" s="639" t="s">
        <v>359</v>
      </c>
      <c r="B51" s="225">
        <v>0</v>
      </c>
      <c r="C51" s="225"/>
      <c r="D51" s="225"/>
      <c r="E51" s="225"/>
      <c r="F51" s="225"/>
      <c r="G51" s="225"/>
      <c r="H51" s="224"/>
      <c r="I51" s="224"/>
      <c r="J51" s="224"/>
      <c r="K51" s="224"/>
      <c r="L51" s="224"/>
      <c r="M51" s="224"/>
      <c r="N51" s="374">
        <f t="shared" si="2"/>
        <v>0</v>
      </c>
      <c r="O51" s="349">
        <v>0</v>
      </c>
      <c r="P51" s="387">
        <v>0</v>
      </c>
      <c r="Q51" s="210">
        <f t="shared" si="1"/>
        <v>0</v>
      </c>
    </row>
    <row r="52" spans="1:17">
      <c r="A52" s="639" t="s">
        <v>360</v>
      </c>
      <c r="B52" s="225">
        <v>0</v>
      </c>
      <c r="C52" s="225"/>
      <c r="D52" s="225"/>
      <c r="E52" s="225"/>
      <c r="F52" s="225"/>
      <c r="G52" s="225"/>
      <c r="H52" s="224"/>
      <c r="I52" s="224"/>
      <c r="J52" s="224"/>
      <c r="K52" s="224"/>
      <c r="L52" s="224"/>
      <c r="M52" s="224"/>
      <c r="N52" s="374">
        <f t="shared" si="2"/>
        <v>0</v>
      </c>
      <c r="O52" s="349">
        <v>0</v>
      </c>
      <c r="P52" s="387">
        <v>0</v>
      </c>
      <c r="Q52" s="210">
        <f t="shared" si="1"/>
        <v>0</v>
      </c>
    </row>
    <row r="53" spans="1:17">
      <c r="A53" s="639" t="s">
        <v>361</v>
      </c>
      <c r="B53" s="225">
        <v>1</v>
      </c>
      <c r="C53" s="225"/>
      <c r="D53" s="225"/>
      <c r="E53" s="225"/>
      <c r="F53" s="225"/>
      <c r="G53" s="225"/>
      <c r="H53" s="224"/>
      <c r="I53" s="224"/>
      <c r="J53" s="224"/>
      <c r="K53" s="224"/>
      <c r="L53" s="224"/>
      <c r="M53" s="224"/>
      <c r="N53" s="374">
        <f t="shared" si="2"/>
        <v>1</v>
      </c>
      <c r="O53" s="349">
        <v>1</v>
      </c>
      <c r="P53" s="387">
        <v>0</v>
      </c>
      <c r="Q53" s="210">
        <f t="shared" si="1"/>
        <v>0</v>
      </c>
    </row>
    <row r="54" spans="1:17">
      <c r="A54" s="639" t="s">
        <v>362</v>
      </c>
      <c r="B54" s="225">
        <v>0</v>
      </c>
      <c r="C54" s="225"/>
      <c r="D54" s="225"/>
      <c r="E54" s="225"/>
      <c r="F54" s="225"/>
      <c r="G54" s="225"/>
      <c r="H54" s="224"/>
      <c r="I54" s="224"/>
      <c r="J54" s="224"/>
      <c r="K54" s="224"/>
      <c r="L54" s="224"/>
      <c r="M54" s="224"/>
      <c r="N54" s="374">
        <f t="shared" si="2"/>
        <v>0</v>
      </c>
      <c r="O54" s="349">
        <v>0</v>
      </c>
      <c r="P54" s="387">
        <v>0</v>
      </c>
      <c r="Q54" s="210">
        <f t="shared" si="1"/>
        <v>0</v>
      </c>
    </row>
    <row r="55" spans="1:17">
      <c r="A55" s="639" t="s">
        <v>363</v>
      </c>
      <c r="B55" s="225">
        <v>0</v>
      </c>
      <c r="C55" s="225"/>
      <c r="D55" s="225"/>
      <c r="E55" s="225"/>
      <c r="F55" s="225"/>
      <c r="G55" s="225"/>
      <c r="H55" s="224"/>
      <c r="I55" s="224"/>
      <c r="J55" s="224"/>
      <c r="K55" s="224"/>
      <c r="L55" s="224"/>
      <c r="M55" s="224"/>
      <c r="N55" s="374">
        <f t="shared" si="2"/>
        <v>0</v>
      </c>
      <c r="O55" s="349">
        <v>0</v>
      </c>
      <c r="P55" s="387">
        <v>0</v>
      </c>
      <c r="Q55" s="210">
        <f t="shared" si="1"/>
        <v>0</v>
      </c>
    </row>
    <row r="56" spans="1:17">
      <c r="A56" s="639" t="s">
        <v>364</v>
      </c>
      <c r="B56" s="225">
        <v>0</v>
      </c>
      <c r="C56" s="225"/>
      <c r="D56" s="225"/>
      <c r="E56" s="225"/>
      <c r="F56" s="225"/>
      <c r="G56" s="225"/>
      <c r="H56" s="224"/>
      <c r="I56" s="224"/>
      <c r="J56" s="224"/>
      <c r="K56" s="224"/>
      <c r="L56" s="224"/>
      <c r="M56" s="224"/>
      <c r="N56" s="374">
        <f t="shared" si="2"/>
        <v>0</v>
      </c>
      <c r="O56" s="349">
        <v>0</v>
      </c>
      <c r="P56" s="387">
        <v>0</v>
      </c>
      <c r="Q56" s="210">
        <f t="shared" si="1"/>
        <v>0</v>
      </c>
    </row>
    <row r="57" spans="1:17">
      <c r="A57" s="639" t="s">
        <v>365</v>
      </c>
      <c r="B57" s="225">
        <v>1</v>
      </c>
      <c r="C57" s="225"/>
      <c r="D57" s="225"/>
      <c r="E57" s="225"/>
      <c r="F57" s="225"/>
      <c r="G57" s="225"/>
      <c r="H57" s="224"/>
      <c r="I57" s="224"/>
      <c r="J57" s="224"/>
      <c r="K57" s="224"/>
      <c r="L57" s="224"/>
      <c r="M57" s="224"/>
      <c r="N57" s="374">
        <f t="shared" si="2"/>
        <v>1</v>
      </c>
      <c r="O57" s="349">
        <v>0</v>
      </c>
      <c r="P57" s="387">
        <v>1</v>
      </c>
      <c r="Q57" s="210">
        <f t="shared" si="1"/>
        <v>0</v>
      </c>
    </row>
    <row r="58" spans="1:17">
      <c r="A58" s="639" t="s">
        <v>366</v>
      </c>
      <c r="B58" s="225">
        <v>0</v>
      </c>
      <c r="C58" s="225"/>
      <c r="D58" s="225"/>
      <c r="E58" s="225"/>
      <c r="F58" s="225"/>
      <c r="G58" s="225"/>
      <c r="H58" s="224"/>
      <c r="I58" s="224"/>
      <c r="J58" s="224"/>
      <c r="K58" s="224"/>
      <c r="L58" s="224"/>
      <c r="M58" s="224"/>
      <c r="N58" s="374">
        <f t="shared" si="2"/>
        <v>0</v>
      </c>
      <c r="O58" s="349">
        <v>0</v>
      </c>
      <c r="P58" s="387">
        <v>0</v>
      </c>
      <c r="Q58" s="210">
        <f t="shared" si="1"/>
        <v>0</v>
      </c>
    </row>
    <row r="59" spans="1:17">
      <c r="A59" s="639" t="s">
        <v>367</v>
      </c>
      <c r="B59" s="225">
        <v>1</v>
      </c>
      <c r="C59" s="225"/>
      <c r="D59" s="225"/>
      <c r="E59" s="225"/>
      <c r="F59" s="225"/>
      <c r="G59" s="225"/>
      <c r="H59" s="224"/>
      <c r="I59" s="224"/>
      <c r="J59" s="224"/>
      <c r="K59" s="224"/>
      <c r="L59" s="224"/>
      <c r="M59" s="224"/>
      <c r="N59" s="374">
        <f t="shared" si="2"/>
        <v>1</v>
      </c>
      <c r="O59" s="349">
        <v>1</v>
      </c>
      <c r="P59" s="387">
        <v>0</v>
      </c>
      <c r="Q59" s="210">
        <f t="shared" si="1"/>
        <v>0</v>
      </c>
    </row>
    <row r="60" spans="1:17">
      <c r="A60" s="639" t="s">
        <v>368</v>
      </c>
      <c r="B60" s="225">
        <v>0</v>
      </c>
      <c r="C60" s="225"/>
      <c r="D60" s="225"/>
      <c r="E60" s="225"/>
      <c r="F60" s="225"/>
      <c r="G60" s="225"/>
      <c r="H60" s="224"/>
      <c r="I60" s="224"/>
      <c r="J60" s="224"/>
      <c r="K60" s="224"/>
      <c r="L60" s="224"/>
      <c r="M60" s="224"/>
      <c r="N60" s="374">
        <f t="shared" si="2"/>
        <v>0</v>
      </c>
      <c r="O60" s="349">
        <v>0</v>
      </c>
      <c r="P60" s="387">
        <v>0</v>
      </c>
      <c r="Q60" s="210">
        <f t="shared" si="1"/>
        <v>0</v>
      </c>
    </row>
    <row r="61" spans="1:17">
      <c r="A61" s="639" t="s">
        <v>460</v>
      </c>
      <c r="B61" s="225">
        <v>2</v>
      </c>
      <c r="C61" s="225"/>
      <c r="D61" s="225"/>
      <c r="E61" s="225"/>
      <c r="F61" s="225"/>
      <c r="G61" s="225"/>
      <c r="H61" s="224"/>
      <c r="I61" s="224"/>
      <c r="J61" s="224"/>
      <c r="K61" s="224"/>
      <c r="L61" s="224"/>
      <c r="M61" s="224"/>
      <c r="N61" s="374">
        <f t="shared" si="2"/>
        <v>2</v>
      </c>
      <c r="O61" s="349">
        <v>1</v>
      </c>
      <c r="P61" s="387">
        <v>1</v>
      </c>
      <c r="Q61" s="210">
        <f t="shared" si="1"/>
        <v>0</v>
      </c>
    </row>
    <row r="62" spans="1:17">
      <c r="A62" s="639" t="s">
        <v>370</v>
      </c>
      <c r="B62" s="225">
        <v>0</v>
      </c>
      <c r="C62" s="225"/>
      <c r="D62" s="225"/>
      <c r="E62" s="225"/>
      <c r="F62" s="225"/>
      <c r="G62" s="225"/>
      <c r="H62" s="224"/>
      <c r="I62" s="224"/>
      <c r="J62" s="224"/>
      <c r="K62" s="224"/>
      <c r="L62" s="224"/>
      <c r="M62" s="224"/>
      <c r="N62" s="374">
        <f t="shared" si="2"/>
        <v>0</v>
      </c>
      <c r="O62" s="349">
        <v>0</v>
      </c>
      <c r="P62" s="387">
        <v>0</v>
      </c>
      <c r="Q62" s="210">
        <f t="shared" si="1"/>
        <v>0</v>
      </c>
    </row>
    <row r="63" spans="1:17">
      <c r="A63" s="639" t="s">
        <v>371</v>
      </c>
      <c r="B63" s="225">
        <v>0</v>
      </c>
      <c r="C63" s="225"/>
      <c r="D63" s="225"/>
      <c r="E63" s="225"/>
      <c r="F63" s="225"/>
      <c r="G63" s="225"/>
      <c r="H63" s="224"/>
      <c r="I63" s="224"/>
      <c r="J63" s="224"/>
      <c r="K63" s="224"/>
      <c r="L63" s="224"/>
      <c r="M63" s="224"/>
      <c r="N63" s="374">
        <f t="shared" si="2"/>
        <v>0</v>
      </c>
      <c r="O63" s="349">
        <v>0</v>
      </c>
      <c r="P63" s="387">
        <v>0</v>
      </c>
      <c r="Q63" s="210">
        <f t="shared" si="1"/>
        <v>0</v>
      </c>
    </row>
    <row r="64" spans="1:17">
      <c r="A64" s="639" t="s">
        <v>372</v>
      </c>
      <c r="B64" s="225">
        <v>0</v>
      </c>
      <c r="C64" s="225"/>
      <c r="D64" s="225"/>
      <c r="E64" s="225"/>
      <c r="F64" s="225"/>
      <c r="G64" s="225"/>
      <c r="H64" s="224"/>
      <c r="I64" s="224"/>
      <c r="J64" s="224"/>
      <c r="K64" s="224"/>
      <c r="L64" s="224"/>
      <c r="M64" s="224"/>
      <c r="N64" s="374">
        <f t="shared" si="2"/>
        <v>0</v>
      </c>
      <c r="O64" s="349">
        <v>0</v>
      </c>
      <c r="P64" s="387">
        <v>0</v>
      </c>
      <c r="Q64" s="210">
        <f t="shared" si="1"/>
        <v>0</v>
      </c>
    </row>
    <row r="65" spans="1:17">
      <c r="A65" s="639" t="s">
        <v>373</v>
      </c>
      <c r="B65" s="225">
        <v>2</v>
      </c>
      <c r="C65" s="225"/>
      <c r="D65" s="225"/>
      <c r="E65" s="225"/>
      <c r="F65" s="225"/>
      <c r="G65" s="225"/>
      <c r="H65" s="224"/>
      <c r="I65" s="224"/>
      <c r="J65" s="224"/>
      <c r="K65" s="224"/>
      <c r="L65" s="224"/>
      <c r="M65" s="224"/>
      <c r="N65" s="374">
        <f t="shared" si="2"/>
        <v>2</v>
      </c>
      <c r="O65" s="349">
        <v>2</v>
      </c>
      <c r="P65" s="387">
        <v>0</v>
      </c>
      <c r="Q65" s="210">
        <f t="shared" si="1"/>
        <v>0</v>
      </c>
    </row>
    <row r="66" spans="1:17">
      <c r="A66" s="639" t="s">
        <v>374</v>
      </c>
      <c r="B66" s="225">
        <v>0</v>
      </c>
      <c r="C66" s="225"/>
      <c r="D66" s="225"/>
      <c r="E66" s="225"/>
      <c r="F66" s="225"/>
      <c r="G66" s="225"/>
      <c r="H66" s="224"/>
      <c r="I66" s="224"/>
      <c r="J66" s="224"/>
      <c r="K66" s="224"/>
      <c r="L66" s="224"/>
      <c r="M66" s="224"/>
      <c r="N66" s="374">
        <f t="shared" si="2"/>
        <v>0</v>
      </c>
      <c r="O66" s="349">
        <v>0</v>
      </c>
      <c r="P66" s="387">
        <v>0</v>
      </c>
      <c r="Q66" s="210">
        <f t="shared" si="1"/>
        <v>0</v>
      </c>
    </row>
    <row r="67" spans="1:17">
      <c r="A67" s="639" t="s">
        <v>375</v>
      </c>
      <c r="B67" s="225">
        <v>4</v>
      </c>
      <c r="C67" s="225"/>
      <c r="D67" s="225"/>
      <c r="E67" s="225"/>
      <c r="F67" s="225"/>
      <c r="G67" s="225"/>
      <c r="H67" s="224"/>
      <c r="I67" s="224"/>
      <c r="J67" s="224"/>
      <c r="K67" s="224"/>
      <c r="L67" s="224"/>
      <c r="M67" s="224"/>
      <c r="N67" s="374">
        <f t="shared" si="2"/>
        <v>4</v>
      </c>
      <c r="O67" s="349">
        <v>4</v>
      </c>
      <c r="P67" s="387">
        <v>0</v>
      </c>
      <c r="Q67" s="210">
        <f t="shared" si="1"/>
        <v>0</v>
      </c>
    </row>
    <row r="68" spans="1:17">
      <c r="A68" s="639" t="s">
        <v>376</v>
      </c>
      <c r="B68" s="225">
        <v>3</v>
      </c>
      <c r="C68" s="225"/>
      <c r="D68" s="225"/>
      <c r="E68" s="225"/>
      <c r="F68" s="225"/>
      <c r="G68" s="225"/>
      <c r="H68" s="224"/>
      <c r="I68" s="224"/>
      <c r="J68" s="224"/>
      <c r="K68" s="224"/>
      <c r="L68" s="224"/>
      <c r="M68" s="224"/>
      <c r="N68" s="374">
        <f t="shared" si="2"/>
        <v>3</v>
      </c>
      <c r="O68" s="349">
        <v>2</v>
      </c>
      <c r="P68" s="387">
        <v>1</v>
      </c>
      <c r="Q68" s="210">
        <f t="shared" si="1"/>
        <v>0</v>
      </c>
    </row>
    <row r="69" spans="1:17">
      <c r="A69" s="639" t="s">
        <v>377</v>
      </c>
      <c r="B69" s="225">
        <v>0</v>
      </c>
      <c r="C69" s="225"/>
      <c r="D69" s="225"/>
      <c r="E69" s="225"/>
      <c r="F69" s="225"/>
      <c r="G69" s="225"/>
      <c r="H69" s="224"/>
      <c r="I69" s="224"/>
      <c r="J69" s="224"/>
      <c r="K69" s="224"/>
      <c r="L69" s="224"/>
      <c r="M69" s="224"/>
      <c r="N69" s="374">
        <f t="shared" si="2"/>
        <v>0</v>
      </c>
      <c r="O69" s="349">
        <v>0</v>
      </c>
      <c r="P69" s="387">
        <v>0</v>
      </c>
      <c r="Q69" s="210">
        <f t="shared" ref="Q69:Q77" si="3">N69-O69-P69</f>
        <v>0</v>
      </c>
    </row>
    <row r="70" spans="1:17">
      <c r="A70" s="639" t="s">
        <v>378</v>
      </c>
      <c r="B70" s="225">
        <v>0</v>
      </c>
      <c r="C70" s="225"/>
      <c r="D70" s="225"/>
      <c r="E70" s="225"/>
      <c r="F70" s="225"/>
      <c r="G70" s="225"/>
      <c r="H70" s="224"/>
      <c r="I70" s="224"/>
      <c r="J70" s="224"/>
      <c r="K70" s="224"/>
      <c r="L70" s="224"/>
      <c r="M70" s="224"/>
      <c r="N70" s="374">
        <f t="shared" ref="N70:N76" si="4">SUM(B70:M70)</f>
        <v>0</v>
      </c>
      <c r="O70" s="349">
        <v>0</v>
      </c>
      <c r="P70" s="387">
        <v>0</v>
      </c>
      <c r="Q70" s="210">
        <f t="shared" si="3"/>
        <v>0</v>
      </c>
    </row>
    <row r="71" spans="1:17">
      <c r="A71" s="639" t="s">
        <v>379</v>
      </c>
      <c r="B71" s="225">
        <v>0</v>
      </c>
      <c r="C71" s="225"/>
      <c r="D71" s="225"/>
      <c r="E71" s="225"/>
      <c r="F71" s="225"/>
      <c r="G71" s="225"/>
      <c r="H71" s="224"/>
      <c r="I71" s="224"/>
      <c r="J71" s="224"/>
      <c r="K71" s="224"/>
      <c r="L71" s="224"/>
      <c r="M71" s="224"/>
      <c r="N71" s="374">
        <f t="shared" si="4"/>
        <v>0</v>
      </c>
      <c r="O71" s="349">
        <v>0</v>
      </c>
      <c r="P71" s="387">
        <v>0</v>
      </c>
      <c r="Q71" s="210">
        <f t="shared" si="3"/>
        <v>0</v>
      </c>
    </row>
    <row r="72" spans="1:17">
      <c r="A72" s="639" t="s">
        <v>380</v>
      </c>
      <c r="B72" s="225">
        <v>0</v>
      </c>
      <c r="C72" s="225"/>
      <c r="D72" s="225"/>
      <c r="E72" s="225"/>
      <c r="F72" s="225"/>
      <c r="G72" s="225"/>
      <c r="H72" s="224"/>
      <c r="I72" s="224"/>
      <c r="J72" s="224"/>
      <c r="K72" s="224"/>
      <c r="L72" s="224"/>
      <c r="M72" s="224"/>
      <c r="N72" s="374">
        <f t="shared" si="4"/>
        <v>0</v>
      </c>
      <c r="O72" s="349">
        <v>0</v>
      </c>
      <c r="P72" s="387">
        <v>0</v>
      </c>
      <c r="Q72" s="210">
        <f t="shared" si="3"/>
        <v>0</v>
      </c>
    </row>
    <row r="73" spans="1:17">
      <c r="A73" s="639" t="s">
        <v>381</v>
      </c>
      <c r="B73" s="225">
        <v>1</v>
      </c>
      <c r="C73" s="225"/>
      <c r="D73" s="225"/>
      <c r="E73" s="225"/>
      <c r="F73" s="225"/>
      <c r="G73" s="225"/>
      <c r="H73" s="224"/>
      <c r="I73" s="224"/>
      <c r="J73" s="224"/>
      <c r="K73" s="224"/>
      <c r="L73" s="224"/>
      <c r="M73" s="224"/>
      <c r="N73" s="374">
        <f t="shared" si="4"/>
        <v>1</v>
      </c>
      <c r="O73" s="349">
        <v>1</v>
      </c>
      <c r="P73" s="387">
        <v>0</v>
      </c>
      <c r="Q73" s="210">
        <f t="shared" si="3"/>
        <v>0</v>
      </c>
    </row>
    <row r="74" spans="1:17">
      <c r="A74" s="639" t="s">
        <v>382</v>
      </c>
      <c r="B74" s="225">
        <v>0</v>
      </c>
      <c r="C74" s="225"/>
      <c r="D74" s="225"/>
      <c r="E74" s="225"/>
      <c r="F74" s="225"/>
      <c r="G74" s="225"/>
      <c r="H74" s="224"/>
      <c r="I74" s="224"/>
      <c r="J74" s="224"/>
      <c r="K74" s="224"/>
      <c r="L74" s="224"/>
      <c r="M74" s="224"/>
      <c r="N74" s="374">
        <f t="shared" si="4"/>
        <v>0</v>
      </c>
      <c r="O74" s="349">
        <v>0</v>
      </c>
      <c r="P74" s="387">
        <v>0</v>
      </c>
      <c r="Q74" s="210">
        <f t="shared" si="3"/>
        <v>0</v>
      </c>
    </row>
    <row r="75" spans="1:17">
      <c r="A75" s="639" t="s">
        <v>383</v>
      </c>
      <c r="B75" s="225">
        <v>0</v>
      </c>
      <c r="C75" s="225"/>
      <c r="D75" s="225"/>
      <c r="E75" s="225"/>
      <c r="F75" s="225"/>
      <c r="G75" s="225"/>
      <c r="H75" s="224"/>
      <c r="I75" s="224"/>
      <c r="J75" s="224"/>
      <c r="K75" s="224"/>
      <c r="L75" s="224"/>
      <c r="M75" s="224"/>
      <c r="N75" s="374">
        <f t="shared" si="4"/>
        <v>0</v>
      </c>
      <c r="O75" s="349">
        <v>0</v>
      </c>
      <c r="P75" s="387">
        <v>0</v>
      </c>
      <c r="Q75" s="210">
        <f t="shared" si="3"/>
        <v>0</v>
      </c>
    </row>
    <row r="76" spans="1:17">
      <c r="A76" s="639" t="s">
        <v>384</v>
      </c>
      <c r="B76" s="225">
        <v>0</v>
      </c>
      <c r="C76" s="225"/>
      <c r="D76" s="225"/>
      <c r="E76" s="225"/>
      <c r="F76" s="225"/>
      <c r="G76" s="225"/>
      <c r="H76" s="224"/>
      <c r="I76" s="224"/>
      <c r="J76" s="224"/>
      <c r="K76" s="224"/>
      <c r="L76" s="224"/>
      <c r="M76" s="224"/>
      <c r="N76" s="374">
        <f t="shared" si="4"/>
        <v>0</v>
      </c>
      <c r="O76" s="349">
        <v>0</v>
      </c>
      <c r="P76" s="387">
        <v>0</v>
      </c>
      <c r="Q76" s="210">
        <f t="shared" si="3"/>
        <v>0</v>
      </c>
    </row>
    <row r="77" spans="1:17" ht="15.75" thickBot="1">
      <c r="A77" s="640" t="s">
        <v>434</v>
      </c>
      <c r="B77" s="226">
        <v>3</v>
      </c>
      <c r="C77" s="226"/>
      <c r="D77" s="226"/>
      <c r="E77" s="226"/>
      <c r="F77" s="226"/>
      <c r="G77" s="226"/>
      <c r="H77" s="400"/>
      <c r="I77" s="400"/>
      <c r="J77" s="224"/>
      <c r="K77" s="224"/>
      <c r="L77" s="224"/>
      <c r="M77" s="224"/>
      <c r="N77" s="374">
        <f>SUM(B77:M77)</f>
        <v>3</v>
      </c>
      <c r="O77" s="388"/>
      <c r="P77" s="389"/>
      <c r="Q77" s="210">
        <f t="shared" si="3"/>
        <v>3</v>
      </c>
    </row>
    <row r="78" spans="1:17" ht="15.75" thickBot="1">
      <c r="A78" s="370" t="s">
        <v>34</v>
      </c>
      <c r="B78" s="371">
        <f t="shared" ref="B78:N78" si="5">SUM(B4:B77)</f>
        <v>402</v>
      </c>
      <c r="C78" s="371">
        <f t="shared" si="5"/>
        <v>0</v>
      </c>
      <c r="D78" s="371">
        <f t="shared" si="5"/>
        <v>0</v>
      </c>
      <c r="E78" s="371">
        <f t="shared" si="5"/>
        <v>0</v>
      </c>
      <c r="F78" s="371">
        <f t="shared" si="5"/>
        <v>0</v>
      </c>
      <c r="G78" s="371">
        <f t="shared" si="5"/>
        <v>0</v>
      </c>
      <c r="H78" s="371">
        <f t="shared" si="5"/>
        <v>0</v>
      </c>
      <c r="I78" s="371">
        <f>SUM(I4:I77)</f>
        <v>0</v>
      </c>
      <c r="J78" s="371">
        <f>SUM(J4:J77)</f>
        <v>0</v>
      </c>
      <c r="K78" s="371">
        <f t="shared" si="5"/>
        <v>0</v>
      </c>
      <c r="L78" s="371">
        <f t="shared" si="5"/>
        <v>0</v>
      </c>
      <c r="M78" s="371">
        <f t="shared" si="5"/>
        <v>0</v>
      </c>
      <c r="N78" s="371">
        <f t="shared" si="5"/>
        <v>402</v>
      </c>
      <c r="O78" s="371">
        <f>SUM(O4:O76)</f>
        <v>109</v>
      </c>
      <c r="P78" s="372">
        <f>SUM(P4:P76)</f>
        <v>290</v>
      </c>
    </row>
    <row r="80" spans="1:17">
      <c r="A80" s="1071" t="s">
        <v>464</v>
      </c>
      <c r="B80" s="1071"/>
      <c r="C80" s="1071"/>
      <c r="D80" s="1071"/>
      <c r="E80" s="1071"/>
    </row>
    <row r="81" spans="1:5">
      <c r="A81" s="1071"/>
      <c r="B81" s="1071"/>
      <c r="C81" s="1071"/>
      <c r="D81" s="1071"/>
      <c r="E81" s="1071"/>
    </row>
    <row r="82" spans="1:5">
      <c r="A82" s="1071"/>
      <c r="B82" s="1071"/>
      <c r="C82" s="1071"/>
      <c r="D82" s="1071"/>
      <c r="E82" s="1071"/>
    </row>
    <row r="83" spans="1:5">
      <c r="A83" s="1071"/>
      <c r="B83" s="1071"/>
      <c r="C83" s="1071"/>
      <c r="D83" s="1071"/>
      <c r="E83" s="1071"/>
    </row>
    <row r="84" spans="1:5">
      <c r="A84" s="1071"/>
      <c r="B84" s="1071"/>
      <c r="C84" s="1071"/>
      <c r="D84" s="1071"/>
      <c r="E84" s="1071"/>
    </row>
  </sheetData>
  <mergeCells count="1">
    <mergeCell ref="A80:E84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="90" zoomScaleNormal="90" workbookViewId="0">
      <selection activeCell="Q20" sqref="Q20"/>
    </sheetView>
  </sheetViews>
  <sheetFormatPr defaultRowHeight="15"/>
  <cols>
    <col min="1" max="1" width="68.28515625" customWidth="1"/>
    <col min="2" max="2" width="9.7109375" style="63" customWidth="1"/>
    <col min="3" max="14" width="9.42578125" style="63" customWidth="1"/>
  </cols>
  <sheetData>
    <row r="1" spans="1:14">
      <c r="A1" s="223" t="s">
        <v>3</v>
      </c>
    </row>
    <row r="2" spans="1:14" ht="15.75" thickBot="1">
      <c r="A2" s="88" t="s">
        <v>4</v>
      </c>
    </row>
    <row r="3" spans="1:14" ht="15.75" thickBot="1">
      <c r="A3" s="365" t="s">
        <v>469</v>
      </c>
      <c r="B3" s="366" t="s">
        <v>470</v>
      </c>
      <c r="C3" s="366" t="s">
        <v>471</v>
      </c>
      <c r="D3" s="366" t="s">
        <v>472</v>
      </c>
      <c r="E3" s="367" t="s">
        <v>473</v>
      </c>
      <c r="F3" s="368" t="s">
        <v>474</v>
      </c>
      <c r="G3" s="396" t="s">
        <v>475</v>
      </c>
      <c r="H3" s="401" t="s">
        <v>476</v>
      </c>
      <c r="I3" s="418" t="s">
        <v>477</v>
      </c>
      <c r="J3" s="396" t="s">
        <v>478</v>
      </c>
      <c r="K3" s="418" t="s">
        <v>479</v>
      </c>
      <c r="L3" s="397" t="s">
        <v>480</v>
      </c>
      <c r="M3" s="397" t="s">
        <v>481</v>
      </c>
      <c r="N3" s="369" t="s">
        <v>8</v>
      </c>
    </row>
    <row r="4" spans="1:14">
      <c r="A4" s="361" t="s">
        <v>323</v>
      </c>
      <c r="B4" s="362">
        <v>1</v>
      </c>
      <c r="C4" s="362"/>
      <c r="D4" s="362"/>
      <c r="E4" s="362"/>
      <c r="F4" s="363"/>
      <c r="G4" s="362"/>
      <c r="H4" s="402"/>
      <c r="I4" s="363"/>
      <c r="J4" s="363"/>
      <c r="K4" s="462"/>
      <c r="L4" s="224"/>
      <c r="M4" s="509"/>
      <c r="N4" s="364">
        <f>SUM(B4:M4)</f>
        <v>1</v>
      </c>
    </row>
    <row r="5" spans="1:14">
      <c r="A5" s="359" t="s">
        <v>451</v>
      </c>
      <c r="B5" s="358">
        <v>0</v>
      </c>
      <c r="C5" s="358"/>
      <c r="D5" s="358"/>
      <c r="E5" s="358"/>
      <c r="F5" s="360"/>
      <c r="G5" s="358"/>
      <c r="H5" s="402"/>
      <c r="I5" s="363"/>
      <c r="J5" s="363"/>
      <c r="K5" s="463"/>
      <c r="L5" s="224"/>
      <c r="M5" s="509"/>
      <c r="N5" s="364">
        <f t="shared" ref="N5:N37" si="0">SUM(B5:M5)</f>
        <v>0</v>
      </c>
    </row>
    <row r="6" spans="1:14">
      <c r="A6" s="359" t="s">
        <v>452</v>
      </c>
      <c r="B6" s="358">
        <v>0</v>
      </c>
      <c r="C6" s="358"/>
      <c r="D6" s="358"/>
      <c r="E6" s="358"/>
      <c r="F6" s="360"/>
      <c r="G6" s="358"/>
      <c r="H6" s="402"/>
      <c r="I6" s="363"/>
      <c r="J6" s="363"/>
      <c r="K6" s="463"/>
      <c r="L6" s="224"/>
      <c r="M6" s="509"/>
      <c r="N6" s="364">
        <f t="shared" si="0"/>
        <v>0</v>
      </c>
    </row>
    <row r="7" spans="1:14">
      <c r="A7" s="359" t="s">
        <v>325</v>
      </c>
      <c r="B7" s="358">
        <v>2</v>
      </c>
      <c r="C7" s="358"/>
      <c r="D7" s="358"/>
      <c r="E7" s="358"/>
      <c r="F7" s="360"/>
      <c r="G7" s="358"/>
      <c r="H7" s="402"/>
      <c r="I7" s="363"/>
      <c r="J7" s="363"/>
      <c r="K7" s="463"/>
      <c r="L7" s="224"/>
      <c r="M7" s="509"/>
      <c r="N7" s="364">
        <f t="shared" si="0"/>
        <v>2</v>
      </c>
    </row>
    <row r="8" spans="1:14">
      <c r="A8" s="359" t="s">
        <v>326</v>
      </c>
      <c r="B8" s="358">
        <v>0</v>
      </c>
      <c r="C8" s="358"/>
      <c r="D8" s="358"/>
      <c r="E8" s="358"/>
      <c r="F8" s="360"/>
      <c r="G8" s="358"/>
      <c r="H8" s="402"/>
      <c r="I8" s="363"/>
      <c r="J8" s="363"/>
      <c r="K8" s="463"/>
      <c r="L8" s="224"/>
      <c r="M8" s="509"/>
      <c r="N8" s="364">
        <f t="shared" si="0"/>
        <v>0</v>
      </c>
    </row>
    <row r="9" spans="1:14">
      <c r="A9" s="359" t="s">
        <v>327</v>
      </c>
      <c r="B9" s="358">
        <v>3</v>
      </c>
      <c r="C9" s="358"/>
      <c r="D9" s="358"/>
      <c r="E9" s="358"/>
      <c r="F9" s="360"/>
      <c r="G9" s="358"/>
      <c r="H9" s="402"/>
      <c r="I9" s="363"/>
      <c r="J9" s="363"/>
      <c r="K9" s="463"/>
      <c r="L9" s="224"/>
      <c r="M9" s="509"/>
      <c r="N9" s="364">
        <f t="shared" si="0"/>
        <v>3</v>
      </c>
    </row>
    <row r="10" spans="1:14">
      <c r="A10" s="944" t="s">
        <v>455</v>
      </c>
      <c r="B10" s="358">
        <v>0</v>
      </c>
      <c r="C10" s="358"/>
      <c r="D10" s="358"/>
      <c r="E10" s="358"/>
      <c r="F10" s="360"/>
      <c r="G10" s="358"/>
      <c r="H10" s="402"/>
      <c r="I10" s="363"/>
      <c r="J10" s="363"/>
      <c r="K10" s="463"/>
      <c r="L10" s="224"/>
      <c r="M10" s="509"/>
      <c r="N10" s="364">
        <f t="shared" si="0"/>
        <v>0</v>
      </c>
    </row>
    <row r="11" spans="1:14">
      <c r="A11" s="637" t="s">
        <v>453</v>
      </c>
      <c r="B11" s="358">
        <v>0</v>
      </c>
      <c r="C11" s="358"/>
      <c r="D11" s="358"/>
      <c r="E11" s="358"/>
      <c r="F11" s="360"/>
      <c r="G11" s="358"/>
      <c r="H11" s="402"/>
      <c r="I11" s="363"/>
      <c r="J11" s="363"/>
      <c r="K11" s="463"/>
      <c r="L11" s="224"/>
      <c r="M11" s="509"/>
      <c r="N11" s="364">
        <f t="shared" si="0"/>
        <v>0</v>
      </c>
    </row>
    <row r="12" spans="1:14">
      <c r="A12" s="102" t="s">
        <v>454</v>
      </c>
      <c r="B12" s="358">
        <v>0</v>
      </c>
      <c r="C12" s="358"/>
      <c r="D12" s="358"/>
      <c r="E12" s="358"/>
      <c r="F12" s="360"/>
      <c r="G12" s="358"/>
      <c r="H12" s="402"/>
      <c r="I12" s="363"/>
      <c r="J12" s="363"/>
      <c r="K12" s="463"/>
      <c r="L12" s="224"/>
      <c r="M12" s="509"/>
      <c r="N12" s="364">
        <f t="shared" si="0"/>
        <v>0</v>
      </c>
    </row>
    <row r="13" spans="1:14">
      <c r="A13" s="359" t="s">
        <v>457</v>
      </c>
      <c r="B13" s="358">
        <v>0</v>
      </c>
      <c r="C13" s="358"/>
      <c r="D13" s="358"/>
      <c r="E13" s="358"/>
      <c r="F13" s="360"/>
      <c r="G13" s="358"/>
      <c r="H13" s="402"/>
      <c r="I13" s="363"/>
      <c r="J13" s="363"/>
      <c r="K13" s="463"/>
      <c r="L13" s="224"/>
      <c r="M13" s="509"/>
      <c r="N13" s="364">
        <f t="shared" si="0"/>
        <v>0</v>
      </c>
    </row>
    <row r="14" spans="1:14">
      <c r="A14" s="359" t="s">
        <v>240</v>
      </c>
      <c r="B14" s="358">
        <v>0</v>
      </c>
      <c r="C14" s="358"/>
      <c r="D14" s="358"/>
      <c r="E14" s="358"/>
      <c r="F14" s="360"/>
      <c r="G14" s="358"/>
      <c r="H14" s="402"/>
      <c r="I14" s="363"/>
      <c r="J14" s="363"/>
      <c r="K14" s="463"/>
      <c r="L14" s="224"/>
      <c r="M14" s="509"/>
      <c r="N14" s="364">
        <f t="shared" si="0"/>
        <v>0</v>
      </c>
    </row>
    <row r="15" spans="1:14">
      <c r="A15" s="359" t="s">
        <v>328</v>
      </c>
      <c r="B15" s="358">
        <v>0</v>
      </c>
      <c r="C15" s="358"/>
      <c r="D15" s="358"/>
      <c r="E15" s="358"/>
      <c r="F15" s="360"/>
      <c r="G15" s="358"/>
      <c r="H15" s="402"/>
      <c r="I15" s="363"/>
      <c r="J15" s="363"/>
      <c r="K15" s="463"/>
      <c r="L15" s="224"/>
      <c r="M15" s="509"/>
      <c r="N15" s="364">
        <f t="shared" si="0"/>
        <v>0</v>
      </c>
    </row>
    <row r="16" spans="1:14">
      <c r="A16" s="359" t="s">
        <v>329</v>
      </c>
      <c r="B16" s="358">
        <v>1</v>
      </c>
      <c r="C16" s="358"/>
      <c r="D16" s="358"/>
      <c r="E16" s="358"/>
      <c r="F16" s="360"/>
      <c r="G16" s="358"/>
      <c r="H16" s="402"/>
      <c r="I16" s="363"/>
      <c r="J16" s="363"/>
      <c r="K16" s="463"/>
      <c r="L16" s="224"/>
      <c r="M16" s="509"/>
      <c r="N16" s="364">
        <f t="shared" si="0"/>
        <v>1</v>
      </c>
    </row>
    <row r="17" spans="1:14">
      <c r="A17" s="359" t="s">
        <v>330</v>
      </c>
      <c r="B17" s="358">
        <v>3</v>
      </c>
      <c r="C17" s="358"/>
      <c r="D17" s="358"/>
      <c r="E17" s="358"/>
      <c r="F17" s="360"/>
      <c r="G17" s="358"/>
      <c r="H17" s="402"/>
      <c r="I17" s="363"/>
      <c r="J17" s="363"/>
      <c r="K17" s="463"/>
      <c r="L17" s="224"/>
      <c r="M17" s="509"/>
      <c r="N17" s="364">
        <f t="shared" si="0"/>
        <v>3</v>
      </c>
    </row>
    <row r="18" spans="1:14">
      <c r="A18" s="637" t="s">
        <v>456</v>
      </c>
      <c r="B18" s="358">
        <v>0</v>
      </c>
      <c r="C18" s="358"/>
      <c r="D18" s="358"/>
      <c r="E18" s="358"/>
      <c r="F18" s="360"/>
      <c r="G18" s="358"/>
      <c r="H18" s="402"/>
      <c r="I18" s="363"/>
      <c r="J18" s="363"/>
      <c r="K18" s="463"/>
      <c r="L18" s="224"/>
      <c r="M18" s="509"/>
      <c r="N18" s="364">
        <f t="shared" si="0"/>
        <v>0</v>
      </c>
    </row>
    <row r="19" spans="1:14">
      <c r="A19" s="359" t="s">
        <v>331</v>
      </c>
      <c r="B19" s="358">
        <v>0</v>
      </c>
      <c r="C19" s="358"/>
      <c r="D19" s="358"/>
      <c r="E19" s="358"/>
      <c r="F19" s="360"/>
      <c r="G19" s="358"/>
      <c r="H19" s="402"/>
      <c r="I19" s="363"/>
      <c r="J19" s="363"/>
      <c r="K19" s="463"/>
      <c r="L19" s="224"/>
      <c r="M19" s="509"/>
      <c r="N19" s="364">
        <f t="shared" si="0"/>
        <v>0</v>
      </c>
    </row>
    <row r="20" spans="1:14">
      <c r="A20" s="359" t="s">
        <v>332</v>
      </c>
      <c r="B20" s="358">
        <v>0</v>
      </c>
      <c r="C20" s="358"/>
      <c r="D20" s="358"/>
      <c r="E20" s="358"/>
      <c r="F20" s="360"/>
      <c r="G20" s="358"/>
      <c r="H20" s="402"/>
      <c r="I20" s="363"/>
      <c r="J20" s="363"/>
      <c r="K20" s="463"/>
      <c r="L20" s="224"/>
      <c r="M20" s="509"/>
      <c r="N20" s="364">
        <f t="shared" si="0"/>
        <v>0</v>
      </c>
    </row>
    <row r="21" spans="1:14">
      <c r="A21" s="359" t="s">
        <v>333</v>
      </c>
      <c r="B21" s="358">
        <v>0</v>
      </c>
      <c r="C21" s="358"/>
      <c r="D21" s="358"/>
      <c r="E21" s="358"/>
      <c r="F21" s="360"/>
      <c r="G21" s="358"/>
      <c r="H21" s="402"/>
      <c r="I21" s="363"/>
      <c r="J21" s="363"/>
      <c r="K21" s="463"/>
      <c r="L21" s="224"/>
      <c r="M21" s="509"/>
      <c r="N21" s="364">
        <f t="shared" si="0"/>
        <v>0</v>
      </c>
    </row>
    <row r="22" spans="1:14">
      <c r="A22" s="359" t="s">
        <v>334</v>
      </c>
      <c r="B22" s="358">
        <v>0</v>
      </c>
      <c r="C22" s="358"/>
      <c r="D22" s="358"/>
      <c r="E22" s="358"/>
      <c r="F22" s="360"/>
      <c r="G22" s="358"/>
      <c r="H22" s="402"/>
      <c r="I22" s="363"/>
      <c r="J22" s="363"/>
      <c r="K22" s="463"/>
      <c r="L22" s="224"/>
      <c r="M22" s="509"/>
      <c r="N22" s="364">
        <f t="shared" si="0"/>
        <v>0</v>
      </c>
    </row>
    <row r="23" spans="1:14">
      <c r="A23" s="359" t="s">
        <v>458</v>
      </c>
      <c r="B23" s="358">
        <v>0</v>
      </c>
      <c r="C23" s="358"/>
      <c r="D23" s="358"/>
      <c r="E23" s="358"/>
      <c r="F23" s="360"/>
      <c r="G23" s="358"/>
      <c r="H23" s="402"/>
      <c r="I23" s="363"/>
      <c r="J23" s="363"/>
      <c r="K23" s="463"/>
      <c r="L23" s="224"/>
      <c r="M23" s="509"/>
      <c r="N23" s="364">
        <f t="shared" si="0"/>
        <v>0</v>
      </c>
    </row>
    <row r="24" spans="1:14">
      <c r="A24" s="359" t="s">
        <v>335</v>
      </c>
      <c r="B24" s="358">
        <v>1</v>
      </c>
      <c r="C24" s="358"/>
      <c r="D24" s="358"/>
      <c r="E24" s="358"/>
      <c r="F24" s="360"/>
      <c r="G24" s="358"/>
      <c r="H24" s="402"/>
      <c r="I24" s="363"/>
      <c r="J24" s="363"/>
      <c r="K24" s="463"/>
      <c r="L24" s="224"/>
      <c r="M24" s="509"/>
      <c r="N24" s="364">
        <f t="shared" si="0"/>
        <v>1</v>
      </c>
    </row>
    <row r="25" spans="1:14">
      <c r="A25" s="359" t="s">
        <v>336</v>
      </c>
      <c r="B25" s="358">
        <v>0</v>
      </c>
      <c r="C25" s="358"/>
      <c r="D25" s="358"/>
      <c r="E25" s="358"/>
      <c r="F25" s="360"/>
      <c r="G25" s="358"/>
      <c r="H25" s="402"/>
      <c r="I25" s="363"/>
      <c r="J25" s="363"/>
      <c r="K25" s="463"/>
      <c r="L25" s="224"/>
      <c r="M25" s="509"/>
      <c r="N25" s="364">
        <f t="shared" si="0"/>
        <v>0</v>
      </c>
    </row>
    <row r="26" spans="1:14">
      <c r="A26" s="359" t="s">
        <v>337</v>
      </c>
      <c r="B26" s="358">
        <v>30</v>
      </c>
      <c r="C26" s="358"/>
      <c r="D26" s="358"/>
      <c r="E26" s="358"/>
      <c r="F26" s="360"/>
      <c r="G26" s="358"/>
      <c r="H26" s="402"/>
      <c r="I26" s="363"/>
      <c r="J26" s="363"/>
      <c r="K26" s="463"/>
      <c r="L26" s="224"/>
      <c r="M26" s="509"/>
      <c r="N26" s="364">
        <f t="shared" si="0"/>
        <v>30</v>
      </c>
    </row>
    <row r="27" spans="1:14">
      <c r="A27" s="359" t="s">
        <v>43</v>
      </c>
      <c r="B27" s="358">
        <v>0</v>
      </c>
      <c r="C27" s="358"/>
      <c r="D27" s="358"/>
      <c r="E27" s="358"/>
      <c r="F27" s="360"/>
      <c r="G27" s="358"/>
      <c r="H27" s="402"/>
      <c r="I27" s="363"/>
      <c r="J27" s="363"/>
      <c r="K27" s="463"/>
      <c r="L27" s="224"/>
      <c r="M27" s="509"/>
      <c r="N27" s="364">
        <f t="shared" si="0"/>
        <v>0</v>
      </c>
    </row>
    <row r="28" spans="1:14">
      <c r="A28" s="359" t="s">
        <v>338</v>
      </c>
      <c r="B28" s="358">
        <v>6</v>
      </c>
      <c r="C28" s="358"/>
      <c r="D28" s="358"/>
      <c r="E28" s="358"/>
      <c r="F28" s="360"/>
      <c r="G28" s="358"/>
      <c r="H28" s="402"/>
      <c r="I28" s="363"/>
      <c r="J28" s="363"/>
      <c r="K28" s="463"/>
      <c r="L28" s="224"/>
      <c r="M28" s="509"/>
      <c r="N28" s="364">
        <f t="shared" si="0"/>
        <v>6</v>
      </c>
    </row>
    <row r="29" spans="1:14">
      <c r="A29" s="359" t="s">
        <v>459</v>
      </c>
      <c r="B29" s="358">
        <v>0</v>
      </c>
      <c r="C29" s="358"/>
      <c r="D29" s="358"/>
      <c r="E29" s="358"/>
      <c r="F29" s="360"/>
      <c r="G29" s="358"/>
      <c r="H29" s="402"/>
      <c r="I29" s="363"/>
      <c r="J29" s="363"/>
      <c r="K29" s="463"/>
      <c r="L29" s="224"/>
      <c r="M29" s="509"/>
      <c r="N29" s="364">
        <f t="shared" si="0"/>
        <v>0</v>
      </c>
    </row>
    <row r="30" spans="1:14">
      <c r="A30" s="359" t="s">
        <v>339</v>
      </c>
      <c r="B30" s="358">
        <v>2</v>
      </c>
      <c r="C30" s="358"/>
      <c r="D30" s="358"/>
      <c r="E30" s="358"/>
      <c r="F30" s="360"/>
      <c r="G30" s="358"/>
      <c r="H30" s="402"/>
      <c r="I30" s="363"/>
      <c r="J30" s="363"/>
      <c r="K30" s="463"/>
      <c r="L30" s="224"/>
      <c r="M30" s="509"/>
      <c r="N30" s="364">
        <f t="shared" si="0"/>
        <v>2</v>
      </c>
    </row>
    <row r="31" spans="1:14">
      <c r="A31" s="359" t="s">
        <v>340</v>
      </c>
      <c r="B31" s="358">
        <v>0</v>
      </c>
      <c r="C31" s="358"/>
      <c r="D31" s="358"/>
      <c r="E31" s="358"/>
      <c r="F31" s="360"/>
      <c r="G31" s="358"/>
      <c r="H31" s="402"/>
      <c r="I31" s="363"/>
      <c r="J31" s="363"/>
      <c r="K31" s="463"/>
      <c r="L31" s="224"/>
      <c r="M31" s="509"/>
      <c r="N31" s="364">
        <f t="shared" si="0"/>
        <v>0</v>
      </c>
    </row>
    <row r="32" spans="1:14">
      <c r="A32" s="359" t="s">
        <v>341</v>
      </c>
      <c r="B32" s="358">
        <v>3</v>
      </c>
      <c r="C32" s="358"/>
      <c r="D32" s="358"/>
      <c r="E32" s="358"/>
      <c r="F32" s="360"/>
      <c r="G32" s="358"/>
      <c r="H32" s="402"/>
      <c r="I32" s="363"/>
      <c r="J32" s="363"/>
      <c r="K32" s="463"/>
      <c r="L32" s="224"/>
      <c r="M32" s="509"/>
      <c r="N32" s="364">
        <f t="shared" si="0"/>
        <v>3</v>
      </c>
    </row>
    <row r="33" spans="1:14">
      <c r="A33" s="359" t="s">
        <v>342</v>
      </c>
      <c r="B33" s="358">
        <v>29</v>
      </c>
      <c r="C33" s="358"/>
      <c r="D33" s="358"/>
      <c r="E33" s="358"/>
      <c r="F33" s="360"/>
      <c r="G33" s="358"/>
      <c r="H33" s="402"/>
      <c r="I33" s="363"/>
      <c r="J33" s="363"/>
      <c r="K33" s="463"/>
      <c r="L33" s="224"/>
      <c r="M33" s="509"/>
      <c r="N33" s="364">
        <f t="shared" si="0"/>
        <v>29</v>
      </c>
    </row>
    <row r="34" spans="1:14">
      <c r="A34" s="359" t="s">
        <v>343</v>
      </c>
      <c r="B34" s="358">
        <v>0</v>
      </c>
      <c r="C34" s="358"/>
      <c r="D34" s="358"/>
      <c r="E34" s="358"/>
      <c r="F34" s="360"/>
      <c r="G34" s="358"/>
      <c r="H34" s="402"/>
      <c r="I34" s="363"/>
      <c r="J34" s="363"/>
      <c r="K34" s="463"/>
      <c r="L34" s="224"/>
      <c r="M34" s="509"/>
      <c r="N34" s="364">
        <f t="shared" si="0"/>
        <v>0</v>
      </c>
    </row>
    <row r="35" spans="1:14">
      <c r="A35" s="359" t="s">
        <v>344</v>
      </c>
      <c r="B35" s="358">
        <v>0</v>
      </c>
      <c r="C35" s="358"/>
      <c r="D35" s="358"/>
      <c r="E35" s="358"/>
      <c r="F35" s="360"/>
      <c r="G35" s="358"/>
      <c r="H35" s="402"/>
      <c r="I35" s="363"/>
      <c r="J35" s="363"/>
      <c r="K35" s="463"/>
      <c r="L35" s="224"/>
      <c r="M35" s="509"/>
      <c r="N35" s="364">
        <f t="shared" si="0"/>
        <v>0</v>
      </c>
    </row>
    <row r="36" spans="1:14">
      <c r="A36" s="359" t="s">
        <v>345</v>
      </c>
      <c r="B36" s="358">
        <v>1</v>
      </c>
      <c r="C36" s="358"/>
      <c r="D36" s="358"/>
      <c r="E36" s="358"/>
      <c r="F36" s="360"/>
      <c r="G36" s="358"/>
      <c r="H36" s="402"/>
      <c r="I36" s="363"/>
      <c r="J36" s="363"/>
      <c r="K36" s="463"/>
      <c r="L36" s="224"/>
      <c r="M36" s="509"/>
      <c r="N36" s="364">
        <f t="shared" si="0"/>
        <v>1</v>
      </c>
    </row>
    <row r="37" spans="1:14">
      <c r="A37" s="359" t="s">
        <v>45</v>
      </c>
      <c r="B37" s="358">
        <v>0</v>
      </c>
      <c r="C37" s="358"/>
      <c r="D37" s="358"/>
      <c r="E37" s="358"/>
      <c r="F37" s="360"/>
      <c r="G37" s="358"/>
      <c r="H37" s="402"/>
      <c r="I37" s="363"/>
      <c r="J37" s="363"/>
      <c r="K37" s="463"/>
      <c r="L37" s="224"/>
      <c r="M37" s="509"/>
      <c r="N37" s="364">
        <f t="shared" si="0"/>
        <v>0</v>
      </c>
    </row>
    <row r="38" spans="1:14">
      <c r="A38" s="359" t="s">
        <v>346</v>
      </c>
      <c r="B38" s="358">
        <v>0</v>
      </c>
      <c r="C38" s="358"/>
      <c r="D38" s="358"/>
      <c r="E38" s="358"/>
      <c r="F38" s="360"/>
      <c r="G38" s="358"/>
      <c r="H38" s="402"/>
      <c r="I38" s="363"/>
      <c r="J38" s="363"/>
      <c r="K38" s="463"/>
      <c r="L38" s="224"/>
      <c r="M38" s="509"/>
      <c r="N38" s="364">
        <f t="shared" ref="N38:N69" si="1">SUM(B38:M38)</f>
        <v>0</v>
      </c>
    </row>
    <row r="39" spans="1:14">
      <c r="A39" s="359" t="s">
        <v>347</v>
      </c>
      <c r="B39" s="358">
        <v>0</v>
      </c>
      <c r="C39" s="358"/>
      <c r="D39" s="358"/>
      <c r="E39" s="358"/>
      <c r="F39" s="360"/>
      <c r="G39" s="358"/>
      <c r="H39" s="402"/>
      <c r="I39" s="363"/>
      <c r="J39" s="363"/>
      <c r="K39" s="463"/>
      <c r="L39" s="224"/>
      <c r="M39" s="509"/>
      <c r="N39" s="364">
        <f t="shared" si="1"/>
        <v>0</v>
      </c>
    </row>
    <row r="40" spans="1:14">
      <c r="A40" s="359" t="s">
        <v>348</v>
      </c>
      <c r="B40" s="358">
        <v>0</v>
      </c>
      <c r="C40" s="358"/>
      <c r="D40" s="358"/>
      <c r="E40" s="358"/>
      <c r="F40" s="360"/>
      <c r="G40" s="358"/>
      <c r="H40" s="402"/>
      <c r="I40" s="363"/>
      <c r="J40" s="363"/>
      <c r="K40" s="463"/>
      <c r="L40" s="224"/>
      <c r="M40" s="509"/>
      <c r="N40" s="364">
        <f t="shared" si="1"/>
        <v>0</v>
      </c>
    </row>
    <row r="41" spans="1:14">
      <c r="A41" s="359" t="s">
        <v>349</v>
      </c>
      <c r="B41" s="358">
        <v>3</v>
      </c>
      <c r="C41" s="358"/>
      <c r="D41" s="358"/>
      <c r="E41" s="358"/>
      <c r="F41" s="360"/>
      <c r="G41" s="358"/>
      <c r="H41" s="402"/>
      <c r="I41" s="363"/>
      <c r="J41" s="363"/>
      <c r="K41" s="463"/>
      <c r="L41" s="224"/>
      <c r="M41" s="509"/>
      <c r="N41" s="364">
        <f t="shared" si="1"/>
        <v>3</v>
      </c>
    </row>
    <row r="42" spans="1:14">
      <c r="A42" s="359" t="s">
        <v>350</v>
      </c>
      <c r="B42" s="358">
        <v>1</v>
      </c>
      <c r="C42" s="358"/>
      <c r="D42" s="358"/>
      <c r="E42" s="358"/>
      <c r="F42" s="360"/>
      <c r="G42" s="358"/>
      <c r="H42" s="402"/>
      <c r="I42" s="363"/>
      <c r="J42" s="363"/>
      <c r="K42" s="463"/>
      <c r="L42" s="224"/>
      <c r="M42" s="509"/>
      <c r="N42" s="364">
        <f t="shared" si="1"/>
        <v>1</v>
      </c>
    </row>
    <row r="43" spans="1:14">
      <c r="A43" s="359" t="s">
        <v>351</v>
      </c>
      <c r="B43" s="358">
        <v>1</v>
      </c>
      <c r="C43" s="358"/>
      <c r="D43" s="358"/>
      <c r="E43" s="358"/>
      <c r="F43" s="360"/>
      <c r="G43" s="358"/>
      <c r="H43" s="402"/>
      <c r="I43" s="363"/>
      <c r="J43" s="363"/>
      <c r="K43" s="463"/>
      <c r="L43" s="224"/>
      <c r="M43" s="509"/>
      <c r="N43" s="364">
        <f t="shared" si="1"/>
        <v>1</v>
      </c>
    </row>
    <row r="44" spans="1:14">
      <c r="A44" s="359" t="s">
        <v>352</v>
      </c>
      <c r="B44" s="358">
        <v>8</v>
      </c>
      <c r="C44" s="358"/>
      <c r="D44" s="358"/>
      <c r="E44" s="358"/>
      <c r="F44" s="360"/>
      <c r="G44" s="358"/>
      <c r="H44" s="402"/>
      <c r="I44" s="363"/>
      <c r="J44" s="363"/>
      <c r="K44" s="463"/>
      <c r="L44" s="224"/>
      <c r="M44" s="509"/>
      <c r="N44" s="364">
        <f t="shared" si="1"/>
        <v>8</v>
      </c>
    </row>
    <row r="45" spans="1:14">
      <c r="A45" s="359" t="s">
        <v>353</v>
      </c>
      <c r="B45" s="358">
        <v>0</v>
      </c>
      <c r="C45" s="358"/>
      <c r="D45" s="358"/>
      <c r="E45" s="358"/>
      <c r="F45" s="360"/>
      <c r="G45" s="358"/>
      <c r="H45" s="402"/>
      <c r="I45" s="363"/>
      <c r="J45" s="363"/>
      <c r="K45" s="463"/>
      <c r="L45" s="224"/>
      <c r="M45" s="509"/>
      <c r="N45" s="364">
        <f t="shared" si="1"/>
        <v>0</v>
      </c>
    </row>
    <row r="46" spans="1:14">
      <c r="A46" s="359" t="s">
        <v>354</v>
      </c>
      <c r="B46" s="358">
        <v>1</v>
      </c>
      <c r="C46" s="358"/>
      <c r="D46" s="358"/>
      <c r="E46" s="358"/>
      <c r="F46" s="360"/>
      <c r="G46" s="358"/>
      <c r="H46" s="402"/>
      <c r="I46" s="363"/>
      <c r="J46" s="363"/>
      <c r="K46" s="463"/>
      <c r="L46" s="224"/>
      <c r="M46" s="509"/>
      <c r="N46" s="364">
        <f t="shared" si="1"/>
        <v>1</v>
      </c>
    </row>
    <row r="47" spans="1:14">
      <c r="A47" s="359" t="s">
        <v>355</v>
      </c>
      <c r="B47" s="358">
        <v>1</v>
      </c>
      <c r="C47" s="358"/>
      <c r="D47" s="358"/>
      <c r="E47" s="358"/>
      <c r="F47" s="360"/>
      <c r="G47" s="358"/>
      <c r="H47" s="402"/>
      <c r="I47" s="363"/>
      <c r="J47" s="363"/>
      <c r="K47" s="463"/>
      <c r="L47" s="224"/>
      <c r="M47" s="509"/>
      <c r="N47" s="364">
        <f t="shared" si="1"/>
        <v>1</v>
      </c>
    </row>
    <row r="48" spans="1:14">
      <c r="A48" s="359" t="s">
        <v>356</v>
      </c>
      <c r="B48" s="358">
        <v>0</v>
      </c>
      <c r="C48" s="358"/>
      <c r="D48" s="358"/>
      <c r="E48" s="358"/>
      <c r="F48" s="360"/>
      <c r="G48" s="358"/>
      <c r="H48" s="402"/>
      <c r="I48" s="363"/>
      <c r="J48" s="363"/>
      <c r="K48" s="463"/>
      <c r="L48" s="224"/>
      <c r="M48" s="509"/>
      <c r="N48" s="364">
        <f t="shared" si="1"/>
        <v>0</v>
      </c>
    </row>
    <row r="49" spans="1:14">
      <c r="A49" s="359" t="s">
        <v>357</v>
      </c>
      <c r="B49" s="358">
        <v>0</v>
      </c>
      <c r="C49" s="358"/>
      <c r="D49" s="358"/>
      <c r="E49" s="358"/>
      <c r="F49" s="360"/>
      <c r="G49" s="358"/>
      <c r="H49" s="402"/>
      <c r="I49" s="363"/>
      <c r="J49" s="363"/>
      <c r="K49" s="463"/>
      <c r="L49" s="224"/>
      <c r="M49" s="509"/>
      <c r="N49" s="364">
        <f t="shared" si="1"/>
        <v>0</v>
      </c>
    </row>
    <row r="50" spans="1:14">
      <c r="A50" s="359" t="s">
        <v>358</v>
      </c>
      <c r="B50" s="358">
        <v>0</v>
      </c>
      <c r="C50" s="358"/>
      <c r="D50" s="358"/>
      <c r="E50" s="358"/>
      <c r="F50" s="360"/>
      <c r="G50" s="358"/>
      <c r="H50" s="402"/>
      <c r="I50" s="363"/>
      <c r="J50" s="363"/>
      <c r="K50" s="463"/>
      <c r="L50" s="224"/>
      <c r="M50" s="509"/>
      <c r="N50" s="364">
        <f t="shared" si="1"/>
        <v>0</v>
      </c>
    </row>
    <row r="51" spans="1:14">
      <c r="A51" s="359" t="s">
        <v>359</v>
      </c>
      <c r="B51" s="358">
        <v>0</v>
      </c>
      <c r="C51" s="358"/>
      <c r="D51" s="358"/>
      <c r="E51" s="358"/>
      <c r="F51" s="360"/>
      <c r="G51" s="358"/>
      <c r="H51" s="402"/>
      <c r="I51" s="363"/>
      <c r="J51" s="363"/>
      <c r="K51" s="463"/>
      <c r="L51" s="224"/>
      <c r="M51" s="509"/>
      <c r="N51" s="364">
        <f t="shared" si="1"/>
        <v>0</v>
      </c>
    </row>
    <row r="52" spans="1:14">
      <c r="A52" s="359" t="s">
        <v>360</v>
      </c>
      <c r="B52" s="358">
        <v>0</v>
      </c>
      <c r="C52" s="358"/>
      <c r="D52" s="358"/>
      <c r="E52" s="358"/>
      <c r="F52" s="360"/>
      <c r="G52" s="358"/>
      <c r="H52" s="402"/>
      <c r="I52" s="363"/>
      <c r="J52" s="363"/>
      <c r="K52" s="463"/>
      <c r="L52" s="224"/>
      <c r="M52" s="509"/>
      <c r="N52" s="364">
        <f t="shared" si="1"/>
        <v>0</v>
      </c>
    </row>
    <row r="53" spans="1:14">
      <c r="A53" s="359" t="s">
        <v>361</v>
      </c>
      <c r="B53" s="358">
        <v>1</v>
      </c>
      <c r="C53" s="358"/>
      <c r="D53" s="358"/>
      <c r="E53" s="358"/>
      <c r="F53" s="360"/>
      <c r="G53" s="358"/>
      <c r="H53" s="402"/>
      <c r="I53" s="363"/>
      <c r="J53" s="363"/>
      <c r="K53" s="463"/>
      <c r="L53" s="224"/>
      <c r="M53" s="509"/>
      <c r="N53" s="364">
        <f t="shared" si="1"/>
        <v>1</v>
      </c>
    </row>
    <row r="54" spans="1:14">
      <c r="A54" s="359" t="s">
        <v>362</v>
      </c>
      <c r="B54" s="358">
        <v>0</v>
      </c>
      <c r="C54" s="358"/>
      <c r="D54" s="358"/>
      <c r="E54" s="358"/>
      <c r="F54" s="360"/>
      <c r="G54" s="358"/>
      <c r="H54" s="402"/>
      <c r="I54" s="363"/>
      <c r="J54" s="363"/>
      <c r="K54" s="463"/>
      <c r="L54" s="224"/>
      <c r="M54" s="509"/>
      <c r="N54" s="364">
        <f t="shared" si="1"/>
        <v>0</v>
      </c>
    </row>
    <row r="55" spans="1:14">
      <c r="A55" s="359" t="s">
        <v>363</v>
      </c>
      <c r="B55" s="358">
        <v>0</v>
      </c>
      <c r="C55" s="358"/>
      <c r="D55" s="358"/>
      <c r="E55" s="358"/>
      <c r="F55" s="360"/>
      <c r="G55" s="358"/>
      <c r="H55" s="402"/>
      <c r="I55" s="363"/>
      <c r="J55" s="363"/>
      <c r="K55" s="463"/>
      <c r="L55" s="224"/>
      <c r="M55" s="509"/>
      <c r="N55" s="364">
        <f t="shared" si="1"/>
        <v>0</v>
      </c>
    </row>
    <row r="56" spans="1:14">
      <c r="A56" s="359" t="s">
        <v>364</v>
      </c>
      <c r="B56" s="358">
        <v>0</v>
      </c>
      <c r="C56" s="358"/>
      <c r="D56" s="358"/>
      <c r="E56" s="358"/>
      <c r="F56" s="360"/>
      <c r="G56" s="358"/>
      <c r="H56" s="402"/>
      <c r="I56" s="363"/>
      <c r="J56" s="363"/>
      <c r="K56" s="463"/>
      <c r="L56" s="224"/>
      <c r="M56" s="509"/>
      <c r="N56" s="364">
        <f t="shared" si="1"/>
        <v>0</v>
      </c>
    </row>
    <row r="57" spans="1:14">
      <c r="A57" s="359" t="s">
        <v>365</v>
      </c>
      <c r="B57" s="358">
        <v>0</v>
      </c>
      <c r="C57" s="358"/>
      <c r="D57" s="358"/>
      <c r="E57" s="358"/>
      <c r="F57" s="360"/>
      <c r="G57" s="358"/>
      <c r="H57" s="402"/>
      <c r="I57" s="363"/>
      <c r="J57" s="363"/>
      <c r="K57" s="463"/>
      <c r="L57" s="224"/>
      <c r="M57" s="509"/>
      <c r="N57" s="364">
        <f t="shared" si="1"/>
        <v>0</v>
      </c>
    </row>
    <row r="58" spans="1:14">
      <c r="A58" s="359" t="s">
        <v>366</v>
      </c>
      <c r="B58" s="358">
        <v>0</v>
      </c>
      <c r="C58" s="358"/>
      <c r="D58" s="358"/>
      <c r="E58" s="358"/>
      <c r="F58" s="360"/>
      <c r="G58" s="358"/>
      <c r="H58" s="402"/>
      <c r="I58" s="363"/>
      <c r="J58" s="363"/>
      <c r="K58" s="463"/>
      <c r="L58" s="224"/>
      <c r="M58" s="509"/>
      <c r="N58" s="364">
        <f t="shared" si="1"/>
        <v>0</v>
      </c>
    </row>
    <row r="59" spans="1:14">
      <c r="A59" s="359" t="s">
        <v>367</v>
      </c>
      <c r="B59" s="358">
        <v>1</v>
      </c>
      <c r="C59" s="358"/>
      <c r="D59" s="358"/>
      <c r="E59" s="358"/>
      <c r="F59" s="360"/>
      <c r="G59" s="358"/>
      <c r="H59" s="402"/>
      <c r="I59" s="363"/>
      <c r="J59" s="363"/>
      <c r="K59" s="463"/>
      <c r="L59" s="224"/>
      <c r="M59" s="509"/>
      <c r="N59" s="364">
        <f t="shared" si="1"/>
        <v>1</v>
      </c>
    </row>
    <row r="60" spans="1:14">
      <c r="A60" s="359" t="s">
        <v>368</v>
      </c>
      <c r="B60" s="358">
        <v>0</v>
      </c>
      <c r="C60" s="358"/>
      <c r="D60" s="358"/>
      <c r="E60" s="358"/>
      <c r="F60" s="360"/>
      <c r="G60" s="358"/>
      <c r="H60" s="402"/>
      <c r="I60" s="363"/>
      <c r="J60" s="363"/>
      <c r="K60" s="463"/>
      <c r="L60" s="224"/>
      <c r="M60" s="509"/>
      <c r="N60" s="364">
        <f t="shared" si="1"/>
        <v>0</v>
      </c>
    </row>
    <row r="61" spans="1:14">
      <c r="A61" s="359" t="s">
        <v>460</v>
      </c>
      <c r="B61" s="358">
        <v>1</v>
      </c>
      <c r="C61" s="358"/>
      <c r="D61" s="358"/>
      <c r="E61" s="358"/>
      <c r="F61" s="360"/>
      <c r="G61" s="358"/>
      <c r="H61" s="402"/>
      <c r="I61" s="363"/>
      <c r="J61" s="363"/>
      <c r="K61" s="463"/>
      <c r="L61" s="224"/>
      <c r="M61" s="509"/>
      <c r="N61" s="364">
        <f t="shared" si="1"/>
        <v>1</v>
      </c>
    </row>
    <row r="62" spans="1:14">
      <c r="A62" s="359" t="s">
        <v>370</v>
      </c>
      <c r="B62" s="358">
        <v>0</v>
      </c>
      <c r="C62" s="358"/>
      <c r="D62" s="358"/>
      <c r="E62" s="358"/>
      <c r="F62" s="360"/>
      <c r="G62" s="358"/>
      <c r="H62" s="402"/>
      <c r="I62" s="363"/>
      <c r="J62" s="363"/>
      <c r="K62" s="463"/>
      <c r="L62" s="224"/>
      <c r="M62" s="509"/>
      <c r="N62" s="364">
        <f t="shared" si="1"/>
        <v>0</v>
      </c>
    </row>
    <row r="63" spans="1:14">
      <c r="A63" s="359" t="s">
        <v>371</v>
      </c>
      <c r="B63" s="358">
        <v>0</v>
      </c>
      <c r="C63" s="358"/>
      <c r="D63" s="358"/>
      <c r="E63" s="358"/>
      <c r="F63" s="360"/>
      <c r="G63" s="358"/>
      <c r="H63" s="402"/>
      <c r="I63" s="363"/>
      <c r="J63" s="363"/>
      <c r="K63" s="463"/>
      <c r="L63" s="224"/>
      <c r="M63" s="509"/>
      <c r="N63" s="364">
        <f t="shared" si="1"/>
        <v>0</v>
      </c>
    </row>
    <row r="64" spans="1:14">
      <c r="A64" s="359" t="s">
        <v>372</v>
      </c>
      <c r="B64" s="358">
        <v>0</v>
      </c>
      <c r="C64" s="358"/>
      <c r="D64" s="358"/>
      <c r="E64" s="358"/>
      <c r="F64" s="360"/>
      <c r="G64" s="358"/>
      <c r="H64" s="402"/>
      <c r="I64" s="363"/>
      <c r="J64" s="363"/>
      <c r="K64" s="463"/>
      <c r="L64" s="224"/>
      <c r="M64" s="509"/>
      <c r="N64" s="364">
        <f t="shared" si="1"/>
        <v>0</v>
      </c>
    </row>
    <row r="65" spans="1:14">
      <c r="A65" s="359" t="s">
        <v>373</v>
      </c>
      <c r="B65" s="358">
        <v>2</v>
      </c>
      <c r="C65" s="358"/>
      <c r="D65" s="358"/>
      <c r="E65" s="358"/>
      <c r="F65" s="360"/>
      <c r="G65" s="358"/>
      <c r="H65" s="402"/>
      <c r="I65" s="363"/>
      <c r="J65" s="363"/>
      <c r="K65" s="463"/>
      <c r="L65" s="224"/>
      <c r="M65" s="509"/>
      <c r="N65" s="364">
        <f t="shared" si="1"/>
        <v>2</v>
      </c>
    </row>
    <row r="66" spans="1:14">
      <c r="A66" s="359" t="s">
        <v>374</v>
      </c>
      <c r="B66" s="358">
        <v>0</v>
      </c>
      <c r="C66" s="358"/>
      <c r="D66" s="358"/>
      <c r="E66" s="358"/>
      <c r="F66" s="360"/>
      <c r="G66" s="358"/>
      <c r="H66" s="402"/>
      <c r="I66" s="363"/>
      <c r="J66" s="363"/>
      <c r="K66" s="463"/>
      <c r="L66" s="224"/>
      <c r="M66" s="509"/>
      <c r="N66" s="364">
        <f t="shared" si="1"/>
        <v>0</v>
      </c>
    </row>
    <row r="67" spans="1:14">
      <c r="A67" s="359" t="s">
        <v>375</v>
      </c>
      <c r="B67" s="358">
        <v>4</v>
      </c>
      <c r="C67" s="358"/>
      <c r="D67" s="358"/>
      <c r="E67" s="358"/>
      <c r="F67" s="360"/>
      <c r="G67" s="358"/>
      <c r="H67" s="402"/>
      <c r="I67" s="363"/>
      <c r="J67" s="363"/>
      <c r="K67" s="463"/>
      <c r="L67" s="224"/>
      <c r="M67" s="509"/>
      <c r="N67" s="364">
        <f t="shared" si="1"/>
        <v>4</v>
      </c>
    </row>
    <row r="68" spans="1:14">
      <c r="A68" s="359" t="s">
        <v>376</v>
      </c>
      <c r="B68" s="358">
        <v>2</v>
      </c>
      <c r="C68" s="358"/>
      <c r="D68" s="358"/>
      <c r="E68" s="358"/>
      <c r="F68" s="360"/>
      <c r="G68" s="358"/>
      <c r="H68" s="402"/>
      <c r="I68" s="363"/>
      <c r="J68" s="363"/>
      <c r="K68" s="463"/>
      <c r="L68" s="224"/>
      <c r="M68" s="509"/>
      <c r="N68" s="364">
        <f t="shared" si="1"/>
        <v>2</v>
      </c>
    </row>
    <row r="69" spans="1:14">
      <c r="A69" s="359" t="s">
        <v>377</v>
      </c>
      <c r="B69" s="358">
        <v>0</v>
      </c>
      <c r="C69" s="358"/>
      <c r="D69" s="358"/>
      <c r="E69" s="358"/>
      <c r="F69" s="360"/>
      <c r="G69" s="358"/>
      <c r="H69" s="402"/>
      <c r="I69" s="363"/>
      <c r="J69" s="363"/>
      <c r="K69" s="463"/>
      <c r="L69" s="224"/>
      <c r="M69" s="509"/>
      <c r="N69" s="364">
        <f t="shared" si="1"/>
        <v>0</v>
      </c>
    </row>
    <row r="70" spans="1:14">
      <c r="A70" s="359" t="s">
        <v>378</v>
      </c>
      <c r="B70" s="358">
        <v>0</v>
      </c>
      <c r="C70" s="358"/>
      <c r="D70" s="358"/>
      <c r="E70" s="358"/>
      <c r="F70" s="360"/>
      <c r="G70" s="358"/>
      <c r="H70" s="402"/>
      <c r="I70" s="363"/>
      <c r="J70" s="363"/>
      <c r="K70" s="463"/>
      <c r="L70" s="224"/>
      <c r="M70" s="509"/>
      <c r="N70" s="364">
        <f t="shared" ref="N70:N76" si="2">SUM(B70:M70)</f>
        <v>0</v>
      </c>
    </row>
    <row r="71" spans="1:14">
      <c r="A71" s="359" t="s">
        <v>379</v>
      </c>
      <c r="B71" s="358">
        <v>0</v>
      </c>
      <c r="C71" s="358"/>
      <c r="D71" s="358"/>
      <c r="E71" s="358"/>
      <c r="F71" s="360"/>
      <c r="G71" s="358"/>
      <c r="H71" s="402"/>
      <c r="I71" s="363"/>
      <c r="J71" s="363"/>
      <c r="K71" s="463"/>
      <c r="L71" s="224"/>
      <c r="M71" s="509"/>
      <c r="N71" s="364">
        <f t="shared" si="2"/>
        <v>0</v>
      </c>
    </row>
    <row r="72" spans="1:14">
      <c r="A72" s="359" t="s">
        <v>380</v>
      </c>
      <c r="B72" s="358">
        <v>0</v>
      </c>
      <c r="C72" s="358"/>
      <c r="D72" s="358"/>
      <c r="E72" s="358"/>
      <c r="F72" s="360"/>
      <c r="G72" s="358"/>
      <c r="H72" s="402"/>
      <c r="I72" s="363"/>
      <c r="J72" s="363"/>
      <c r="K72" s="463"/>
      <c r="L72" s="224"/>
      <c r="M72" s="509"/>
      <c r="N72" s="364">
        <f t="shared" si="2"/>
        <v>0</v>
      </c>
    </row>
    <row r="73" spans="1:14">
      <c r="A73" s="359" t="s">
        <v>381</v>
      </c>
      <c r="B73" s="358">
        <v>1</v>
      </c>
      <c r="C73" s="358"/>
      <c r="D73" s="358"/>
      <c r="E73" s="358"/>
      <c r="F73" s="360"/>
      <c r="G73" s="358"/>
      <c r="H73" s="402"/>
      <c r="I73" s="363"/>
      <c r="J73" s="363"/>
      <c r="K73" s="463"/>
      <c r="L73" s="224"/>
      <c r="M73" s="509"/>
      <c r="N73" s="364">
        <f t="shared" si="2"/>
        <v>1</v>
      </c>
    </row>
    <row r="74" spans="1:14">
      <c r="A74" s="359" t="s">
        <v>382</v>
      </c>
      <c r="B74" s="358">
        <v>0</v>
      </c>
      <c r="C74" s="358"/>
      <c r="D74" s="358"/>
      <c r="E74" s="358"/>
      <c r="F74" s="360"/>
      <c r="G74" s="358"/>
      <c r="H74" s="402"/>
      <c r="I74" s="363"/>
      <c r="J74" s="363"/>
      <c r="K74" s="463"/>
      <c r="L74" s="224"/>
      <c r="M74" s="509"/>
      <c r="N74" s="364">
        <f t="shared" si="2"/>
        <v>0</v>
      </c>
    </row>
    <row r="75" spans="1:14">
      <c r="A75" s="359" t="s">
        <v>383</v>
      </c>
      <c r="B75" s="358">
        <v>0</v>
      </c>
      <c r="C75" s="358"/>
      <c r="D75" s="358"/>
      <c r="E75" s="358"/>
      <c r="F75" s="360"/>
      <c r="G75" s="358"/>
      <c r="H75" s="402"/>
      <c r="I75" s="363"/>
      <c r="J75" s="363"/>
      <c r="K75" s="463"/>
      <c r="L75" s="224"/>
      <c r="M75" s="509"/>
      <c r="N75" s="364">
        <f t="shared" si="2"/>
        <v>0</v>
      </c>
    </row>
    <row r="76" spans="1:14" ht="15.75" thickBot="1">
      <c r="A76" s="373" t="s">
        <v>384</v>
      </c>
      <c r="B76" s="380">
        <v>0</v>
      </c>
      <c r="C76" s="380"/>
      <c r="D76" s="380"/>
      <c r="E76" s="380"/>
      <c r="F76" s="381"/>
      <c r="G76" s="380"/>
      <c r="I76" s="461"/>
      <c r="J76" s="461"/>
      <c r="K76" s="464"/>
      <c r="L76" s="224"/>
      <c r="M76" s="69"/>
      <c r="N76" s="364">
        <f t="shared" si="2"/>
        <v>0</v>
      </c>
    </row>
    <row r="77" spans="1:14" ht="15.75" thickBot="1">
      <c r="A77" s="370" t="s">
        <v>34</v>
      </c>
      <c r="B77" s="382">
        <f t="shared" ref="B77:N77" si="3">SUM(B4:B76)</f>
        <v>109</v>
      </c>
      <c r="C77" s="382">
        <f t="shared" si="3"/>
        <v>0</v>
      </c>
      <c r="D77" s="382">
        <f t="shared" si="3"/>
        <v>0</v>
      </c>
      <c r="E77" s="382">
        <f t="shared" si="3"/>
        <v>0</v>
      </c>
      <c r="F77" s="383">
        <f t="shared" si="3"/>
        <v>0</v>
      </c>
      <c r="G77" s="384">
        <f t="shared" si="3"/>
        <v>0</v>
      </c>
      <c r="H77" s="384">
        <f t="shared" si="3"/>
        <v>0</v>
      </c>
      <c r="I77" s="384">
        <f t="shared" si="3"/>
        <v>0</v>
      </c>
      <c r="J77" s="384">
        <f t="shared" si="3"/>
        <v>0</v>
      </c>
      <c r="K77" s="384">
        <f t="shared" si="3"/>
        <v>0</v>
      </c>
      <c r="L77" s="384">
        <f>SUM(L4:L76)</f>
        <v>0</v>
      </c>
      <c r="M77" s="384">
        <f t="shared" si="3"/>
        <v>0</v>
      </c>
      <c r="N77" s="384">
        <f t="shared" si="3"/>
        <v>109</v>
      </c>
    </row>
    <row r="79" spans="1:14" ht="15" customHeight="1">
      <c r="A79" s="1071" t="s">
        <v>464</v>
      </c>
      <c r="B79" s="1071"/>
      <c r="C79" s="1071"/>
      <c r="D79" s="1071"/>
      <c r="E79" s="1071"/>
    </row>
    <row r="80" spans="1:14">
      <c r="A80" s="1071"/>
      <c r="B80" s="1071"/>
      <c r="C80" s="1071"/>
      <c r="D80" s="1071"/>
      <c r="E80" s="1071"/>
    </row>
    <row r="81" spans="1:5">
      <c r="A81" s="1071"/>
      <c r="B81" s="1071"/>
      <c r="C81" s="1071"/>
      <c r="D81" s="1071"/>
      <c r="E81" s="1071"/>
    </row>
    <row r="82" spans="1:5">
      <c r="A82" s="1071"/>
      <c r="B82" s="1071"/>
      <c r="C82" s="1071"/>
      <c r="D82" s="1071"/>
      <c r="E82" s="1071"/>
    </row>
    <row r="83" spans="1:5">
      <c r="A83" s="1071"/>
      <c r="B83" s="1071"/>
      <c r="C83" s="1071"/>
      <c r="D83" s="1071"/>
      <c r="E83" s="1071"/>
    </row>
  </sheetData>
  <mergeCells count="1">
    <mergeCell ref="A79:E8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="90" zoomScaleNormal="90" workbookViewId="0"/>
  </sheetViews>
  <sheetFormatPr defaultRowHeight="15"/>
  <cols>
    <col min="1" max="1" width="68" customWidth="1"/>
    <col min="2" max="13" width="9.7109375" style="63" customWidth="1"/>
    <col min="14" max="14" width="9.7109375" style="66" customWidth="1"/>
  </cols>
  <sheetData>
    <row r="1" spans="1:14">
      <c r="A1" s="223" t="s">
        <v>3</v>
      </c>
    </row>
    <row r="2" spans="1:14" ht="15.75" thickBot="1">
      <c r="A2" s="88" t="s">
        <v>4</v>
      </c>
    </row>
    <row r="3" spans="1:14" ht="15.75" thickBot="1">
      <c r="A3" s="365" t="s">
        <v>469</v>
      </c>
      <c r="B3" s="366" t="s">
        <v>470</v>
      </c>
      <c r="C3" s="366" t="s">
        <v>471</v>
      </c>
      <c r="D3" s="366" t="s">
        <v>472</v>
      </c>
      <c r="E3" s="367" t="s">
        <v>473</v>
      </c>
      <c r="F3" s="368" t="s">
        <v>474</v>
      </c>
      <c r="G3" s="397" t="s">
        <v>475</v>
      </c>
      <c r="H3" s="397" t="s">
        <v>476</v>
      </c>
      <c r="I3" s="397" t="s">
        <v>477</v>
      </c>
      <c r="J3" s="397" t="s">
        <v>478</v>
      </c>
      <c r="K3" s="397" t="s">
        <v>479</v>
      </c>
      <c r="L3" s="397" t="s">
        <v>480</v>
      </c>
      <c r="M3" s="397" t="s">
        <v>481</v>
      </c>
      <c r="N3" s="369" t="s">
        <v>8</v>
      </c>
    </row>
    <row r="4" spans="1:14">
      <c r="A4" s="361" t="s">
        <v>323</v>
      </c>
      <c r="B4" s="362">
        <v>9</v>
      </c>
      <c r="C4" s="362"/>
      <c r="D4" s="362"/>
      <c r="E4" s="362"/>
      <c r="F4" s="224"/>
      <c r="G4" s="363"/>
      <c r="H4" s="412"/>
      <c r="I4" s="412"/>
      <c r="J4" s="412"/>
      <c r="K4" s="363"/>
      <c r="L4" s="224"/>
      <c r="M4" s="509"/>
      <c r="N4" s="364">
        <f t="shared" ref="N4:N37" si="0">SUM(B4:M4)</f>
        <v>9</v>
      </c>
    </row>
    <row r="5" spans="1:14">
      <c r="A5" s="359" t="s">
        <v>451</v>
      </c>
      <c r="B5" s="358">
        <v>0</v>
      </c>
      <c r="C5" s="358"/>
      <c r="D5" s="358"/>
      <c r="E5" s="358"/>
      <c r="F5" s="224"/>
      <c r="G5" s="360"/>
      <c r="H5" s="363"/>
      <c r="I5" s="363"/>
      <c r="J5" s="363"/>
      <c r="K5" s="360"/>
      <c r="L5" s="224"/>
      <c r="M5" s="509"/>
      <c r="N5" s="364">
        <f t="shared" si="0"/>
        <v>0</v>
      </c>
    </row>
    <row r="6" spans="1:14">
      <c r="A6" s="359" t="s">
        <v>452</v>
      </c>
      <c r="B6" s="358">
        <v>0</v>
      </c>
      <c r="C6" s="358"/>
      <c r="D6" s="358"/>
      <c r="E6" s="358"/>
      <c r="F6" s="224"/>
      <c r="G6" s="360"/>
      <c r="H6" s="363"/>
      <c r="I6" s="363"/>
      <c r="J6" s="363"/>
      <c r="K6" s="360"/>
      <c r="L6" s="224"/>
      <c r="M6" s="509"/>
      <c r="N6" s="364">
        <f t="shared" si="0"/>
        <v>0</v>
      </c>
    </row>
    <row r="7" spans="1:14">
      <c r="A7" s="359" t="s">
        <v>325</v>
      </c>
      <c r="B7" s="358">
        <v>1</v>
      </c>
      <c r="C7" s="358"/>
      <c r="D7" s="358"/>
      <c r="E7" s="358"/>
      <c r="F7" s="224"/>
      <c r="G7" s="360"/>
      <c r="H7" s="363"/>
      <c r="I7" s="363"/>
      <c r="J7" s="363"/>
      <c r="K7" s="360"/>
      <c r="L7" s="224"/>
      <c r="M7" s="509"/>
      <c r="N7" s="364">
        <f t="shared" si="0"/>
        <v>1</v>
      </c>
    </row>
    <row r="8" spans="1:14">
      <c r="A8" s="359" t="s">
        <v>326</v>
      </c>
      <c r="B8" s="358">
        <v>0</v>
      </c>
      <c r="C8" s="358"/>
      <c r="D8" s="358"/>
      <c r="E8" s="358"/>
      <c r="F8" s="224"/>
      <c r="G8" s="360"/>
      <c r="H8" s="363"/>
      <c r="I8" s="363"/>
      <c r="J8" s="363"/>
      <c r="K8" s="360"/>
      <c r="L8" s="224"/>
      <c r="M8" s="509"/>
      <c r="N8" s="364">
        <f t="shared" si="0"/>
        <v>0</v>
      </c>
    </row>
    <row r="9" spans="1:14">
      <c r="A9" s="359" t="s">
        <v>327</v>
      </c>
      <c r="B9" s="358">
        <v>0</v>
      </c>
      <c r="C9" s="358"/>
      <c r="D9" s="358"/>
      <c r="E9" s="358"/>
      <c r="F9" s="224"/>
      <c r="G9" s="360"/>
      <c r="H9" s="363"/>
      <c r="I9" s="363"/>
      <c r="J9" s="363"/>
      <c r="K9" s="360"/>
      <c r="L9" s="224"/>
      <c r="M9" s="509"/>
      <c r="N9" s="364">
        <f t="shared" si="0"/>
        <v>0</v>
      </c>
    </row>
    <row r="10" spans="1:14">
      <c r="A10" s="944" t="s">
        <v>455</v>
      </c>
      <c r="B10" s="358">
        <v>0</v>
      </c>
      <c r="C10" s="358"/>
      <c r="D10" s="358"/>
      <c r="E10" s="358"/>
      <c r="F10" s="224"/>
      <c r="G10" s="360"/>
      <c r="H10" s="363"/>
      <c r="I10" s="363"/>
      <c r="J10" s="363"/>
      <c r="K10" s="360"/>
      <c r="L10" s="224"/>
      <c r="M10" s="509"/>
      <c r="N10" s="364">
        <f t="shared" si="0"/>
        <v>0</v>
      </c>
    </row>
    <row r="11" spans="1:14">
      <c r="A11" s="637" t="s">
        <v>453</v>
      </c>
      <c r="B11" s="358">
        <v>0</v>
      </c>
      <c r="C11" s="358"/>
      <c r="D11" s="358"/>
      <c r="E11" s="358"/>
      <c r="F11" s="224"/>
      <c r="G11" s="360"/>
      <c r="H11" s="363"/>
      <c r="I11" s="363"/>
      <c r="J11" s="363"/>
      <c r="K11" s="360"/>
      <c r="L11" s="224"/>
      <c r="M11" s="509"/>
      <c r="N11" s="364">
        <f t="shared" si="0"/>
        <v>0</v>
      </c>
    </row>
    <row r="12" spans="1:14">
      <c r="A12" s="102" t="s">
        <v>454</v>
      </c>
      <c r="B12" s="358">
        <v>0</v>
      </c>
      <c r="C12" s="358"/>
      <c r="D12" s="358"/>
      <c r="E12" s="358"/>
      <c r="F12" s="224"/>
      <c r="G12" s="360"/>
      <c r="H12" s="363"/>
      <c r="I12" s="363"/>
      <c r="J12" s="363"/>
      <c r="K12" s="360"/>
      <c r="L12" s="224"/>
      <c r="M12" s="509"/>
      <c r="N12" s="364">
        <f t="shared" si="0"/>
        <v>0</v>
      </c>
    </row>
    <row r="13" spans="1:14">
      <c r="A13" s="359" t="s">
        <v>457</v>
      </c>
      <c r="B13" s="358">
        <v>96</v>
      </c>
      <c r="C13" s="358"/>
      <c r="D13" s="358"/>
      <c r="E13" s="358"/>
      <c r="F13" s="224"/>
      <c r="G13" s="360"/>
      <c r="H13" s="363"/>
      <c r="I13" s="363"/>
      <c r="J13" s="363"/>
      <c r="K13" s="360"/>
      <c r="L13" s="224"/>
      <c r="M13" s="509"/>
      <c r="N13" s="364">
        <f t="shared" si="0"/>
        <v>96</v>
      </c>
    </row>
    <row r="14" spans="1:14">
      <c r="A14" s="359" t="s">
        <v>240</v>
      </c>
      <c r="B14" s="358">
        <v>11</v>
      </c>
      <c r="C14" s="358"/>
      <c r="D14" s="358"/>
      <c r="E14" s="358"/>
      <c r="F14" s="224"/>
      <c r="G14" s="360"/>
      <c r="H14" s="363"/>
      <c r="I14" s="363"/>
      <c r="J14" s="363"/>
      <c r="K14" s="360"/>
      <c r="L14" s="224"/>
      <c r="M14" s="509"/>
      <c r="N14" s="364">
        <f t="shared" si="0"/>
        <v>11</v>
      </c>
    </row>
    <row r="15" spans="1:14">
      <c r="A15" s="359" t="s">
        <v>328</v>
      </c>
      <c r="B15" s="358">
        <v>0</v>
      </c>
      <c r="C15" s="358"/>
      <c r="D15" s="358"/>
      <c r="E15" s="358"/>
      <c r="F15" s="224"/>
      <c r="G15" s="360"/>
      <c r="H15" s="363"/>
      <c r="I15" s="363"/>
      <c r="J15" s="363"/>
      <c r="K15" s="360"/>
      <c r="L15" s="224"/>
      <c r="M15" s="509"/>
      <c r="N15" s="364">
        <f t="shared" si="0"/>
        <v>0</v>
      </c>
    </row>
    <row r="16" spans="1:14">
      <c r="A16" s="359" t="s">
        <v>329</v>
      </c>
      <c r="B16" s="358">
        <v>0</v>
      </c>
      <c r="C16" s="358"/>
      <c r="D16" s="358"/>
      <c r="E16" s="358"/>
      <c r="F16" s="224"/>
      <c r="G16" s="360"/>
      <c r="H16" s="363"/>
      <c r="I16" s="363"/>
      <c r="J16" s="363"/>
      <c r="K16" s="360"/>
      <c r="L16" s="224"/>
      <c r="M16" s="509"/>
      <c r="N16" s="364">
        <f t="shared" si="0"/>
        <v>0</v>
      </c>
    </row>
    <row r="17" spans="1:14">
      <c r="A17" s="359" t="s">
        <v>330</v>
      </c>
      <c r="B17" s="358">
        <v>15</v>
      </c>
      <c r="C17" s="358"/>
      <c r="D17" s="358"/>
      <c r="E17" s="358"/>
      <c r="F17" s="224"/>
      <c r="G17" s="360"/>
      <c r="H17" s="363"/>
      <c r="I17" s="363"/>
      <c r="J17" s="363"/>
      <c r="K17" s="360"/>
      <c r="L17" s="224"/>
      <c r="M17" s="509"/>
      <c r="N17" s="364">
        <f t="shared" si="0"/>
        <v>15</v>
      </c>
    </row>
    <row r="18" spans="1:14">
      <c r="A18" s="637" t="s">
        <v>456</v>
      </c>
      <c r="B18" s="358">
        <v>0</v>
      </c>
      <c r="C18" s="358"/>
      <c r="D18" s="358"/>
      <c r="E18" s="358"/>
      <c r="F18" s="224"/>
      <c r="G18" s="360"/>
      <c r="H18" s="363"/>
      <c r="I18" s="363"/>
      <c r="J18" s="363"/>
      <c r="K18" s="360"/>
      <c r="L18" s="224"/>
      <c r="M18" s="509"/>
      <c r="N18" s="364">
        <f t="shared" si="0"/>
        <v>0</v>
      </c>
    </row>
    <row r="19" spans="1:14">
      <c r="A19" s="359" t="s">
        <v>331</v>
      </c>
      <c r="B19" s="358">
        <v>0</v>
      </c>
      <c r="C19" s="358"/>
      <c r="D19" s="358"/>
      <c r="E19" s="358"/>
      <c r="F19" s="224"/>
      <c r="G19" s="360"/>
      <c r="H19" s="363"/>
      <c r="I19" s="363"/>
      <c r="J19" s="363"/>
      <c r="K19" s="360"/>
      <c r="L19" s="224"/>
      <c r="M19" s="509"/>
      <c r="N19" s="364">
        <f t="shared" si="0"/>
        <v>0</v>
      </c>
    </row>
    <row r="20" spans="1:14">
      <c r="A20" s="359" t="s">
        <v>332</v>
      </c>
      <c r="B20" s="358">
        <v>0</v>
      </c>
      <c r="C20" s="358"/>
      <c r="D20" s="358"/>
      <c r="E20" s="358"/>
      <c r="F20" s="224"/>
      <c r="G20" s="360"/>
      <c r="H20" s="363"/>
      <c r="I20" s="363"/>
      <c r="J20" s="363"/>
      <c r="K20" s="360"/>
      <c r="L20" s="224"/>
      <c r="M20" s="509"/>
      <c r="N20" s="364">
        <f t="shared" si="0"/>
        <v>0</v>
      </c>
    </row>
    <row r="21" spans="1:14">
      <c r="A21" s="359" t="s">
        <v>333</v>
      </c>
      <c r="B21" s="358">
        <v>0</v>
      </c>
      <c r="C21" s="358"/>
      <c r="D21" s="358"/>
      <c r="E21" s="358"/>
      <c r="F21" s="224"/>
      <c r="G21" s="360"/>
      <c r="H21" s="363"/>
      <c r="I21" s="363"/>
      <c r="J21" s="363"/>
      <c r="K21" s="360"/>
      <c r="L21" s="224"/>
      <c r="M21" s="509"/>
      <c r="N21" s="364">
        <f t="shared" si="0"/>
        <v>0</v>
      </c>
    </row>
    <row r="22" spans="1:14">
      <c r="A22" s="359" t="s">
        <v>334</v>
      </c>
      <c r="B22" s="358">
        <v>4</v>
      </c>
      <c r="C22" s="358"/>
      <c r="D22" s="358"/>
      <c r="E22" s="358"/>
      <c r="F22" s="224"/>
      <c r="G22" s="360"/>
      <c r="H22" s="363"/>
      <c r="I22" s="363"/>
      <c r="J22" s="363"/>
      <c r="K22" s="360"/>
      <c r="L22" s="224"/>
      <c r="M22" s="509"/>
      <c r="N22" s="364">
        <f t="shared" si="0"/>
        <v>4</v>
      </c>
    </row>
    <row r="23" spans="1:14">
      <c r="A23" s="359" t="s">
        <v>458</v>
      </c>
      <c r="B23" s="358">
        <v>0</v>
      </c>
      <c r="C23" s="358"/>
      <c r="D23" s="358"/>
      <c r="E23" s="358"/>
      <c r="F23" s="224"/>
      <c r="G23" s="360"/>
      <c r="H23" s="363"/>
      <c r="I23" s="363"/>
      <c r="J23" s="363"/>
      <c r="K23" s="360"/>
      <c r="L23" s="224"/>
      <c r="M23" s="509"/>
      <c r="N23" s="364">
        <f t="shared" si="0"/>
        <v>0</v>
      </c>
    </row>
    <row r="24" spans="1:14">
      <c r="A24" s="359" t="s">
        <v>335</v>
      </c>
      <c r="B24" s="358">
        <v>0</v>
      </c>
      <c r="C24" s="358"/>
      <c r="D24" s="358"/>
      <c r="E24" s="358"/>
      <c r="F24" s="224"/>
      <c r="G24" s="360"/>
      <c r="H24" s="363"/>
      <c r="I24" s="363"/>
      <c r="J24" s="363"/>
      <c r="K24" s="360"/>
      <c r="L24" s="224"/>
      <c r="M24" s="509"/>
      <c r="N24" s="364">
        <f t="shared" si="0"/>
        <v>0</v>
      </c>
    </row>
    <row r="25" spans="1:14">
      <c r="A25" s="359" t="s">
        <v>336</v>
      </c>
      <c r="B25" s="358">
        <v>0</v>
      </c>
      <c r="C25" s="358"/>
      <c r="D25" s="358"/>
      <c r="E25" s="358"/>
      <c r="F25" s="224"/>
      <c r="G25" s="360"/>
      <c r="H25" s="363"/>
      <c r="I25" s="363"/>
      <c r="J25" s="363"/>
      <c r="K25" s="360"/>
      <c r="L25" s="224"/>
      <c r="M25" s="509"/>
      <c r="N25" s="364">
        <f t="shared" si="0"/>
        <v>0</v>
      </c>
    </row>
    <row r="26" spans="1:14">
      <c r="A26" s="359" t="s">
        <v>337</v>
      </c>
      <c r="B26" s="358">
        <v>74</v>
      </c>
      <c r="C26" s="358"/>
      <c r="D26" s="358"/>
      <c r="E26" s="358"/>
      <c r="F26" s="224"/>
      <c r="G26" s="360"/>
      <c r="H26" s="363"/>
      <c r="I26" s="363"/>
      <c r="J26" s="363"/>
      <c r="K26" s="360"/>
      <c r="L26" s="224"/>
      <c r="M26" s="509"/>
      <c r="N26" s="364">
        <f t="shared" si="0"/>
        <v>74</v>
      </c>
    </row>
    <row r="27" spans="1:14">
      <c r="A27" s="359" t="s">
        <v>43</v>
      </c>
      <c r="B27" s="358">
        <v>4</v>
      </c>
      <c r="C27" s="358"/>
      <c r="D27" s="358"/>
      <c r="E27" s="358"/>
      <c r="F27" s="224"/>
      <c r="G27" s="360"/>
      <c r="H27" s="363"/>
      <c r="I27" s="363"/>
      <c r="J27" s="363"/>
      <c r="K27" s="360"/>
      <c r="L27" s="224"/>
      <c r="M27" s="509"/>
      <c r="N27" s="364">
        <f t="shared" si="0"/>
        <v>4</v>
      </c>
    </row>
    <row r="28" spans="1:14">
      <c r="A28" s="359" t="s">
        <v>338</v>
      </c>
      <c r="B28" s="358">
        <v>7</v>
      </c>
      <c r="C28" s="358"/>
      <c r="D28" s="358"/>
      <c r="E28" s="358"/>
      <c r="F28" s="224"/>
      <c r="G28" s="360"/>
      <c r="H28" s="363"/>
      <c r="I28" s="363"/>
      <c r="J28" s="363"/>
      <c r="K28" s="360"/>
      <c r="L28" s="224"/>
      <c r="M28" s="509"/>
      <c r="N28" s="364">
        <f t="shared" si="0"/>
        <v>7</v>
      </c>
    </row>
    <row r="29" spans="1:14">
      <c r="A29" s="359" t="s">
        <v>459</v>
      </c>
      <c r="B29" s="358">
        <v>0</v>
      </c>
      <c r="C29" s="358"/>
      <c r="D29" s="358"/>
      <c r="E29" s="358"/>
      <c r="F29" s="224"/>
      <c r="G29" s="360"/>
      <c r="H29" s="363"/>
      <c r="I29" s="363"/>
      <c r="J29" s="363"/>
      <c r="K29" s="360"/>
      <c r="L29" s="224"/>
      <c r="M29" s="509"/>
      <c r="N29" s="364">
        <f t="shared" si="0"/>
        <v>0</v>
      </c>
    </row>
    <row r="30" spans="1:14">
      <c r="A30" s="359" t="s">
        <v>339</v>
      </c>
      <c r="B30" s="358">
        <v>8</v>
      </c>
      <c r="C30" s="358"/>
      <c r="D30" s="358"/>
      <c r="E30" s="358"/>
      <c r="F30" s="224"/>
      <c r="G30" s="360"/>
      <c r="H30" s="363"/>
      <c r="I30" s="363"/>
      <c r="J30" s="363"/>
      <c r="K30" s="360"/>
      <c r="L30" s="224"/>
      <c r="M30" s="509"/>
      <c r="N30" s="364">
        <f t="shared" si="0"/>
        <v>8</v>
      </c>
    </row>
    <row r="31" spans="1:14">
      <c r="A31" s="359" t="s">
        <v>340</v>
      </c>
      <c r="B31" s="358">
        <v>3</v>
      </c>
      <c r="C31" s="358"/>
      <c r="D31" s="358"/>
      <c r="E31" s="358"/>
      <c r="F31" s="224"/>
      <c r="G31" s="360"/>
      <c r="H31" s="363"/>
      <c r="I31" s="363"/>
      <c r="J31" s="363"/>
      <c r="K31" s="360"/>
      <c r="L31" s="224"/>
      <c r="M31" s="509"/>
      <c r="N31" s="364">
        <f t="shared" si="0"/>
        <v>3</v>
      </c>
    </row>
    <row r="32" spans="1:14">
      <c r="A32" s="359" t="s">
        <v>341</v>
      </c>
      <c r="B32" s="358">
        <v>2</v>
      </c>
      <c r="C32" s="358"/>
      <c r="D32" s="358"/>
      <c r="E32" s="358"/>
      <c r="F32" s="224"/>
      <c r="G32" s="360"/>
      <c r="H32" s="363"/>
      <c r="I32" s="363"/>
      <c r="J32" s="363"/>
      <c r="K32" s="360"/>
      <c r="L32" s="224"/>
      <c r="M32" s="509"/>
      <c r="N32" s="364">
        <f t="shared" si="0"/>
        <v>2</v>
      </c>
    </row>
    <row r="33" spans="1:14">
      <c r="A33" s="359" t="s">
        <v>342</v>
      </c>
      <c r="B33" s="358">
        <v>27</v>
      </c>
      <c r="C33" s="358"/>
      <c r="D33" s="358"/>
      <c r="E33" s="358"/>
      <c r="F33" s="224"/>
      <c r="G33" s="360"/>
      <c r="H33" s="363"/>
      <c r="I33" s="363"/>
      <c r="J33" s="363"/>
      <c r="K33" s="360"/>
      <c r="L33" s="224"/>
      <c r="M33" s="509"/>
      <c r="N33" s="364">
        <f t="shared" si="0"/>
        <v>27</v>
      </c>
    </row>
    <row r="34" spans="1:14">
      <c r="A34" s="359" t="s">
        <v>343</v>
      </c>
      <c r="B34" s="358">
        <v>2</v>
      </c>
      <c r="C34" s="358"/>
      <c r="D34" s="358"/>
      <c r="E34" s="358"/>
      <c r="F34" s="224"/>
      <c r="G34" s="360"/>
      <c r="H34" s="363"/>
      <c r="I34" s="363"/>
      <c r="J34" s="363"/>
      <c r="K34" s="360"/>
      <c r="L34" s="224"/>
      <c r="M34" s="509"/>
      <c r="N34" s="364">
        <f t="shared" si="0"/>
        <v>2</v>
      </c>
    </row>
    <row r="35" spans="1:14">
      <c r="A35" s="359" t="s">
        <v>344</v>
      </c>
      <c r="B35" s="358">
        <v>0</v>
      </c>
      <c r="C35" s="358"/>
      <c r="D35" s="358"/>
      <c r="E35" s="358"/>
      <c r="F35" s="224"/>
      <c r="G35" s="360"/>
      <c r="H35" s="363"/>
      <c r="I35" s="363"/>
      <c r="J35" s="363"/>
      <c r="K35" s="360"/>
      <c r="L35" s="224"/>
      <c r="M35" s="509"/>
      <c r="N35" s="364">
        <f t="shared" si="0"/>
        <v>0</v>
      </c>
    </row>
    <row r="36" spans="1:14">
      <c r="A36" s="359" t="s">
        <v>345</v>
      </c>
      <c r="B36" s="358">
        <v>0</v>
      </c>
      <c r="C36" s="358"/>
      <c r="D36" s="358"/>
      <c r="E36" s="358"/>
      <c r="F36" s="224"/>
      <c r="G36" s="360"/>
      <c r="H36" s="363"/>
      <c r="I36" s="363"/>
      <c r="J36" s="363"/>
      <c r="K36" s="360"/>
      <c r="L36" s="224"/>
      <c r="M36" s="509"/>
      <c r="N36" s="364">
        <f t="shared" si="0"/>
        <v>0</v>
      </c>
    </row>
    <row r="37" spans="1:14">
      <c r="A37" s="359" t="s">
        <v>45</v>
      </c>
      <c r="B37" s="358">
        <v>0</v>
      </c>
      <c r="C37" s="358"/>
      <c r="D37" s="358"/>
      <c r="E37" s="358"/>
      <c r="F37" s="224"/>
      <c r="G37" s="360"/>
      <c r="H37" s="363"/>
      <c r="I37" s="363"/>
      <c r="J37" s="363"/>
      <c r="K37" s="360"/>
      <c r="L37" s="224"/>
      <c r="M37" s="509"/>
      <c r="N37" s="364">
        <f t="shared" si="0"/>
        <v>0</v>
      </c>
    </row>
    <row r="38" spans="1:14">
      <c r="A38" s="359" t="s">
        <v>346</v>
      </c>
      <c r="B38" s="358">
        <v>0</v>
      </c>
      <c r="C38" s="358"/>
      <c r="D38" s="358"/>
      <c r="E38" s="358"/>
      <c r="F38" s="224"/>
      <c r="G38" s="360"/>
      <c r="H38" s="363"/>
      <c r="I38" s="363"/>
      <c r="J38" s="363"/>
      <c r="K38" s="360"/>
      <c r="L38" s="224"/>
      <c r="M38" s="509"/>
      <c r="N38" s="364">
        <f t="shared" ref="N38:N69" si="1">SUM(B38:M38)</f>
        <v>0</v>
      </c>
    </row>
    <row r="39" spans="1:14">
      <c r="A39" s="359" t="s">
        <v>347</v>
      </c>
      <c r="B39" s="358">
        <v>0</v>
      </c>
      <c r="C39" s="358"/>
      <c r="D39" s="358"/>
      <c r="E39" s="358"/>
      <c r="F39" s="224"/>
      <c r="G39" s="360"/>
      <c r="H39" s="363"/>
      <c r="I39" s="363"/>
      <c r="J39" s="363"/>
      <c r="K39" s="360"/>
      <c r="L39" s="224"/>
      <c r="M39" s="509"/>
      <c r="N39" s="364">
        <f t="shared" si="1"/>
        <v>0</v>
      </c>
    </row>
    <row r="40" spans="1:14">
      <c r="A40" s="359" t="s">
        <v>348</v>
      </c>
      <c r="B40" s="358">
        <v>0</v>
      </c>
      <c r="C40" s="358"/>
      <c r="D40" s="358"/>
      <c r="E40" s="358"/>
      <c r="F40" s="224"/>
      <c r="G40" s="360"/>
      <c r="H40" s="363"/>
      <c r="I40" s="363"/>
      <c r="J40" s="363"/>
      <c r="K40" s="360"/>
      <c r="L40" s="224"/>
      <c r="M40" s="509"/>
      <c r="N40" s="364">
        <f t="shared" si="1"/>
        <v>0</v>
      </c>
    </row>
    <row r="41" spans="1:14">
      <c r="A41" s="359" t="s">
        <v>349</v>
      </c>
      <c r="B41" s="358">
        <v>13</v>
      </c>
      <c r="C41" s="358"/>
      <c r="D41" s="358"/>
      <c r="E41" s="358"/>
      <c r="F41" s="224"/>
      <c r="G41" s="360"/>
      <c r="H41" s="363"/>
      <c r="I41" s="363"/>
      <c r="J41" s="363"/>
      <c r="K41" s="360"/>
      <c r="L41" s="224"/>
      <c r="M41" s="509"/>
      <c r="N41" s="364">
        <f t="shared" si="1"/>
        <v>13</v>
      </c>
    </row>
    <row r="42" spans="1:14">
      <c r="A42" s="359" t="s">
        <v>350</v>
      </c>
      <c r="B42" s="358">
        <v>1</v>
      </c>
      <c r="C42" s="358"/>
      <c r="D42" s="358"/>
      <c r="E42" s="358"/>
      <c r="F42" s="224"/>
      <c r="G42" s="360"/>
      <c r="H42" s="363"/>
      <c r="I42" s="363"/>
      <c r="J42" s="363"/>
      <c r="K42" s="360"/>
      <c r="L42" s="224"/>
      <c r="M42" s="509"/>
      <c r="N42" s="364">
        <f t="shared" si="1"/>
        <v>1</v>
      </c>
    </row>
    <row r="43" spans="1:14">
      <c r="A43" s="359" t="s">
        <v>351</v>
      </c>
      <c r="B43" s="358">
        <v>0</v>
      </c>
      <c r="C43" s="358"/>
      <c r="D43" s="358"/>
      <c r="E43" s="358"/>
      <c r="F43" s="224"/>
      <c r="G43" s="360"/>
      <c r="H43" s="363"/>
      <c r="I43" s="363"/>
      <c r="J43" s="363"/>
      <c r="K43" s="360"/>
      <c r="L43" s="224"/>
      <c r="M43" s="509"/>
      <c r="N43" s="364">
        <f t="shared" si="1"/>
        <v>0</v>
      </c>
    </row>
    <row r="44" spans="1:14">
      <c r="A44" s="359" t="s">
        <v>352</v>
      </c>
      <c r="B44" s="358">
        <v>6</v>
      </c>
      <c r="C44" s="358"/>
      <c r="D44" s="358"/>
      <c r="E44" s="358"/>
      <c r="F44" s="224"/>
      <c r="G44" s="360"/>
      <c r="H44" s="363"/>
      <c r="I44" s="363"/>
      <c r="J44" s="363"/>
      <c r="K44" s="360"/>
      <c r="L44" s="224"/>
      <c r="M44" s="509"/>
      <c r="N44" s="364">
        <f t="shared" si="1"/>
        <v>6</v>
      </c>
    </row>
    <row r="45" spans="1:14">
      <c r="A45" s="359" t="s">
        <v>353</v>
      </c>
      <c r="B45" s="358">
        <v>0</v>
      </c>
      <c r="C45" s="358"/>
      <c r="D45" s="358"/>
      <c r="E45" s="358"/>
      <c r="F45" s="224"/>
      <c r="G45" s="360"/>
      <c r="H45" s="363"/>
      <c r="I45" s="363"/>
      <c r="J45" s="363"/>
      <c r="K45" s="360"/>
      <c r="L45" s="224"/>
      <c r="M45" s="509"/>
      <c r="N45" s="364">
        <f t="shared" si="1"/>
        <v>0</v>
      </c>
    </row>
    <row r="46" spans="1:14">
      <c r="A46" s="359" t="s">
        <v>354</v>
      </c>
      <c r="B46" s="358">
        <v>3</v>
      </c>
      <c r="C46" s="358"/>
      <c r="D46" s="358"/>
      <c r="E46" s="358"/>
      <c r="F46" s="224"/>
      <c r="G46" s="360"/>
      <c r="H46" s="363"/>
      <c r="I46" s="363"/>
      <c r="J46" s="363"/>
      <c r="K46" s="360"/>
      <c r="L46" s="224"/>
      <c r="M46" s="509"/>
      <c r="N46" s="364">
        <f t="shared" si="1"/>
        <v>3</v>
      </c>
    </row>
    <row r="47" spans="1:14">
      <c r="A47" s="359" t="s">
        <v>355</v>
      </c>
      <c r="B47" s="358">
        <v>0</v>
      </c>
      <c r="C47" s="358"/>
      <c r="D47" s="358"/>
      <c r="E47" s="358"/>
      <c r="F47" s="224"/>
      <c r="G47" s="360"/>
      <c r="H47" s="363"/>
      <c r="I47" s="363"/>
      <c r="J47" s="363"/>
      <c r="K47" s="360"/>
      <c r="L47" s="224"/>
      <c r="M47" s="509"/>
      <c r="N47" s="364">
        <f t="shared" si="1"/>
        <v>0</v>
      </c>
    </row>
    <row r="48" spans="1:14">
      <c r="A48" s="359" t="s">
        <v>356</v>
      </c>
      <c r="B48" s="358">
        <v>0</v>
      </c>
      <c r="C48" s="358"/>
      <c r="D48" s="358"/>
      <c r="E48" s="358"/>
      <c r="F48" s="224"/>
      <c r="G48" s="360"/>
      <c r="H48" s="363"/>
      <c r="I48" s="363"/>
      <c r="J48" s="363"/>
      <c r="K48" s="360"/>
      <c r="L48" s="224"/>
      <c r="M48" s="509"/>
      <c r="N48" s="364">
        <f t="shared" si="1"/>
        <v>0</v>
      </c>
    </row>
    <row r="49" spans="1:14">
      <c r="A49" s="359" t="s">
        <v>357</v>
      </c>
      <c r="B49" s="358">
        <v>1</v>
      </c>
      <c r="C49" s="358"/>
      <c r="D49" s="358"/>
      <c r="E49" s="358"/>
      <c r="F49" s="224"/>
      <c r="G49" s="360"/>
      <c r="H49" s="363"/>
      <c r="I49" s="363"/>
      <c r="J49" s="363"/>
      <c r="K49" s="360"/>
      <c r="L49" s="224"/>
      <c r="M49" s="509"/>
      <c r="N49" s="364">
        <f t="shared" si="1"/>
        <v>1</v>
      </c>
    </row>
    <row r="50" spans="1:14">
      <c r="A50" s="359" t="s">
        <v>358</v>
      </c>
      <c r="B50" s="358">
        <v>0</v>
      </c>
      <c r="C50" s="358"/>
      <c r="D50" s="358"/>
      <c r="E50" s="358"/>
      <c r="F50" s="224"/>
      <c r="G50" s="360"/>
      <c r="H50" s="363"/>
      <c r="I50" s="363"/>
      <c r="J50" s="363"/>
      <c r="K50" s="360"/>
      <c r="L50" s="224"/>
      <c r="M50" s="509"/>
      <c r="N50" s="364">
        <f t="shared" si="1"/>
        <v>0</v>
      </c>
    </row>
    <row r="51" spans="1:14">
      <c r="A51" s="359" t="s">
        <v>359</v>
      </c>
      <c r="B51" s="358">
        <v>0</v>
      </c>
      <c r="C51" s="358"/>
      <c r="D51" s="358"/>
      <c r="E51" s="358"/>
      <c r="F51" s="224"/>
      <c r="G51" s="360"/>
      <c r="H51" s="363"/>
      <c r="I51" s="363"/>
      <c r="J51" s="363"/>
      <c r="K51" s="360"/>
      <c r="L51" s="224"/>
      <c r="M51" s="509"/>
      <c r="N51" s="364">
        <f t="shared" si="1"/>
        <v>0</v>
      </c>
    </row>
    <row r="52" spans="1:14">
      <c r="A52" s="359" t="s">
        <v>360</v>
      </c>
      <c r="B52" s="358">
        <v>0</v>
      </c>
      <c r="C52" s="358"/>
      <c r="D52" s="358"/>
      <c r="E52" s="358"/>
      <c r="F52" s="224"/>
      <c r="G52" s="360"/>
      <c r="H52" s="363"/>
      <c r="I52" s="363"/>
      <c r="J52" s="363"/>
      <c r="K52" s="360"/>
      <c r="L52" s="224"/>
      <c r="M52" s="509"/>
      <c r="N52" s="364">
        <f t="shared" si="1"/>
        <v>0</v>
      </c>
    </row>
    <row r="53" spans="1:14">
      <c r="A53" s="359" t="s">
        <v>361</v>
      </c>
      <c r="B53" s="358">
        <v>0</v>
      </c>
      <c r="C53" s="358"/>
      <c r="D53" s="358"/>
      <c r="E53" s="358"/>
      <c r="F53" s="224"/>
      <c r="G53" s="360"/>
      <c r="H53" s="363"/>
      <c r="I53" s="363"/>
      <c r="J53" s="363"/>
      <c r="K53" s="360"/>
      <c r="L53" s="224"/>
      <c r="M53" s="509"/>
      <c r="N53" s="364">
        <f t="shared" si="1"/>
        <v>0</v>
      </c>
    </row>
    <row r="54" spans="1:14">
      <c r="A54" s="359" t="s">
        <v>362</v>
      </c>
      <c r="B54" s="358">
        <v>0</v>
      </c>
      <c r="C54" s="358"/>
      <c r="D54" s="358"/>
      <c r="E54" s="358"/>
      <c r="F54" s="224"/>
      <c r="G54" s="360"/>
      <c r="H54" s="363"/>
      <c r="I54" s="363"/>
      <c r="J54" s="363"/>
      <c r="K54" s="360"/>
      <c r="L54" s="224"/>
      <c r="M54" s="509"/>
      <c r="N54" s="364">
        <f t="shared" si="1"/>
        <v>0</v>
      </c>
    </row>
    <row r="55" spans="1:14">
      <c r="A55" s="359" t="s">
        <v>363</v>
      </c>
      <c r="B55" s="358">
        <v>0</v>
      </c>
      <c r="C55" s="358"/>
      <c r="D55" s="358"/>
      <c r="E55" s="358"/>
      <c r="F55" s="224"/>
      <c r="G55" s="360"/>
      <c r="H55" s="363"/>
      <c r="I55" s="363"/>
      <c r="J55" s="363"/>
      <c r="K55" s="360"/>
      <c r="L55" s="224"/>
      <c r="M55" s="509"/>
      <c r="N55" s="364">
        <f t="shared" si="1"/>
        <v>0</v>
      </c>
    </row>
    <row r="56" spans="1:14">
      <c r="A56" s="359" t="s">
        <v>364</v>
      </c>
      <c r="B56" s="358">
        <v>0</v>
      </c>
      <c r="C56" s="358"/>
      <c r="D56" s="358"/>
      <c r="E56" s="358"/>
      <c r="F56" s="224"/>
      <c r="G56" s="360"/>
      <c r="H56" s="363"/>
      <c r="I56" s="363"/>
      <c r="J56" s="363"/>
      <c r="K56" s="360"/>
      <c r="L56" s="224"/>
      <c r="M56" s="509"/>
      <c r="N56" s="364">
        <f t="shared" si="1"/>
        <v>0</v>
      </c>
    </row>
    <row r="57" spans="1:14">
      <c r="A57" s="359" t="s">
        <v>365</v>
      </c>
      <c r="B57" s="358">
        <v>1</v>
      </c>
      <c r="C57" s="358"/>
      <c r="D57" s="358"/>
      <c r="E57" s="358"/>
      <c r="F57" s="224"/>
      <c r="G57" s="360"/>
      <c r="H57" s="363"/>
      <c r="I57" s="363"/>
      <c r="J57" s="363"/>
      <c r="K57" s="360"/>
      <c r="L57" s="224"/>
      <c r="M57" s="509"/>
      <c r="N57" s="364">
        <f t="shared" si="1"/>
        <v>1</v>
      </c>
    </row>
    <row r="58" spans="1:14">
      <c r="A58" s="359" t="s">
        <v>366</v>
      </c>
      <c r="B58" s="358">
        <v>0</v>
      </c>
      <c r="C58" s="358"/>
      <c r="D58" s="358"/>
      <c r="E58" s="358"/>
      <c r="F58" s="224"/>
      <c r="G58" s="360"/>
      <c r="H58" s="363"/>
      <c r="I58" s="363"/>
      <c r="J58" s="363"/>
      <c r="K58" s="360"/>
      <c r="L58" s="224"/>
      <c r="M58" s="509"/>
      <c r="N58" s="364">
        <f t="shared" si="1"/>
        <v>0</v>
      </c>
    </row>
    <row r="59" spans="1:14">
      <c r="A59" s="359" t="s">
        <v>367</v>
      </c>
      <c r="B59" s="358">
        <v>0</v>
      </c>
      <c r="C59" s="358"/>
      <c r="D59" s="358"/>
      <c r="E59" s="358"/>
      <c r="F59" s="224"/>
      <c r="G59" s="360"/>
      <c r="H59" s="363"/>
      <c r="I59" s="363"/>
      <c r="J59" s="363"/>
      <c r="K59" s="360"/>
      <c r="L59" s="224"/>
      <c r="M59" s="509"/>
      <c r="N59" s="364">
        <f t="shared" si="1"/>
        <v>0</v>
      </c>
    </row>
    <row r="60" spans="1:14">
      <c r="A60" s="359" t="s">
        <v>368</v>
      </c>
      <c r="B60" s="358">
        <v>0</v>
      </c>
      <c r="C60" s="358"/>
      <c r="D60" s="358"/>
      <c r="E60" s="358"/>
      <c r="F60" s="224"/>
      <c r="G60" s="360"/>
      <c r="H60" s="363"/>
      <c r="I60" s="363"/>
      <c r="J60" s="363"/>
      <c r="K60" s="360"/>
      <c r="L60" s="224"/>
      <c r="M60" s="509"/>
      <c r="N60" s="364">
        <f t="shared" si="1"/>
        <v>0</v>
      </c>
    </row>
    <row r="61" spans="1:14">
      <c r="A61" s="359" t="s">
        <v>460</v>
      </c>
      <c r="B61" s="358">
        <v>1</v>
      </c>
      <c r="C61" s="358"/>
      <c r="D61" s="358"/>
      <c r="E61" s="358"/>
      <c r="F61" s="224"/>
      <c r="G61" s="360"/>
      <c r="H61" s="363"/>
      <c r="I61" s="363"/>
      <c r="J61" s="363"/>
      <c r="K61" s="360"/>
      <c r="L61" s="224"/>
      <c r="M61" s="509"/>
      <c r="N61" s="364">
        <f t="shared" si="1"/>
        <v>1</v>
      </c>
    </row>
    <row r="62" spans="1:14">
      <c r="A62" s="359" t="s">
        <v>370</v>
      </c>
      <c r="B62" s="358">
        <v>0</v>
      </c>
      <c r="C62" s="358"/>
      <c r="D62" s="358"/>
      <c r="E62" s="358"/>
      <c r="F62" s="224"/>
      <c r="G62" s="360"/>
      <c r="H62" s="363"/>
      <c r="I62" s="363"/>
      <c r="J62" s="363"/>
      <c r="K62" s="360"/>
      <c r="L62" s="224"/>
      <c r="M62" s="509"/>
      <c r="N62" s="364">
        <f t="shared" si="1"/>
        <v>0</v>
      </c>
    </row>
    <row r="63" spans="1:14">
      <c r="A63" s="359" t="s">
        <v>371</v>
      </c>
      <c r="B63" s="358">
        <v>0</v>
      </c>
      <c r="C63" s="358"/>
      <c r="D63" s="358"/>
      <c r="E63" s="358"/>
      <c r="F63" s="224"/>
      <c r="G63" s="360"/>
      <c r="H63" s="363"/>
      <c r="I63" s="363"/>
      <c r="J63" s="363"/>
      <c r="K63" s="360"/>
      <c r="L63" s="224"/>
      <c r="M63" s="509"/>
      <c r="N63" s="364">
        <f t="shared" si="1"/>
        <v>0</v>
      </c>
    </row>
    <row r="64" spans="1:14">
      <c r="A64" s="359" t="s">
        <v>372</v>
      </c>
      <c r="B64" s="358">
        <v>0</v>
      </c>
      <c r="C64" s="358"/>
      <c r="D64" s="358"/>
      <c r="E64" s="358"/>
      <c r="F64" s="224"/>
      <c r="G64" s="360"/>
      <c r="H64" s="363"/>
      <c r="I64" s="363"/>
      <c r="J64" s="363"/>
      <c r="K64" s="360"/>
      <c r="L64" s="224"/>
      <c r="M64" s="509"/>
      <c r="N64" s="364">
        <f t="shared" si="1"/>
        <v>0</v>
      </c>
    </row>
    <row r="65" spans="1:14">
      <c r="A65" s="359" t="s">
        <v>373</v>
      </c>
      <c r="B65" s="358">
        <v>0</v>
      </c>
      <c r="C65" s="358"/>
      <c r="D65" s="358"/>
      <c r="E65" s="358"/>
      <c r="F65" s="224"/>
      <c r="G65" s="360"/>
      <c r="H65" s="363"/>
      <c r="I65" s="363"/>
      <c r="J65" s="363"/>
      <c r="K65" s="360"/>
      <c r="L65" s="224"/>
      <c r="M65" s="509"/>
      <c r="N65" s="364">
        <f t="shared" si="1"/>
        <v>0</v>
      </c>
    </row>
    <row r="66" spans="1:14">
      <c r="A66" s="359" t="s">
        <v>374</v>
      </c>
      <c r="B66" s="358">
        <v>0</v>
      </c>
      <c r="C66" s="358"/>
      <c r="D66" s="358"/>
      <c r="E66" s="358"/>
      <c r="F66" s="224"/>
      <c r="G66" s="360"/>
      <c r="H66" s="363"/>
      <c r="I66" s="363"/>
      <c r="J66" s="363"/>
      <c r="K66" s="360"/>
      <c r="L66" s="224"/>
      <c r="M66" s="509"/>
      <c r="N66" s="364">
        <f t="shared" si="1"/>
        <v>0</v>
      </c>
    </row>
    <row r="67" spans="1:14">
      <c r="A67" s="359" t="s">
        <v>375</v>
      </c>
      <c r="B67" s="358">
        <v>0</v>
      </c>
      <c r="C67" s="358"/>
      <c r="D67" s="358"/>
      <c r="E67" s="358"/>
      <c r="F67" s="224"/>
      <c r="G67" s="360"/>
      <c r="H67" s="363"/>
      <c r="I67" s="363"/>
      <c r="J67" s="363"/>
      <c r="K67" s="360"/>
      <c r="L67" s="224"/>
      <c r="M67" s="509"/>
      <c r="N67" s="364">
        <f t="shared" si="1"/>
        <v>0</v>
      </c>
    </row>
    <row r="68" spans="1:14">
      <c r="A68" s="359" t="s">
        <v>376</v>
      </c>
      <c r="B68" s="358">
        <v>1</v>
      </c>
      <c r="C68" s="358"/>
      <c r="D68" s="358"/>
      <c r="E68" s="358"/>
      <c r="F68" s="224"/>
      <c r="G68" s="360"/>
      <c r="H68" s="363"/>
      <c r="I68" s="363"/>
      <c r="J68" s="363"/>
      <c r="K68" s="360"/>
      <c r="L68" s="224"/>
      <c r="M68" s="509"/>
      <c r="N68" s="364">
        <f t="shared" si="1"/>
        <v>1</v>
      </c>
    </row>
    <row r="69" spans="1:14">
      <c r="A69" s="359" t="s">
        <v>377</v>
      </c>
      <c r="B69" s="358">
        <v>0</v>
      </c>
      <c r="C69" s="358"/>
      <c r="D69" s="358"/>
      <c r="E69" s="358"/>
      <c r="F69" s="224"/>
      <c r="G69" s="360"/>
      <c r="H69" s="363"/>
      <c r="I69" s="363"/>
      <c r="J69" s="363"/>
      <c r="K69" s="360"/>
      <c r="L69" s="224"/>
      <c r="M69" s="509"/>
      <c r="N69" s="364">
        <f t="shared" si="1"/>
        <v>0</v>
      </c>
    </row>
    <row r="70" spans="1:14">
      <c r="A70" s="359" t="s">
        <v>378</v>
      </c>
      <c r="B70" s="358">
        <v>0</v>
      </c>
      <c r="C70" s="358"/>
      <c r="D70" s="358"/>
      <c r="E70" s="358"/>
      <c r="F70" s="224"/>
      <c r="G70" s="360"/>
      <c r="H70" s="363"/>
      <c r="I70" s="363"/>
      <c r="J70" s="363"/>
      <c r="K70" s="360"/>
      <c r="L70" s="224"/>
      <c r="M70" s="509"/>
      <c r="N70" s="364">
        <f t="shared" ref="N70:N76" si="2">SUM(B70:M70)</f>
        <v>0</v>
      </c>
    </row>
    <row r="71" spans="1:14">
      <c r="A71" s="359" t="s">
        <v>379</v>
      </c>
      <c r="B71" s="358">
        <v>0</v>
      </c>
      <c r="C71" s="358"/>
      <c r="D71" s="358"/>
      <c r="E71" s="358"/>
      <c r="F71" s="224"/>
      <c r="G71" s="360"/>
      <c r="H71" s="363"/>
      <c r="I71" s="363"/>
      <c r="J71" s="363"/>
      <c r="K71" s="360"/>
      <c r="L71" s="224"/>
      <c r="M71" s="509"/>
      <c r="N71" s="364">
        <f t="shared" si="2"/>
        <v>0</v>
      </c>
    </row>
    <row r="72" spans="1:14">
      <c r="A72" s="359" t="s">
        <v>380</v>
      </c>
      <c r="B72" s="358">
        <v>0</v>
      </c>
      <c r="C72" s="358"/>
      <c r="D72" s="358"/>
      <c r="E72" s="358"/>
      <c r="F72" s="224"/>
      <c r="G72" s="360"/>
      <c r="H72" s="363"/>
      <c r="I72" s="363"/>
      <c r="J72" s="363"/>
      <c r="K72" s="360"/>
      <c r="L72" s="224"/>
      <c r="M72" s="509"/>
      <c r="N72" s="364">
        <f t="shared" si="2"/>
        <v>0</v>
      </c>
    </row>
    <row r="73" spans="1:14">
      <c r="A73" s="359" t="s">
        <v>381</v>
      </c>
      <c r="B73" s="358">
        <v>0</v>
      </c>
      <c r="C73" s="358"/>
      <c r="D73" s="358"/>
      <c r="E73" s="358"/>
      <c r="F73" s="224"/>
      <c r="G73" s="360"/>
      <c r="H73" s="363"/>
      <c r="I73" s="363"/>
      <c r="J73" s="363"/>
      <c r="K73" s="360"/>
      <c r="L73" s="224"/>
      <c r="M73" s="509"/>
      <c r="N73" s="364">
        <f t="shared" si="2"/>
        <v>0</v>
      </c>
    </row>
    <row r="74" spans="1:14">
      <c r="A74" s="359" t="s">
        <v>382</v>
      </c>
      <c r="B74" s="358">
        <v>0</v>
      </c>
      <c r="C74" s="358"/>
      <c r="D74" s="358"/>
      <c r="E74" s="358"/>
      <c r="F74" s="224"/>
      <c r="G74" s="360"/>
      <c r="H74" s="363"/>
      <c r="I74" s="363"/>
      <c r="J74" s="363"/>
      <c r="K74" s="360"/>
      <c r="L74" s="224"/>
      <c r="M74" s="509"/>
      <c r="N74" s="364">
        <f t="shared" si="2"/>
        <v>0</v>
      </c>
    </row>
    <row r="75" spans="1:14">
      <c r="A75" s="359" t="s">
        <v>383</v>
      </c>
      <c r="B75" s="358">
        <v>0</v>
      </c>
      <c r="C75" s="358"/>
      <c r="D75" s="358"/>
      <c r="E75" s="358"/>
      <c r="F75" s="224"/>
      <c r="G75" s="360"/>
      <c r="H75" s="363"/>
      <c r="I75" s="363"/>
      <c r="J75" s="363"/>
      <c r="K75" s="360"/>
      <c r="L75" s="224"/>
      <c r="M75" s="509"/>
      <c r="N75" s="364">
        <f t="shared" si="2"/>
        <v>0</v>
      </c>
    </row>
    <row r="76" spans="1:14" ht="15.75" thickBot="1">
      <c r="A76" s="373" t="s">
        <v>384</v>
      </c>
      <c r="B76" s="380">
        <v>0</v>
      </c>
      <c r="C76" s="380"/>
      <c r="D76" s="380"/>
      <c r="E76" s="380"/>
      <c r="F76" s="224"/>
      <c r="G76" s="381"/>
      <c r="H76" s="413"/>
      <c r="I76" s="413"/>
      <c r="J76" s="363"/>
      <c r="K76" s="381"/>
      <c r="L76" s="224"/>
      <c r="M76" s="69"/>
      <c r="N76" s="364">
        <f t="shared" si="2"/>
        <v>0</v>
      </c>
    </row>
    <row r="77" spans="1:14" ht="15.75" thickBot="1">
      <c r="A77" s="370" t="s">
        <v>34</v>
      </c>
      <c r="B77" s="382">
        <f t="shared" ref="B77:N77" si="3">SUM(B4:B76)</f>
        <v>290</v>
      </c>
      <c r="C77" s="382">
        <f t="shared" si="3"/>
        <v>0</v>
      </c>
      <c r="D77" s="382">
        <f t="shared" si="3"/>
        <v>0</v>
      </c>
      <c r="E77" s="382">
        <f t="shared" si="3"/>
        <v>0</v>
      </c>
      <c r="F77" s="383">
        <f t="shared" si="3"/>
        <v>0</v>
      </c>
      <c r="G77" s="384">
        <f t="shared" si="3"/>
        <v>0</v>
      </c>
      <c r="H77" s="384">
        <f t="shared" si="3"/>
        <v>0</v>
      </c>
      <c r="I77" s="384">
        <f t="shared" si="3"/>
        <v>0</v>
      </c>
      <c r="J77" s="384">
        <f t="shared" si="3"/>
        <v>0</v>
      </c>
      <c r="K77" s="465">
        <f t="shared" si="3"/>
        <v>0</v>
      </c>
      <c r="L77" s="465">
        <f t="shared" si="3"/>
        <v>0</v>
      </c>
      <c r="M77" s="465">
        <f t="shared" si="3"/>
        <v>0</v>
      </c>
      <c r="N77" s="384">
        <f t="shared" si="3"/>
        <v>290</v>
      </c>
    </row>
    <row r="79" spans="1:14">
      <c r="A79" s="1071" t="s">
        <v>464</v>
      </c>
      <c r="B79" s="1071"/>
      <c r="C79" s="1071"/>
      <c r="D79" s="1071"/>
      <c r="E79" s="1071"/>
    </row>
    <row r="80" spans="1:14">
      <c r="A80" s="1071"/>
      <c r="B80" s="1071"/>
      <c r="C80" s="1071"/>
      <c r="D80" s="1071"/>
      <c r="E80" s="1071"/>
    </row>
    <row r="81" spans="1:5">
      <c r="A81" s="1071"/>
      <c r="B81" s="1071"/>
      <c r="C81" s="1071"/>
      <c r="D81" s="1071"/>
      <c r="E81" s="1071"/>
    </row>
    <row r="82" spans="1:5">
      <c r="A82" s="1071"/>
      <c r="B82" s="1071"/>
      <c r="C82" s="1071"/>
      <c r="D82" s="1071"/>
      <c r="E82" s="1071"/>
    </row>
    <row r="83" spans="1:5">
      <c r="A83" s="1071"/>
      <c r="B83" s="1071"/>
      <c r="C83" s="1071"/>
      <c r="D83" s="1071"/>
      <c r="E83" s="1071"/>
    </row>
  </sheetData>
  <mergeCells count="1">
    <mergeCell ref="A79:E8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AN202"/>
  <sheetViews>
    <sheetView zoomScale="80" zoomScaleNormal="80" workbookViewId="0"/>
  </sheetViews>
  <sheetFormatPr defaultRowHeight="15"/>
  <cols>
    <col min="1" max="1" width="22.7109375" style="239" customWidth="1"/>
    <col min="2" max="2" width="9.85546875" style="239" customWidth="1"/>
    <col min="3" max="3" width="10.140625" style="240" customWidth="1"/>
    <col min="4" max="4" width="10.5703125" style="240" bestFit="1" customWidth="1"/>
    <col min="5" max="5" width="11.7109375" style="239" bestFit="1" customWidth="1"/>
    <col min="6" max="6" width="9.7109375" style="241" bestFit="1" customWidth="1"/>
    <col min="7" max="8" width="9.140625" style="241" bestFit="1" customWidth="1"/>
    <col min="9" max="9" width="9.140625" style="242" bestFit="1" customWidth="1"/>
    <col min="10" max="10" width="9.140625" style="241" bestFit="1" customWidth="1"/>
    <col min="11" max="11" width="9.42578125" style="241" bestFit="1" customWidth="1"/>
    <col min="12" max="12" width="11.28515625" style="241" bestFit="1" customWidth="1"/>
    <col min="13" max="13" width="10" style="243" bestFit="1" customWidth="1"/>
    <col min="14" max="14" width="8.140625" style="244" customWidth="1"/>
    <col min="15" max="15" width="12.140625" style="240" customWidth="1"/>
    <col min="16" max="16" width="6" style="240" bestFit="1" customWidth="1"/>
    <col min="17" max="17" width="5.42578125" style="240" customWidth="1"/>
    <col min="18" max="18" width="9.7109375" style="239" customWidth="1"/>
    <col min="19" max="19" width="24.140625" style="239" bestFit="1" customWidth="1"/>
    <col min="20" max="20" width="7" style="239" bestFit="1" customWidth="1"/>
    <col min="21" max="21" width="7.28515625" style="239" bestFit="1" customWidth="1"/>
    <col min="22" max="22" width="6.85546875" style="239" bestFit="1" customWidth="1"/>
    <col min="23" max="23" width="6.7109375" style="239" bestFit="1" customWidth="1"/>
    <col min="24" max="24" width="7.140625" style="239" bestFit="1" customWidth="1"/>
    <col min="25" max="25" width="6.7109375" style="239" customWidth="1"/>
    <col min="26" max="26" width="6.7109375" style="239" bestFit="1" customWidth="1"/>
    <col min="27" max="27" width="7.140625" style="239" bestFit="1" customWidth="1"/>
    <col min="28" max="28" width="6.85546875" style="239" bestFit="1" customWidth="1"/>
    <col min="29" max="29" width="7.42578125" style="239" bestFit="1" customWidth="1"/>
    <col min="30" max="30" width="6.7109375" style="239" bestFit="1" customWidth="1"/>
    <col min="31" max="31" width="6.5703125" style="239" bestFit="1" customWidth="1"/>
    <col min="32" max="32" width="5.42578125" style="241" bestFit="1" customWidth="1"/>
    <col min="33" max="33" width="6.7109375" style="241" bestFit="1" customWidth="1"/>
    <col min="34" max="34" width="13" style="239" bestFit="1" customWidth="1"/>
    <col min="35" max="35" width="11.42578125" style="210" bestFit="1" customWidth="1"/>
    <col min="36" max="36" width="10.28515625" style="239" bestFit="1" customWidth="1"/>
    <col min="37" max="38" width="9.28515625" style="239" bestFit="1" customWidth="1"/>
    <col min="39" max="40" width="9.7109375" style="239" bestFit="1" customWidth="1"/>
    <col min="41" max="41" width="10" style="239" bestFit="1" customWidth="1"/>
    <col min="42" max="42" width="9.42578125" style="239" customWidth="1"/>
    <col min="43" max="43" width="31.85546875" style="239" customWidth="1"/>
    <col min="44" max="44" width="7.7109375" style="239" bestFit="1" customWidth="1"/>
    <col min="45" max="45" width="7.85546875" style="239" bestFit="1" customWidth="1"/>
    <col min="46" max="46" width="8.28515625" style="239" bestFit="1" customWidth="1"/>
    <col min="47" max="47" width="7.85546875" style="239" bestFit="1" customWidth="1"/>
    <col min="48" max="48" width="7.7109375" style="239" bestFit="1" customWidth="1"/>
    <col min="49" max="50" width="9.42578125" style="239" bestFit="1" customWidth="1"/>
    <col min="51" max="54" width="9.28515625" style="239" bestFit="1" customWidth="1"/>
    <col min="55" max="55" width="9.140625" style="239" customWidth="1"/>
    <col min="56" max="16384" width="9.140625" style="239"/>
  </cols>
  <sheetData>
    <row r="1" spans="1:40">
      <c r="A1" s="672" t="s">
        <v>3</v>
      </c>
      <c r="AH1" s="210"/>
      <c r="AJ1" s="210"/>
      <c r="AK1" s="210"/>
      <c r="AL1" s="210"/>
      <c r="AM1" s="210"/>
      <c r="AN1" s="210"/>
    </row>
    <row r="2" spans="1:40">
      <c r="A2" s="394" t="s">
        <v>4</v>
      </c>
      <c r="AH2" s="210"/>
      <c r="AI2" s="210" t="s">
        <v>482</v>
      </c>
      <c r="AJ2" s="210"/>
      <c r="AK2" s="210"/>
      <c r="AL2" s="210"/>
      <c r="AM2" s="210"/>
      <c r="AN2" s="210"/>
    </row>
    <row r="3" spans="1:40" ht="15.75" thickBot="1">
      <c r="AH3" s="210"/>
      <c r="AI3" s="210" t="s">
        <v>483</v>
      </c>
      <c r="AJ3" s="210"/>
      <c r="AK3" s="210"/>
      <c r="AL3" s="210"/>
      <c r="AM3" s="210"/>
      <c r="AN3" s="210"/>
    </row>
    <row r="4" spans="1:40" ht="15.75" thickBot="1">
      <c r="A4" s="1073" t="s">
        <v>484</v>
      </c>
      <c r="B4" s="1074"/>
      <c r="C4" s="1073"/>
      <c r="AH4" s="210"/>
      <c r="AI4" s="210" t="s">
        <v>485</v>
      </c>
      <c r="AJ4" s="210"/>
      <c r="AK4" s="210"/>
      <c r="AL4" s="210"/>
      <c r="AM4" s="210"/>
      <c r="AN4" s="210"/>
    </row>
    <row r="5" spans="1:40" ht="15.75" thickBot="1">
      <c r="A5" s="750" t="s">
        <v>5</v>
      </c>
      <c r="B5" s="751" t="s">
        <v>6</v>
      </c>
      <c r="C5" s="752" t="s">
        <v>7</v>
      </c>
      <c r="AH5" s="210"/>
      <c r="AI5" s="210" t="s">
        <v>486</v>
      </c>
      <c r="AJ5" s="210"/>
      <c r="AK5" s="210"/>
      <c r="AL5" s="210"/>
      <c r="AM5" s="210"/>
      <c r="AN5" s="210"/>
    </row>
    <row r="6" spans="1:40">
      <c r="A6" s="753">
        <v>46023</v>
      </c>
      <c r="B6" s="754">
        <f>M102</f>
        <v>959</v>
      </c>
      <c r="C6" s="755">
        <f>((B6-612)/612)*100</f>
        <v>56.699346405228759</v>
      </c>
      <c r="AH6" s="210"/>
      <c r="AI6" s="210" t="s">
        <v>487</v>
      </c>
      <c r="AJ6" s="210"/>
      <c r="AK6" s="210"/>
      <c r="AL6" s="210"/>
      <c r="AM6" s="210"/>
      <c r="AN6" s="210"/>
    </row>
    <row r="7" spans="1:40">
      <c r="A7" s="753">
        <v>46054</v>
      </c>
      <c r="B7" s="756"/>
      <c r="C7" s="755"/>
      <c r="AH7" s="210"/>
      <c r="AJ7" s="210"/>
      <c r="AK7" s="210"/>
      <c r="AL7" s="210"/>
      <c r="AM7" s="210"/>
      <c r="AN7" s="210"/>
    </row>
    <row r="8" spans="1:40">
      <c r="A8" s="753">
        <v>46082</v>
      </c>
      <c r="B8" s="756"/>
      <c r="C8" s="755"/>
      <c r="AH8" s="210"/>
      <c r="AJ8" s="210"/>
      <c r="AK8" s="210"/>
      <c r="AL8" s="210"/>
      <c r="AM8" s="210"/>
      <c r="AN8" s="210"/>
    </row>
    <row r="9" spans="1:40">
      <c r="A9" s="753">
        <v>46113</v>
      </c>
      <c r="B9" s="756"/>
      <c r="C9" s="755"/>
      <c r="AH9" s="210"/>
      <c r="AJ9" s="210"/>
      <c r="AK9" s="210"/>
      <c r="AL9" s="210"/>
      <c r="AM9" s="210"/>
      <c r="AN9" s="210"/>
    </row>
    <row r="10" spans="1:40">
      <c r="A10" s="753">
        <v>46143</v>
      </c>
      <c r="B10" s="756"/>
      <c r="C10" s="755"/>
      <c r="AH10" s="210"/>
      <c r="AJ10" s="210"/>
      <c r="AK10" s="210"/>
      <c r="AL10" s="210"/>
      <c r="AM10" s="210"/>
      <c r="AN10" s="210"/>
    </row>
    <row r="11" spans="1:40">
      <c r="A11" s="753">
        <v>46174</v>
      </c>
      <c r="B11" s="756"/>
      <c r="C11" s="755"/>
      <c r="AH11" s="210"/>
      <c r="AJ11" s="210"/>
      <c r="AK11" s="210"/>
      <c r="AL11" s="210"/>
      <c r="AM11" s="210"/>
      <c r="AN11" s="210"/>
    </row>
    <row r="12" spans="1:40">
      <c r="A12" s="753">
        <v>46204</v>
      </c>
      <c r="B12" s="756"/>
      <c r="C12" s="755"/>
      <c r="AH12" s="210"/>
      <c r="AJ12" s="210"/>
      <c r="AK12" s="210"/>
      <c r="AL12" s="210"/>
      <c r="AM12" s="210"/>
      <c r="AN12" s="210"/>
    </row>
    <row r="13" spans="1:40">
      <c r="A13" s="753">
        <v>46235</v>
      </c>
      <c r="B13" s="756"/>
      <c r="C13" s="755"/>
      <c r="AH13" s="210"/>
      <c r="AJ13" s="210"/>
      <c r="AK13" s="210"/>
      <c r="AL13" s="210"/>
      <c r="AM13" s="210"/>
      <c r="AN13" s="210"/>
    </row>
    <row r="14" spans="1:40">
      <c r="A14" s="753">
        <v>46266</v>
      </c>
      <c r="B14" s="756"/>
      <c r="C14" s="755"/>
      <c r="AH14" s="210"/>
      <c r="AJ14" s="210"/>
      <c r="AK14" s="210"/>
      <c r="AL14" s="210"/>
      <c r="AM14" s="210"/>
      <c r="AN14" s="210"/>
    </row>
    <row r="15" spans="1:40">
      <c r="A15" s="753">
        <v>46296</v>
      </c>
      <c r="B15" s="756"/>
      <c r="C15" s="755"/>
      <c r="AH15" s="210"/>
      <c r="AJ15" s="210"/>
      <c r="AK15" s="210"/>
      <c r="AL15" s="210"/>
      <c r="AM15" s="210"/>
      <c r="AN15" s="210"/>
    </row>
    <row r="16" spans="1:40">
      <c r="A16" s="753">
        <v>46327</v>
      </c>
      <c r="B16" s="757"/>
      <c r="C16" s="755"/>
      <c r="AH16" s="210"/>
      <c r="AJ16" s="210"/>
      <c r="AK16" s="210"/>
      <c r="AL16" s="210"/>
      <c r="AM16" s="210"/>
      <c r="AN16" s="210"/>
    </row>
    <row r="17" spans="1:40" ht="15.75" thickBot="1">
      <c r="A17" s="753">
        <v>46357</v>
      </c>
      <c r="B17" s="758"/>
      <c r="C17" s="759"/>
      <c r="AH17" s="210"/>
      <c r="AJ17" s="210"/>
      <c r="AK17" s="210"/>
      <c r="AL17" s="210"/>
      <c r="AM17" s="210"/>
      <c r="AN17" s="210"/>
    </row>
    <row r="18" spans="1:40" ht="15.75" thickBot="1">
      <c r="A18" s="760" t="s">
        <v>8</v>
      </c>
      <c r="B18" s="761">
        <f>SUM(B6:B17)</f>
        <v>959</v>
      </c>
      <c r="C18" s="239"/>
      <c r="AH18" s="210"/>
      <c r="AJ18" s="210"/>
      <c r="AK18" s="210"/>
      <c r="AL18" s="210"/>
      <c r="AM18" s="210"/>
      <c r="AN18" s="210"/>
    </row>
    <row r="19" spans="1:40" ht="15.75" thickBot="1">
      <c r="A19" s="762" t="s">
        <v>9</v>
      </c>
      <c r="B19" s="763">
        <f>AVERAGE(B6:B17)</f>
        <v>959</v>
      </c>
      <c r="C19" s="239"/>
      <c r="AH19" s="210"/>
      <c r="AJ19" s="210"/>
      <c r="AK19" s="210"/>
      <c r="AL19" s="210"/>
      <c r="AM19" s="210"/>
      <c r="AN19" s="210"/>
    </row>
    <row r="20" spans="1:40" ht="15.75" thickBot="1">
      <c r="A20" s="240"/>
      <c r="B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AH20" s="210"/>
      <c r="AJ20" s="210"/>
      <c r="AK20" s="210"/>
      <c r="AL20" s="210"/>
      <c r="AM20" s="210"/>
      <c r="AN20" s="210"/>
    </row>
    <row r="21" spans="1:40" ht="24.95" customHeight="1" thickBot="1">
      <c r="A21" s="764" t="s">
        <v>488</v>
      </c>
      <c r="B21" s="765">
        <v>46357</v>
      </c>
      <c r="C21" s="765">
        <v>46327</v>
      </c>
      <c r="D21" s="765">
        <v>46296</v>
      </c>
      <c r="E21" s="765">
        <v>46266</v>
      </c>
      <c r="F21" s="765">
        <v>46235</v>
      </c>
      <c r="G21" s="765">
        <v>46204</v>
      </c>
      <c r="H21" s="765">
        <v>46174</v>
      </c>
      <c r="I21" s="765">
        <v>46143</v>
      </c>
      <c r="J21" s="765">
        <v>46113</v>
      </c>
      <c r="K21" s="765">
        <v>46082</v>
      </c>
      <c r="L21" s="765">
        <v>46054</v>
      </c>
      <c r="M21" s="765">
        <v>46023</v>
      </c>
      <c r="N21" s="765" t="s">
        <v>8</v>
      </c>
      <c r="O21" s="766" t="s">
        <v>9</v>
      </c>
      <c r="P21" s="767" t="s">
        <v>11</v>
      </c>
      <c r="Q21" s="768"/>
      <c r="S21" s="1074" t="s">
        <v>489</v>
      </c>
      <c r="T21" s="1074"/>
      <c r="U21" s="1074"/>
      <c r="V21" s="1074"/>
      <c r="W21" s="1074"/>
      <c r="X21" s="1074"/>
      <c r="Y21" s="1074"/>
      <c r="Z21" s="1074"/>
      <c r="AA21" s="1074"/>
      <c r="AB21" s="1074"/>
      <c r="AC21" s="1074"/>
      <c r="AD21" s="1074"/>
      <c r="AE21" s="1074"/>
      <c r="AF21" s="1074"/>
      <c r="AG21" s="1074"/>
      <c r="AH21" s="735">
        <v>12</v>
      </c>
      <c r="AI21" s="735"/>
      <c r="AJ21" s="735">
        <v>11</v>
      </c>
      <c r="AK21" s="735">
        <v>7</v>
      </c>
      <c r="AL21" s="735">
        <v>2</v>
      </c>
      <c r="AM21" s="735">
        <v>10</v>
      </c>
      <c r="AN21" s="735">
        <v>7</v>
      </c>
    </row>
    <row r="22" spans="1:40" ht="34.5" customHeight="1" thickBot="1">
      <c r="A22" s="769" t="s">
        <v>490</v>
      </c>
      <c r="B22" s="770"/>
      <c r="C22" s="771"/>
      <c r="D22" s="771"/>
      <c r="E22" s="771"/>
      <c r="F22" s="771"/>
      <c r="G22" s="771"/>
      <c r="H22" s="771"/>
      <c r="I22" s="771"/>
      <c r="J22" s="772"/>
      <c r="K22" s="773"/>
      <c r="L22" s="772"/>
      <c r="M22" s="774">
        <v>3</v>
      </c>
      <c r="N22" s="775">
        <f>SUM(B22:M22)</f>
        <v>3</v>
      </c>
      <c r="O22" s="776">
        <f>AVERAGE(B22:M22)</f>
        <v>3</v>
      </c>
      <c r="P22" s="777">
        <f>(N22/N102)*100</f>
        <v>0.31282586027111575</v>
      </c>
      <c r="Q22" s="778"/>
      <c r="R22" s="779"/>
      <c r="S22" s="780"/>
      <c r="T22" s="781">
        <v>46357</v>
      </c>
      <c r="U22" s="781">
        <v>46327</v>
      </c>
      <c r="V22" s="781">
        <v>46296</v>
      </c>
      <c r="W22" s="781">
        <v>46266</v>
      </c>
      <c r="X22" s="781">
        <v>46235</v>
      </c>
      <c r="Y22" s="781">
        <v>46204</v>
      </c>
      <c r="Z22" s="781">
        <v>46174</v>
      </c>
      <c r="AA22" s="781">
        <v>46143</v>
      </c>
      <c r="AB22" s="781">
        <v>46113</v>
      </c>
      <c r="AC22" s="781">
        <v>46082</v>
      </c>
      <c r="AD22" s="781">
        <v>46054</v>
      </c>
      <c r="AE22" s="782">
        <v>46023</v>
      </c>
      <c r="AF22" s="783" t="s">
        <v>8</v>
      </c>
      <c r="AG22" s="784" t="s">
        <v>9</v>
      </c>
      <c r="AH22" s="735">
        <v>84</v>
      </c>
      <c r="AI22" s="735"/>
      <c r="AJ22" s="735">
        <v>90</v>
      </c>
      <c r="AK22" s="735">
        <v>117</v>
      </c>
      <c r="AL22" s="735">
        <v>58</v>
      </c>
      <c r="AM22" s="735">
        <v>49</v>
      </c>
      <c r="AN22" s="735">
        <v>22</v>
      </c>
    </row>
    <row r="23" spans="1:40" ht="24.95" customHeight="1" thickBot="1">
      <c r="A23" s="785" t="s">
        <v>491</v>
      </c>
      <c r="B23" s="770"/>
      <c r="C23" s="771"/>
      <c r="D23" s="771"/>
      <c r="E23" s="771"/>
      <c r="F23" s="771"/>
      <c r="G23" s="771"/>
      <c r="H23" s="771"/>
      <c r="I23" s="771"/>
      <c r="J23" s="786"/>
      <c r="K23" s="787"/>
      <c r="L23" s="786"/>
      <c r="M23" s="774">
        <v>0</v>
      </c>
      <c r="N23" s="775">
        <f t="shared" ref="N23:N54" si="0">SUM(B23:M23)</f>
        <v>0</v>
      </c>
      <c r="O23" s="776">
        <f t="shared" ref="O23:O54" si="1">AVERAGE(B23:M23)</f>
        <v>0</v>
      </c>
      <c r="P23" s="777">
        <f>(N23/N102)*100</f>
        <v>0</v>
      </c>
      <c r="Q23" s="778"/>
      <c r="R23" s="779"/>
      <c r="S23" s="1075" t="s">
        <v>492</v>
      </c>
      <c r="T23" s="1075"/>
      <c r="U23" s="1075"/>
      <c r="V23" s="1075"/>
      <c r="W23" s="1075"/>
      <c r="X23" s="1075"/>
      <c r="Y23" s="1075"/>
      <c r="Z23" s="1075"/>
      <c r="AA23" s="1075"/>
      <c r="AB23" s="1075"/>
      <c r="AC23" s="1075"/>
      <c r="AD23" s="1075"/>
      <c r="AE23" s="1075"/>
      <c r="AF23" s="788"/>
      <c r="AG23" s="789"/>
    </row>
    <row r="24" spans="1:40" ht="24.95" customHeight="1" thickBot="1">
      <c r="A24" s="785" t="s">
        <v>452</v>
      </c>
      <c r="B24" s="790"/>
      <c r="C24" s="791"/>
      <c r="D24" s="791"/>
      <c r="E24" s="791"/>
      <c r="F24" s="791"/>
      <c r="G24" s="771"/>
      <c r="H24" s="791"/>
      <c r="I24" s="791"/>
      <c r="J24" s="786"/>
      <c r="K24" s="792"/>
      <c r="L24" s="786"/>
      <c r="M24" s="793">
        <v>7</v>
      </c>
      <c r="N24" s="794">
        <f t="shared" si="0"/>
        <v>7</v>
      </c>
      <c r="O24" s="795">
        <f t="shared" si="1"/>
        <v>7</v>
      </c>
      <c r="P24" s="796">
        <f t="shared" ref="P24:P55" si="2">(N24/$N$102)*100</f>
        <v>0.72992700729927007</v>
      </c>
      <c r="Q24" s="778"/>
      <c r="R24" s="779"/>
      <c r="S24" s="797" t="s">
        <v>8</v>
      </c>
      <c r="T24" s="798"/>
      <c r="U24" s="798"/>
      <c r="V24" s="798"/>
      <c r="W24" s="798"/>
      <c r="X24" s="798"/>
      <c r="Y24" s="798"/>
      <c r="Z24" s="798"/>
      <c r="AA24" s="798"/>
      <c r="AB24" s="798"/>
      <c r="AC24" s="798"/>
      <c r="AD24" s="798"/>
      <c r="AE24" s="799">
        <v>959</v>
      </c>
      <c r="AF24" s="800">
        <f>SUM(T24:AE24)</f>
        <v>959</v>
      </c>
      <c r="AG24" s="801">
        <f>AVERAGE(T24:AE24)</f>
        <v>959</v>
      </c>
    </row>
    <row r="25" spans="1:40" ht="24.95" customHeight="1">
      <c r="A25" s="785" t="s">
        <v>493</v>
      </c>
      <c r="B25" s="790"/>
      <c r="C25" s="791"/>
      <c r="D25" s="791"/>
      <c r="E25" s="791"/>
      <c r="F25" s="791"/>
      <c r="G25" s="771"/>
      <c r="H25" s="791"/>
      <c r="I25" s="791"/>
      <c r="J25" s="786"/>
      <c r="K25" s="792"/>
      <c r="L25" s="786"/>
      <c r="M25" s="793">
        <v>107</v>
      </c>
      <c r="N25" s="794">
        <f t="shared" si="0"/>
        <v>107</v>
      </c>
      <c r="O25" s="795">
        <f t="shared" si="1"/>
        <v>107</v>
      </c>
      <c r="P25" s="796">
        <f t="shared" si="2"/>
        <v>11.157455683003128</v>
      </c>
      <c r="Q25" s="778"/>
      <c r="R25" s="779"/>
      <c r="S25" s="802"/>
      <c r="T25" s="803"/>
      <c r="U25" s="803"/>
      <c r="V25" s="803"/>
      <c r="W25" s="803"/>
      <c r="X25" s="803"/>
      <c r="Y25" s="804"/>
      <c r="Z25" s="805"/>
      <c r="AA25" s="803"/>
      <c r="AB25" s="803"/>
      <c r="AC25" s="803"/>
      <c r="AD25" s="803" t="s">
        <v>494</v>
      </c>
      <c r="AE25" s="804"/>
      <c r="AF25" s="806"/>
      <c r="AG25" s="807"/>
      <c r="AH25" s="242"/>
    </row>
    <row r="26" spans="1:40" ht="24.95" customHeight="1" thickBot="1">
      <c r="A26" s="785" t="s">
        <v>495</v>
      </c>
      <c r="B26" s="790"/>
      <c r="C26" s="791"/>
      <c r="D26" s="791"/>
      <c r="E26" s="791"/>
      <c r="F26" s="791"/>
      <c r="G26" s="771"/>
      <c r="H26" s="791"/>
      <c r="I26" s="791"/>
      <c r="J26" s="786"/>
      <c r="K26" s="792"/>
      <c r="L26" s="786"/>
      <c r="M26" s="793">
        <v>8</v>
      </c>
      <c r="N26" s="794">
        <f t="shared" si="0"/>
        <v>8</v>
      </c>
      <c r="O26" s="795">
        <f t="shared" si="1"/>
        <v>8</v>
      </c>
      <c r="P26" s="796">
        <f t="shared" si="2"/>
        <v>0.83420229405630864</v>
      </c>
      <c r="Q26" s="778"/>
      <c r="R26" s="779"/>
      <c r="S26" s="1076" t="s">
        <v>482</v>
      </c>
      <c r="T26" s="1076"/>
      <c r="U26" s="1076"/>
      <c r="V26" s="1076"/>
      <c r="W26" s="1076"/>
      <c r="X26" s="1076"/>
      <c r="Y26" s="1076"/>
      <c r="Z26" s="1076"/>
      <c r="AA26" s="1076"/>
      <c r="AB26" s="1076"/>
      <c r="AC26" s="1076"/>
      <c r="AD26" s="1076"/>
      <c r="AE26" s="1076"/>
      <c r="AF26" s="808"/>
      <c r="AG26" s="809"/>
      <c r="AH26" s="242"/>
    </row>
    <row r="27" spans="1:40" ht="24.95" customHeight="1" thickBot="1">
      <c r="A27" s="785" t="s">
        <v>496</v>
      </c>
      <c r="B27" s="790"/>
      <c r="C27" s="791"/>
      <c r="D27" s="791"/>
      <c r="E27" s="791"/>
      <c r="F27" s="791"/>
      <c r="G27" s="771"/>
      <c r="H27" s="791"/>
      <c r="I27" s="791"/>
      <c r="J27" s="786"/>
      <c r="K27" s="792"/>
      <c r="L27" s="786"/>
      <c r="M27" s="793">
        <v>9</v>
      </c>
      <c r="N27" s="794">
        <f t="shared" si="0"/>
        <v>9</v>
      </c>
      <c r="O27" s="795">
        <f t="shared" si="1"/>
        <v>9</v>
      </c>
      <c r="P27" s="796">
        <f t="shared" si="2"/>
        <v>0.93847758081334731</v>
      </c>
      <c r="Q27" s="778"/>
      <c r="R27" s="779"/>
      <c r="S27" s="810" t="s">
        <v>497</v>
      </c>
      <c r="T27" s="811">
        <f t="shared" ref="T27:AC27" si="3">SUM(T28:T29)</f>
        <v>0</v>
      </c>
      <c r="U27" s="812">
        <f t="shared" si="3"/>
        <v>0</v>
      </c>
      <c r="V27" s="812">
        <f t="shared" si="3"/>
        <v>0</v>
      </c>
      <c r="W27" s="812">
        <f t="shared" si="3"/>
        <v>0</v>
      </c>
      <c r="X27" s="812">
        <f t="shared" si="3"/>
        <v>0</v>
      </c>
      <c r="Y27" s="812">
        <f t="shared" si="3"/>
        <v>0</v>
      </c>
      <c r="Z27" s="812">
        <f t="shared" si="3"/>
        <v>0</v>
      </c>
      <c r="AA27" s="812">
        <f t="shared" si="3"/>
        <v>0</v>
      </c>
      <c r="AB27" s="812">
        <f t="shared" si="3"/>
        <v>0</v>
      </c>
      <c r="AC27" s="812">
        <f t="shared" si="3"/>
        <v>0</v>
      </c>
      <c r="AD27" s="812">
        <f>SUM(AD28:AD29)</f>
        <v>0</v>
      </c>
      <c r="AE27" s="812">
        <f>SUM(AE28:AE29)</f>
        <v>798</v>
      </c>
      <c r="AF27" s="813">
        <f>SUM(T27:AE27)</f>
        <v>798</v>
      </c>
      <c r="AG27" s="801">
        <f>SUM(AG28:AG29)</f>
        <v>798</v>
      </c>
      <c r="AH27" s="242"/>
    </row>
    <row r="28" spans="1:40" ht="24.95" customHeight="1">
      <c r="A28" s="785" t="s">
        <v>498</v>
      </c>
      <c r="B28" s="790"/>
      <c r="C28" s="791"/>
      <c r="D28" s="791"/>
      <c r="E28" s="791"/>
      <c r="F28" s="791"/>
      <c r="G28" s="771"/>
      <c r="H28" s="791"/>
      <c r="I28" s="791"/>
      <c r="J28" s="786"/>
      <c r="K28" s="792"/>
      <c r="L28" s="786"/>
      <c r="M28" s="793">
        <v>0</v>
      </c>
      <c r="N28" s="794">
        <f t="shared" si="0"/>
        <v>0</v>
      </c>
      <c r="O28" s="795">
        <f t="shared" si="1"/>
        <v>0</v>
      </c>
      <c r="P28" s="796">
        <f t="shared" si="2"/>
        <v>0</v>
      </c>
      <c r="Q28" s="778"/>
      <c r="R28" s="779"/>
      <c r="S28" s="814" t="s">
        <v>499</v>
      </c>
      <c r="T28" s="815"/>
      <c r="U28" s="816"/>
      <c r="V28" s="816"/>
      <c r="W28" s="816"/>
      <c r="X28" s="816"/>
      <c r="Y28" s="816"/>
      <c r="Z28" s="816"/>
      <c r="AA28" s="816"/>
      <c r="AB28" s="816"/>
      <c r="AC28" s="817"/>
      <c r="AD28" s="817"/>
      <c r="AE28" s="818">
        <v>633</v>
      </c>
      <c r="AF28" s="819">
        <f>SUM(T28:AE28)</f>
        <v>633</v>
      </c>
      <c r="AG28" s="820">
        <f>AVERAGE(T28:AE28)</f>
        <v>633</v>
      </c>
      <c r="AH28" s="242"/>
    </row>
    <row r="29" spans="1:40" ht="24.95" customHeight="1" thickBot="1">
      <c r="A29" s="785" t="s">
        <v>500</v>
      </c>
      <c r="B29" s="790"/>
      <c r="C29" s="791"/>
      <c r="D29" s="791"/>
      <c r="E29" s="791"/>
      <c r="F29" s="791"/>
      <c r="G29" s="771"/>
      <c r="H29" s="791"/>
      <c r="I29" s="791"/>
      <c r="J29" s="786"/>
      <c r="K29" s="792"/>
      <c r="L29" s="786"/>
      <c r="M29" s="793">
        <v>3</v>
      </c>
      <c r="N29" s="794">
        <f t="shared" si="0"/>
        <v>3</v>
      </c>
      <c r="O29" s="795">
        <f t="shared" si="1"/>
        <v>3</v>
      </c>
      <c r="P29" s="796">
        <f t="shared" si="2"/>
        <v>0.31282586027111575</v>
      </c>
      <c r="Q29" s="778"/>
      <c r="R29" s="779"/>
      <c r="S29" s="821" t="s">
        <v>501</v>
      </c>
      <c r="T29" s="822"/>
      <c r="U29" s="823"/>
      <c r="V29" s="823"/>
      <c r="W29" s="823"/>
      <c r="X29" s="823"/>
      <c r="Y29" s="823"/>
      <c r="Z29" s="823"/>
      <c r="AA29" s="823"/>
      <c r="AB29" s="823"/>
      <c r="AC29" s="824"/>
      <c r="AD29" s="824"/>
      <c r="AE29" s="825">
        <v>165</v>
      </c>
      <c r="AF29" s="826">
        <f>SUM(T29:AE29)</f>
        <v>165</v>
      </c>
      <c r="AG29" s="827">
        <f>AVERAGE(T29:AE29)</f>
        <v>165</v>
      </c>
      <c r="AH29" s="242"/>
    </row>
    <row r="30" spans="1:40" ht="24.95" customHeight="1" thickBot="1">
      <c r="A30" s="828" t="s">
        <v>502</v>
      </c>
      <c r="B30" s="790"/>
      <c r="C30" s="791"/>
      <c r="D30" s="791"/>
      <c r="E30" s="791"/>
      <c r="F30" s="791"/>
      <c r="G30" s="771"/>
      <c r="H30" s="791"/>
      <c r="I30" s="791"/>
      <c r="J30" s="786"/>
      <c r="K30" s="792"/>
      <c r="L30" s="786"/>
      <c r="M30" s="793">
        <v>3</v>
      </c>
      <c r="N30" s="794">
        <f t="shared" si="0"/>
        <v>3</v>
      </c>
      <c r="O30" s="795">
        <f t="shared" si="1"/>
        <v>3</v>
      </c>
      <c r="P30" s="796">
        <f t="shared" si="2"/>
        <v>0.31282586027111575</v>
      </c>
      <c r="Q30" s="778"/>
      <c r="R30" s="779"/>
      <c r="S30" s="829"/>
      <c r="T30" s="830"/>
      <c r="U30" s="830"/>
      <c r="V30" s="830"/>
      <c r="W30" s="830"/>
      <c r="X30" s="830"/>
      <c r="Y30" s="830"/>
      <c r="Z30" s="830"/>
      <c r="AA30" s="830"/>
      <c r="AB30" s="830"/>
      <c r="AC30" s="830"/>
      <c r="AD30" s="830"/>
      <c r="AE30" s="831"/>
      <c r="AF30" s="806"/>
      <c r="AG30" s="807"/>
    </row>
    <row r="31" spans="1:40" ht="36.75" customHeight="1" thickBot="1">
      <c r="A31" s="785" t="s">
        <v>503</v>
      </c>
      <c r="B31" s="790"/>
      <c r="C31" s="791"/>
      <c r="D31" s="791"/>
      <c r="E31" s="791"/>
      <c r="F31" s="791"/>
      <c r="G31" s="771"/>
      <c r="H31" s="791"/>
      <c r="I31" s="791"/>
      <c r="J31" s="786"/>
      <c r="K31" s="792"/>
      <c r="L31" s="786"/>
      <c r="M31" s="793">
        <v>5</v>
      </c>
      <c r="N31" s="794">
        <f t="shared" si="0"/>
        <v>5</v>
      </c>
      <c r="O31" s="795">
        <f t="shared" si="1"/>
        <v>5</v>
      </c>
      <c r="P31" s="796">
        <f t="shared" si="2"/>
        <v>0.52137643378519283</v>
      </c>
      <c r="Q31" s="778"/>
      <c r="R31" s="779"/>
      <c r="S31" s="1077" t="s">
        <v>504</v>
      </c>
      <c r="T31" s="1077"/>
      <c r="U31" s="1077"/>
      <c r="V31" s="1077"/>
      <c r="W31" s="1077"/>
      <c r="X31" s="1077"/>
      <c r="Y31" s="1077"/>
      <c r="Z31" s="1077"/>
      <c r="AA31" s="1077"/>
      <c r="AB31" s="1077"/>
      <c r="AC31" s="1077"/>
      <c r="AD31" s="1077"/>
      <c r="AE31" s="1077"/>
      <c r="AF31" s="808"/>
      <c r="AG31" s="809"/>
    </row>
    <row r="32" spans="1:40" ht="27.75" customHeight="1" thickBot="1">
      <c r="A32" s="785" t="s">
        <v>505</v>
      </c>
      <c r="B32" s="790"/>
      <c r="C32" s="791"/>
      <c r="D32" s="791"/>
      <c r="E32" s="791"/>
      <c r="F32" s="791"/>
      <c r="G32" s="771"/>
      <c r="H32" s="791"/>
      <c r="I32" s="791"/>
      <c r="J32" s="786"/>
      <c r="K32" s="792"/>
      <c r="L32" s="786"/>
      <c r="M32" s="793">
        <v>15</v>
      </c>
      <c r="N32" s="794">
        <f t="shared" si="0"/>
        <v>15</v>
      </c>
      <c r="O32" s="795">
        <f t="shared" si="1"/>
        <v>15</v>
      </c>
      <c r="P32" s="796">
        <f t="shared" si="2"/>
        <v>1.5641293013555788</v>
      </c>
      <c r="Q32" s="778"/>
      <c r="R32" s="779"/>
      <c r="S32" s="832" t="s">
        <v>506</v>
      </c>
      <c r="T32" s="833"/>
      <c r="U32" s="834"/>
      <c r="V32" s="834"/>
      <c r="W32" s="834"/>
      <c r="X32" s="834"/>
      <c r="Y32" s="834"/>
      <c r="Z32" s="834"/>
      <c r="AA32" s="834"/>
      <c r="AB32" s="835"/>
      <c r="AC32" s="835"/>
      <c r="AD32" s="835"/>
      <c r="AE32" s="836">
        <v>83</v>
      </c>
      <c r="AF32" s="837">
        <f>SUM(T32:AE32)</f>
        <v>83</v>
      </c>
      <c r="AG32" s="838">
        <f>AVERAGE(T32:AE32)</f>
        <v>83</v>
      </c>
    </row>
    <row r="33" spans="1:33" ht="34.5" thickBot="1">
      <c r="A33" s="785" t="s">
        <v>507</v>
      </c>
      <c r="B33" s="790"/>
      <c r="C33" s="791"/>
      <c r="D33" s="791"/>
      <c r="E33" s="791"/>
      <c r="F33" s="791"/>
      <c r="G33" s="771"/>
      <c r="H33" s="791"/>
      <c r="I33" s="791"/>
      <c r="J33" s="786"/>
      <c r="K33" s="792"/>
      <c r="L33" s="786"/>
      <c r="M33" s="793">
        <v>0</v>
      </c>
      <c r="N33" s="794">
        <f t="shared" si="0"/>
        <v>0</v>
      </c>
      <c r="O33" s="795">
        <f t="shared" si="1"/>
        <v>0</v>
      </c>
      <c r="P33" s="796">
        <f t="shared" si="2"/>
        <v>0</v>
      </c>
      <c r="Q33" s="778"/>
      <c r="R33" s="779"/>
      <c r="S33" s="839" t="s">
        <v>508</v>
      </c>
      <c r="T33" s="840">
        <f t="shared" ref="T33:AC33" si="4">SUM(T34:T35)</f>
        <v>0</v>
      </c>
      <c r="U33" s="840">
        <f t="shared" si="4"/>
        <v>0</v>
      </c>
      <c r="V33" s="840">
        <f t="shared" si="4"/>
        <v>0</v>
      </c>
      <c r="W33" s="840">
        <f t="shared" si="4"/>
        <v>0</v>
      </c>
      <c r="X33" s="840">
        <f t="shared" si="4"/>
        <v>0</v>
      </c>
      <c r="Y33" s="840">
        <f t="shared" si="4"/>
        <v>0</v>
      </c>
      <c r="Z33" s="840">
        <f t="shared" si="4"/>
        <v>0</v>
      </c>
      <c r="AA33" s="840">
        <f t="shared" si="4"/>
        <v>0</v>
      </c>
      <c r="AB33" s="840">
        <f t="shared" si="4"/>
        <v>0</v>
      </c>
      <c r="AC33" s="840">
        <f t="shared" si="4"/>
        <v>0</v>
      </c>
      <c r="AD33" s="840">
        <f>SUM(AD34:AD35)</f>
        <v>0</v>
      </c>
      <c r="AE33" s="840">
        <f>SUM(AE34:AE35)</f>
        <v>65</v>
      </c>
      <c r="AF33" s="841">
        <f>SUM(T33:AE33)</f>
        <v>65</v>
      </c>
      <c r="AG33" s="842">
        <f>SUM(AG34:AG35)</f>
        <v>65</v>
      </c>
    </row>
    <row r="34" spans="1:33" ht="22.5">
      <c r="A34" s="785" t="s">
        <v>573</v>
      </c>
      <c r="B34" s="790"/>
      <c r="C34" s="791"/>
      <c r="D34" s="791"/>
      <c r="E34" s="791"/>
      <c r="F34" s="791"/>
      <c r="G34" s="771"/>
      <c r="H34" s="791"/>
      <c r="I34" s="791"/>
      <c r="J34" s="786"/>
      <c r="K34" s="792"/>
      <c r="L34" s="786"/>
      <c r="M34" s="793">
        <v>30</v>
      </c>
      <c r="N34" s="794">
        <f t="shared" si="0"/>
        <v>30</v>
      </c>
      <c r="O34" s="795">
        <f t="shared" si="1"/>
        <v>30</v>
      </c>
      <c r="P34" s="796">
        <f t="shared" si="2"/>
        <v>3.1282586027111576</v>
      </c>
      <c r="Q34" s="778"/>
      <c r="R34" s="779"/>
      <c r="S34" s="843" t="s">
        <v>509</v>
      </c>
      <c r="T34" s="844"/>
      <c r="U34" s="845"/>
      <c r="V34" s="846"/>
      <c r="W34" s="847"/>
      <c r="X34" s="848"/>
      <c r="Y34" s="849"/>
      <c r="Z34" s="850"/>
      <c r="AA34" s="845"/>
      <c r="AB34" s="845"/>
      <c r="AC34" s="845"/>
      <c r="AD34" s="845"/>
      <c r="AE34" s="848">
        <v>46</v>
      </c>
      <c r="AF34" s="851">
        <f>SUM(T34:AE34)</f>
        <v>46</v>
      </c>
      <c r="AG34" s="852">
        <f>AVERAGE(T34:AE34)</f>
        <v>46</v>
      </c>
    </row>
    <row r="35" spans="1:33" ht="23.25" thickBot="1">
      <c r="A35" s="785" t="s">
        <v>510</v>
      </c>
      <c r="B35" s="790"/>
      <c r="C35" s="791"/>
      <c r="D35" s="791"/>
      <c r="E35" s="791"/>
      <c r="F35" s="791"/>
      <c r="G35" s="771"/>
      <c r="H35" s="791"/>
      <c r="I35" s="791"/>
      <c r="J35" s="786"/>
      <c r="K35" s="792"/>
      <c r="L35" s="786"/>
      <c r="M35" s="793">
        <v>5</v>
      </c>
      <c r="N35" s="794">
        <f t="shared" si="0"/>
        <v>5</v>
      </c>
      <c r="O35" s="795">
        <f t="shared" si="1"/>
        <v>5</v>
      </c>
      <c r="P35" s="796">
        <f t="shared" si="2"/>
        <v>0.52137643378519283</v>
      </c>
      <c r="Q35" s="778"/>
      <c r="R35" s="779"/>
      <c r="S35" s="853" t="s">
        <v>501</v>
      </c>
      <c r="T35" s="854"/>
      <c r="U35" s="855"/>
      <c r="V35" s="855"/>
      <c r="W35" s="856"/>
      <c r="X35" s="857"/>
      <c r="Y35" s="858"/>
      <c r="Z35" s="859"/>
      <c r="AA35" s="855"/>
      <c r="AB35" s="855"/>
      <c r="AC35" s="855"/>
      <c r="AD35" s="855"/>
      <c r="AE35" s="857">
        <v>19</v>
      </c>
      <c r="AF35" s="860">
        <f>SUM(T35:AE35)</f>
        <v>19</v>
      </c>
      <c r="AG35" s="861">
        <f>AVERAGE(T35:AE35)</f>
        <v>19</v>
      </c>
    </row>
    <row r="36" spans="1:33" ht="23.25" thickBot="1">
      <c r="A36" s="785" t="s">
        <v>511</v>
      </c>
      <c r="B36" s="790"/>
      <c r="C36" s="791"/>
      <c r="D36" s="791"/>
      <c r="E36" s="791"/>
      <c r="F36" s="791"/>
      <c r="G36" s="771"/>
      <c r="H36" s="791"/>
      <c r="I36" s="791"/>
      <c r="J36" s="786"/>
      <c r="K36" s="792"/>
      <c r="L36" s="786"/>
      <c r="M36" s="793">
        <v>20</v>
      </c>
      <c r="N36" s="794">
        <f t="shared" si="0"/>
        <v>20</v>
      </c>
      <c r="O36" s="795">
        <f t="shared" si="1"/>
        <v>20</v>
      </c>
      <c r="P36" s="796">
        <f t="shared" si="2"/>
        <v>2.0855057351407713</v>
      </c>
      <c r="Q36" s="254"/>
      <c r="R36" s="779"/>
      <c r="S36" s="829"/>
      <c r="T36" s="830"/>
      <c r="U36" s="830"/>
      <c r="V36" s="830"/>
      <c r="W36" s="830"/>
      <c r="X36" s="830"/>
      <c r="Y36" s="830"/>
      <c r="Z36" s="830"/>
      <c r="AA36" s="830"/>
      <c r="AB36" s="830"/>
      <c r="AC36" s="830"/>
      <c r="AD36" s="830"/>
      <c r="AE36" s="831"/>
      <c r="AF36" s="788"/>
      <c r="AG36" s="807"/>
    </row>
    <row r="37" spans="1:33" ht="23.25" thickBot="1">
      <c r="A37" s="785" t="s">
        <v>512</v>
      </c>
      <c r="B37" s="790"/>
      <c r="C37" s="791"/>
      <c r="D37" s="791"/>
      <c r="E37" s="791"/>
      <c r="F37" s="791"/>
      <c r="G37" s="771"/>
      <c r="H37" s="791"/>
      <c r="I37" s="791"/>
      <c r="J37" s="786"/>
      <c r="K37" s="792"/>
      <c r="L37" s="786"/>
      <c r="M37" s="793">
        <v>27</v>
      </c>
      <c r="N37" s="794">
        <f t="shared" si="0"/>
        <v>27</v>
      </c>
      <c r="O37" s="795">
        <f t="shared" si="1"/>
        <v>27</v>
      </c>
      <c r="P37" s="796">
        <f t="shared" si="2"/>
        <v>2.8154327424400418</v>
      </c>
      <c r="Q37" s="254"/>
      <c r="R37" s="779"/>
      <c r="S37" s="1078" t="s">
        <v>513</v>
      </c>
      <c r="T37" s="1078"/>
      <c r="U37" s="1078"/>
      <c r="V37" s="1078"/>
      <c r="W37" s="1078"/>
      <c r="X37" s="1078"/>
      <c r="Y37" s="1078"/>
      <c r="Z37" s="1078"/>
      <c r="AA37" s="1078"/>
      <c r="AB37" s="1078"/>
      <c r="AC37" s="1078"/>
      <c r="AD37" s="1078"/>
      <c r="AE37" s="1078"/>
      <c r="AF37" s="808"/>
      <c r="AG37" s="809"/>
    </row>
    <row r="38" spans="1:33" ht="23.25" thickBot="1">
      <c r="A38" s="785" t="s">
        <v>514</v>
      </c>
      <c r="B38" s="790"/>
      <c r="C38" s="791"/>
      <c r="D38" s="791"/>
      <c r="E38" s="791"/>
      <c r="F38" s="791"/>
      <c r="G38" s="771"/>
      <c r="H38" s="791"/>
      <c r="I38" s="791"/>
      <c r="J38" s="786"/>
      <c r="K38" s="792"/>
      <c r="L38" s="786"/>
      <c r="M38" s="793">
        <v>13</v>
      </c>
      <c r="N38" s="794">
        <f t="shared" si="0"/>
        <v>13</v>
      </c>
      <c r="O38" s="795">
        <f t="shared" si="1"/>
        <v>13</v>
      </c>
      <c r="P38" s="796">
        <f t="shared" si="2"/>
        <v>1.3555787278415017</v>
      </c>
      <c r="Q38" s="254"/>
      <c r="R38" s="779"/>
      <c r="S38" s="862" t="s">
        <v>506</v>
      </c>
      <c r="T38" s="863"/>
      <c r="U38" s="864"/>
      <c r="V38" s="864"/>
      <c r="W38" s="864"/>
      <c r="X38" s="864"/>
      <c r="Y38" s="864"/>
      <c r="Z38" s="864"/>
      <c r="AA38" s="864"/>
      <c r="AB38" s="864"/>
      <c r="AC38" s="864"/>
      <c r="AD38" s="864"/>
      <c r="AE38" s="865">
        <v>71</v>
      </c>
      <c r="AF38" s="866">
        <f t="shared" ref="AF38:AF42" si="5">SUM(T38:AE38)</f>
        <v>71</v>
      </c>
      <c r="AG38" s="801">
        <f>AVERAGE(T38:AE38)</f>
        <v>71</v>
      </c>
    </row>
    <row r="39" spans="1:33" ht="29.25" thickBot="1">
      <c r="A39" s="785" t="s">
        <v>574</v>
      </c>
      <c r="B39" s="790"/>
      <c r="C39" s="791"/>
      <c r="D39" s="791"/>
      <c r="E39" s="791"/>
      <c r="F39" s="791"/>
      <c r="G39" s="771"/>
      <c r="H39" s="791"/>
      <c r="I39" s="791"/>
      <c r="J39" s="786"/>
      <c r="K39" s="792"/>
      <c r="L39" s="786"/>
      <c r="M39" s="793">
        <v>33</v>
      </c>
      <c r="N39" s="794">
        <f t="shared" si="0"/>
        <v>33</v>
      </c>
      <c r="O39" s="795">
        <f t="shared" si="1"/>
        <v>33</v>
      </c>
      <c r="P39" s="796">
        <f t="shared" si="2"/>
        <v>3.441084462982273</v>
      </c>
      <c r="Q39" s="254"/>
      <c r="R39" s="779"/>
      <c r="S39" s="867" t="s">
        <v>515</v>
      </c>
      <c r="T39" s="868">
        <f t="shared" ref="T39:AC39" si="6">SUM(T40:T41)</f>
        <v>0</v>
      </c>
      <c r="U39" s="868">
        <f t="shared" si="6"/>
        <v>0</v>
      </c>
      <c r="V39" s="868">
        <f t="shared" si="6"/>
        <v>0</v>
      </c>
      <c r="W39" s="868">
        <f t="shared" si="6"/>
        <v>0</v>
      </c>
      <c r="X39" s="868">
        <f t="shared" si="6"/>
        <v>0</v>
      </c>
      <c r="Y39" s="868">
        <f t="shared" si="6"/>
        <v>0</v>
      </c>
      <c r="Z39" s="868">
        <f t="shared" si="6"/>
        <v>0</v>
      </c>
      <c r="AA39" s="868">
        <f t="shared" si="6"/>
        <v>0</v>
      </c>
      <c r="AB39" s="868">
        <f t="shared" si="6"/>
        <v>0</v>
      </c>
      <c r="AC39" s="868">
        <f t="shared" si="6"/>
        <v>0</v>
      </c>
      <c r="AD39" s="868">
        <f>SUM(AD40:AD41)</f>
        <v>0</v>
      </c>
      <c r="AE39" s="869">
        <f>SUM(AE40:AE41)</f>
        <v>71</v>
      </c>
      <c r="AF39" s="813">
        <f t="shared" si="5"/>
        <v>71</v>
      </c>
      <c r="AG39" s="801">
        <f>SUM(AG40:AG41)</f>
        <v>71</v>
      </c>
    </row>
    <row r="40" spans="1:33" ht="22.5">
      <c r="A40" s="785" t="s">
        <v>516</v>
      </c>
      <c r="B40" s="790"/>
      <c r="C40" s="791"/>
      <c r="D40" s="791"/>
      <c r="E40" s="791"/>
      <c r="F40" s="791"/>
      <c r="G40" s="771"/>
      <c r="H40" s="791"/>
      <c r="I40" s="791"/>
      <c r="J40" s="786"/>
      <c r="K40" s="792"/>
      <c r="L40" s="786"/>
      <c r="M40" s="793">
        <v>2</v>
      </c>
      <c r="N40" s="794">
        <f t="shared" si="0"/>
        <v>2</v>
      </c>
      <c r="O40" s="795">
        <f t="shared" si="1"/>
        <v>2</v>
      </c>
      <c r="P40" s="796">
        <f t="shared" si="2"/>
        <v>0.20855057351407716</v>
      </c>
      <c r="Q40" s="778"/>
      <c r="R40" s="779"/>
      <c r="S40" s="870" t="s">
        <v>509</v>
      </c>
      <c r="T40" s="871"/>
      <c r="U40" s="872"/>
      <c r="V40" s="873"/>
      <c r="W40" s="872"/>
      <c r="X40" s="873"/>
      <c r="Y40" s="873"/>
      <c r="Z40" s="872"/>
      <c r="AA40" s="872"/>
      <c r="AB40" s="872"/>
      <c r="AC40" s="872"/>
      <c r="AD40" s="872"/>
      <c r="AE40" s="874">
        <v>43</v>
      </c>
      <c r="AF40" s="875">
        <f t="shared" si="5"/>
        <v>43</v>
      </c>
      <c r="AG40" s="876">
        <f>AVERAGE(T40:AE40)</f>
        <v>43</v>
      </c>
    </row>
    <row r="41" spans="1:33" ht="23.25" thickBot="1">
      <c r="A41" s="785" t="s">
        <v>517</v>
      </c>
      <c r="B41" s="790"/>
      <c r="C41" s="791"/>
      <c r="D41" s="791"/>
      <c r="E41" s="791"/>
      <c r="F41" s="791"/>
      <c r="G41" s="771"/>
      <c r="H41" s="791"/>
      <c r="I41" s="791"/>
      <c r="J41" s="786"/>
      <c r="K41" s="792"/>
      <c r="L41" s="786"/>
      <c r="M41" s="793">
        <v>73</v>
      </c>
      <c r="N41" s="794">
        <f t="shared" si="0"/>
        <v>73</v>
      </c>
      <c r="O41" s="795">
        <f t="shared" si="1"/>
        <v>73</v>
      </c>
      <c r="P41" s="796">
        <f t="shared" si="2"/>
        <v>7.6120959332638165</v>
      </c>
      <c r="Q41" s="254"/>
      <c r="R41" s="779"/>
      <c r="S41" s="877" t="s">
        <v>501</v>
      </c>
      <c r="T41" s="878"/>
      <c r="U41" s="873"/>
      <c r="V41" s="879"/>
      <c r="W41" s="873"/>
      <c r="X41" s="879"/>
      <c r="Y41" s="879"/>
      <c r="Z41" s="873"/>
      <c r="AA41" s="873"/>
      <c r="AB41" s="873"/>
      <c r="AC41" s="873"/>
      <c r="AD41" s="873"/>
      <c r="AE41" s="880">
        <v>28</v>
      </c>
      <c r="AF41" s="881">
        <f t="shared" si="5"/>
        <v>28</v>
      </c>
      <c r="AG41" s="882">
        <f>AVERAGE(T41:AE41)</f>
        <v>28</v>
      </c>
    </row>
    <row r="42" spans="1:33" ht="15.75" thickBot="1">
      <c r="A42" s="785" t="s">
        <v>518</v>
      </c>
      <c r="B42" s="790"/>
      <c r="C42" s="791"/>
      <c r="D42" s="791"/>
      <c r="E42" s="791"/>
      <c r="F42" s="791"/>
      <c r="G42" s="771"/>
      <c r="H42" s="791"/>
      <c r="I42" s="791"/>
      <c r="J42" s="786"/>
      <c r="K42" s="792"/>
      <c r="L42" s="786"/>
      <c r="M42" s="793">
        <v>0</v>
      </c>
      <c r="N42" s="794">
        <f t="shared" si="0"/>
        <v>0</v>
      </c>
      <c r="O42" s="795">
        <f t="shared" si="1"/>
        <v>0</v>
      </c>
      <c r="P42" s="796">
        <f t="shared" si="2"/>
        <v>0</v>
      </c>
      <c r="Q42" s="254"/>
      <c r="R42" s="779"/>
      <c r="S42" s="883" t="s">
        <v>486</v>
      </c>
      <c r="T42" s="863"/>
      <c r="U42" s="864"/>
      <c r="V42" s="864"/>
      <c r="W42" s="864"/>
      <c r="X42" s="864"/>
      <c r="Y42" s="864"/>
      <c r="Z42" s="864"/>
      <c r="AA42" s="864"/>
      <c r="AB42" s="864"/>
      <c r="AC42" s="864"/>
      <c r="AD42" s="864"/>
      <c r="AE42" s="865">
        <v>50</v>
      </c>
      <c r="AF42" s="866">
        <f t="shared" si="5"/>
        <v>50</v>
      </c>
      <c r="AG42" s="884">
        <f>AVERAGE(T42:AE42)</f>
        <v>50</v>
      </c>
    </row>
    <row r="43" spans="1:33" ht="23.25" thickBot="1">
      <c r="A43" s="785" t="s">
        <v>519</v>
      </c>
      <c r="B43" s="790"/>
      <c r="C43" s="791"/>
      <c r="D43" s="791"/>
      <c r="E43" s="791"/>
      <c r="F43" s="791"/>
      <c r="G43" s="771"/>
      <c r="H43" s="791"/>
      <c r="I43" s="791"/>
      <c r="J43" s="786"/>
      <c r="K43" s="792"/>
      <c r="L43" s="786"/>
      <c r="M43" s="793">
        <v>12</v>
      </c>
      <c r="N43" s="794">
        <f t="shared" si="0"/>
        <v>12</v>
      </c>
      <c r="O43" s="795">
        <f t="shared" si="1"/>
        <v>12</v>
      </c>
      <c r="P43" s="796">
        <f t="shared" si="2"/>
        <v>1.251303441084463</v>
      </c>
      <c r="Q43" s="254"/>
      <c r="R43" s="779"/>
      <c r="S43" s="885"/>
      <c r="T43" s="886"/>
      <c r="U43" s="886"/>
      <c r="V43" s="886"/>
      <c r="W43" s="886"/>
      <c r="X43" s="886"/>
      <c r="Y43" s="886"/>
      <c r="Z43" s="886"/>
      <c r="AA43" s="886"/>
      <c r="AB43" s="886"/>
      <c r="AC43" s="886"/>
      <c r="AD43" s="886"/>
      <c r="AE43" s="887"/>
      <c r="AF43" s="808"/>
      <c r="AG43" s="789"/>
    </row>
    <row r="44" spans="1:33" ht="23.25" thickBot="1">
      <c r="A44" s="785" t="s">
        <v>520</v>
      </c>
      <c r="B44" s="790"/>
      <c r="C44" s="791"/>
      <c r="D44" s="791"/>
      <c r="E44" s="791"/>
      <c r="F44" s="791"/>
      <c r="G44" s="771"/>
      <c r="H44" s="791"/>
      <c r="I44" s="791"/>
      <c r="J44" s="786"/>
      <c r="K44" s="792"/>
      <c r="L44" s="786"/>
      <c r="M44" s="793">
        <v>34</v>
      </c>
      <c r="N44" s="794">
        <f t="shared" si="0"/>
        <v>34</v>
      </c>
      <c r="O44" s="795">
        <f t="shared" si="1"/>
        <v>34</v>
      </c>
      <c r="P44" s="796">
        <f t="shared" si="2"/>
        <v>3.5453597497393115</v>
      </c>
      <c r="Q44" s="254"/>
      <c r="R44" s="779"/>
      <c r="S44" s="1072" t="s">
        <v>522</v>
      </c>
      <c r="T44" s="1072"/>
      <c r="U44" s="1072"/>
      <c r="V44" s="1072"/>
      <c r="W44" s="1072"/>
      <c r="X44" s="1072"/>
      <c r="Y44" s="1072"/>
      <c r="Z44" s="1072"/>
      <c r="AA44" s="1072"/>
      <c r="AB44" s="1072"/>
      <c r="AC44" s="1072"/>
      <c r="AD44" s="1072"/>
      <c r="AE44" s="1072"/>
      <c r="AF44" s="888"/>
      <c r="AG44" s="889"/>
    </row>
    <row r="45" spans="1:33" ht="34.5" thickBot="1">
      <c r="A45" s="785" t="s">
        <v>521</v>
      </c>
      <c r="B45" s="790"/>
      <c r="C45" s="791"/>
      <c r="D45" s="791"/>
      <c r="E45" s="791"/>
      <c r="F45" s="791"/>
      <c r="G45" s="771"/>
      <c r="H45" s="791"/>
      <c r="I45" s="791"/>
      <c r="J45" s="786"/>
      <c r="K45" s="792"/>
      <c r="L45" s="786"/>
      <c r="M45" s="793">
        <v>34</v>
      </c>
      <c r="N45" s="794">
        <f t="shared" si="0"/>
        <v>34</v>
      </c>
      <c r="O45" s="795">
        <f t="shared" si="1"/>
        <v>34</v>
      </c>
      <c r="P45" s="796">
        <f t="shared" si="2"/>
        <v>3.5453597497393115</v>
      </c>
      <c r="Q45" s="254"/>
      <c r="R45" s="779"/>
      <c r="S45" s="890" t="s">
        <v>506</v>
      </c>
      <c r="T45" s="891"/>
      <c r="U45" s="892"/>
      <c r="V45" s="892"/>
      <c r="W45" s="892"/>
      <c r="X45" s="892"/>
      <c r="Y45" s="892"/>
      <c r="Z45" s="892"/>
      <c r="AA45" s="892"/>
      <c r="AB45" s="892"/>
      <c r="AC45" s="892"/>
      <c r="AD45" s="892"/>
      <c r="AE45" s="893">
        <v>25</v>
      </c>
      <c r="AF45" s="894">
        <f>SUM(T45:AE45)</f>
        <v>25</v>
      </c>
      <c r="AG45" s="884">
        <f>AVERAGE(T45:AE45)</f>
        <v>25</v>
      </c>
    </row>
    <row r="46" spans="1:33" ht="29.25" thickBot="1">
      <c r="A46" s="785" t="s">
        <v>523</v>
      </c>
      <c r="B46" s="790"/>
      <c r="C46" s="791"/>
      <c r="D46" s="791"/>
      <c r="E46" s="791"/>
      <c r="F46" s="791"/>
      <c r="G46" s="771"/>
      <c r="H46" s="791"/>
      <c r="I46" s="791"/>
      <c r="J46" s="786"/>
      <c r="K46" s="792"/>
      <c r="L46" s="786"/>
      <c r="M46" s="793">
        <v>10</v>
      </c>
      <c r="N46" s="794">
        <f t="shared" si="0"/>
        <v>10</v>
      </c>
      <c r="O46" s="795">
        <f t="shared" si="1"/>
        <v>10</v>
      </c>
      <c r="P46" s="796">
        <f t="shared" si="2"/>
        <v>1.0427528675703857</v>
      </c>
      <c r="Q46" s="254"/>
      <c r="R46" s="779"/>
      <c r="S46" s="895" t="s">
        <v>525</v>
      </c>
      <c r="T46" s="896">
        <f t="shared" ref="T46:AD46" si="7">SUM(T47:T48)</f>
        <v>0</v>
      </c>
      <c r="U46" s="896">
        <f t="shared" si="7"/>
        <v>0</v>
      </c>
      <c r="V46" s="896">
        <f t="shared" si="7"/>
        <v>0</v>
      </c>
      <c r="W46" s="896">
        <f t="shared" si="7"/>
        <v>0</v>
      </c>
      <c r="X46" s="896">
        <f t="shared" si="7"/>
        <v>0</v>
      </c>
      <c r="Y46" s="896">
        <f t="shared" si="7"/>
        <v>0</v>
      </c>
      <c r="Z46" s="896">
        <f t="shared" si="7"/>
        <v>0</v>
      </c>
      <c r="AA46" s="896">
        <v>0</v>
      </c>
      <c r="AB46" s="896">
        <f t="shared" si="7"/>
        <v>0</v>
      </c>
      <c r="AC46" s="896">
        <f t="shared" si="7"/>
        <v>0</v>
      </c>
      <c r="AD46" s="896">
        <f t="shared" si="7"/>
        <v>0</v>
      </c>
      <c r="AE46" s="897">
        <f>SUM(AE47:AE48)</f>
        <v>11</v>
      </c>
      <c r="AF46" s="813">
        <f>SUM(T46:AE46)</f>
        <v>11</v>
      </c>
      <c r="AG46" s="801">
        <f>SUM(AG47:AG48)</f>
        <v>11</v>
      </c>
    </row>
    <row r="47" spans="1:33" ht="33.75">
      <c r="A47" s="785" t="s">
        <v>524</v>
      </c>
      <c r="B47" s="790"/>
      <c r="C47" s="791"/>
      <c r="D47" s="791"/>
      <c r="E47" s="791"/>
      <c r="F47" s="791"/>
      <c r="G47" s="771"/>
      <c r="H47" s="791"/>
      <c r="I47" s="791"/>
      <c r="J47" s="786"/>
      <c r="K47" s="792"/>
      <c r="L47" s="786"/>
      <c r="M47" s="793">
        <v>10</v>
      </c>
      <c r="N47" s="794">
        <f t="shared" si="0"/>
        <v>10</v>
      </c>
      <c r="O47" s="795">
        <f t="shared" si="1"/>
        <v>10</v>
      </c>
      <c r="P47" s="796">
        <f t="shared" si="2"/>
        <v>1.0427528675703857</v>
      </c>
      <c r="Q47" s="254"/>
      <c r="R47" s="779"/>
      <c r="S47" s="898" t="s">
        <v>509</v>
      </c>
      <c r="T47" s="899"/>
      <c r="U47" s="900"/>
      <c r="V47" s="900"/>
      <c r="W47" s="900"/>
      <c r="X47" s="900"/>
      <c r="Y47" s="901"/>
      <c r="Z47" s="900"/>
      <c r="AA47" s="900"/>
      <c r="AB47" s="900"/>
      <c r="AC47" s="900"/>
      <c r="AD47" s="900"/>
      <c r="AE47" s="902">
        <v>4</v>
      </c>
      <c r="AF47" s="875">
        <f>SUM(T47:AE47)</f>
        <v>4</v>
      </c>
      <c r="AG47" s="876">
        <f>AVERAGE(T47:AE47)</f>
        <v>4</v>
      </c>
    </row>
    <row r="48" spans="1:33" ht="34.5" thickBot="1">
      <c r="A48" s="785" t="s">
        <v>526</v>
      </c>
      <c r="B48" s="790"/>
      <c r="C48" s="791"/>
      <c r="D48" s="791"/>
      <c r="E48" s="791"/>
      <c r="F48" s="791"/>
      <c r="G48" s="771"/>
      <c r="H48" s="791"/>
      <c r="I48" s="791"/>
      <c r="J48" s="786"/>
      <c r="K48" s="792"/>
      <c r="L48" s="786"/>
      <c r="M48" s="793">
        <v>4</v>
      </c>
      <c r="N48" s="794">
        <f t="shared" si="0"/>
        <v>4</v>
      </c>
      <c r="O48" s="795">
        <f t="shared" si="1"/>
        <v>4</v>
      </c>
      <c r="P48" s="796">
        <f t="shared" si="2"/>
        <v>0.41710114702815432</v>
      </c>
      <c r="Q48" s="254"/>
      <c r="R48" s="779"/>
      <c r="S48" s="903" t="s">
        <v>501</v>
      </c>
      <c r="T48" s="904"/>
      <c r="U48" s="905"/>
      <c r="V48" s="905"/>
      <c r="W48" s="905"/>
      <c r="X48" s="905"/>
      <c r="Y48" s="906"/>
      <c r="Z48" s="905"/>
      <c r="AA48" s="905"/>
      <c r="AB48" s="905"/>
      <c r="AC48" s="905"/>
      <c r="AD48" s="905"/>
      <c r="AE48" s="907">
        <v>7</v>
      </c>
      <c r="AF48" s="881">
        <f>SUM(T48:AE48)</f>
        <v>7</v>
      </c>
      <c r="AG48" s="882">
        <f>AVERAGE(T48:AE48)</f>
        <v>7</v>
      </c>
    </row>
    <row r="49" spans="1:38" ht="22.5">
      <c r="A49" s="785" t="s">
        <v>527</v>
      </c>
      <c r="B49" s="790"/>
      <c r="C49" s="791"/>
      <c r="D49" s="791"/>
      <c r="E49" s="791"/>
      <c r="F49" s="791"/>
      <c r="G49" s="771"/>
      <c r="H49" s="791"/>
      <c r="I49" s="791"/>
      <c r="J49" s="786"/>
      <c r="K49" s="792"/>
      <c r="L49" s="786"/>
      <c r="M49" s="793">
        <v>59</v>
      </c>
      <c r="N49" s="794">
        <f t="shared" si="0"/>
        <v>59</v>
      </c>
      <c r="O49" s="795">
        <f t="shared" si="1"/>
        <v>59</v>
      </c>
      <c r="P49" s="796">
        <f t="shared" si="2"/>
        <v>6.1522419186652764</v>
      </c>
      <c r="Q49" s="254"/>
      <c r="R49" s="779"/>
    </row>
    <row r="50" spans="1:38" ht="22.5">
      <c r="A50" s="785" t="s">
        <v>528</v>
      </c>
      <c r="B50" s="790"/>
      <c r="C50" s="791"/>
      <c r="D50" s="791"/>
      <c r="E50" s="791"/>
      <c r="F50" s="791"/>
      <c r="G50" s="771"/>
      <c r="H50" s="791"/>
      <c r="I50" s="791"/>
      <c r="J50" s="786"/>
      <c r="K50" s="792"/>
      <c r="L50" s="786"/>
      <c r="M50" s="793">
        <v>8</v>
      </c>
      <c r="N50" s="794">
        <f t="shared" si="0"/>
        <v>8</v>
      </c>
      <c r="O50" s="795">
        <f t="shared" si="1"/>
        <v>8</v>
      </c>
      <c r="P50" s="796">
        <f t="shared" si="2"/>
        <v>0.83420229405630864</v>
      </c>
      <c r="Q50" s="254"/>
      <c r="R50" s="779"/>
    </row>
    <row r="51" spans="1:38" ht="22.5">
      <c r="A51" s="785" t="s">
        <v>529</v>
      </c>
      <c r="B51" s="790"/>
      <c r="C51" s="791"/>
      <c r="D51" s="791"/>
      <c r="E51" s="791"/>
      <c r="F51" s="791"/>
      <c r="G51" s="771"/>
      <c r="H51" s="791"/>
      <c r="I51" s="791"/>
      <c r="J51" s="786"/>
      <c r="K51" s="792"/>
      <c r="L51" s="786"/>
      <c r="M51" s="793">
        <v>3</v>
      </c>
      <c r="N51" s="794">
        <f t="shared" si="0"/>
        <v>3</v>
      </c>
      <c r="O51" s="795">
        <f t="shared" si="1"/>
        <v>3</v>
      </c>
      <c r="P51" s="796">
        <f t="shared" si="2"/>
        <v>0.31282586027111575</v>
      </c>
      <c r="Q51" s="254"/>
      <c r="R51" s="779"/>
      <c r="S51" s="779"/>
    </row>
    <row r="52" spans="1:38" ht="22.5">
      <c r="A52" s="785" t="s">
        <v>530</v>
      </c>
      <c r="B52" s="790"/>
      <c r="C52" s="791"/>
      <c r="D52" s="791"/>
      <c r="E52" s="791"/>
      <c r="F52" s="791"/>
      <c r="G52" s="771"/>
      <c r="H52" s="791"/>
      <c r="I52" s="791"/>
      <c r="J52" s="786"/>
      <c r="K52" s="792"/>
      <c r="L52" s="786"/>
      <c r="M52" s="793">
        <v>2</v>
      </c>
      <c r="N52" s="794">
        <f t="shared" si="0"/>
        <v>2</v>
      </c>
      <c r="O52" s="795">
        <f t="shared" si="1"/>
        <v>2</v>
      </c>
      <c r="P52" s="796">
        <f t="shared" si="2"/>
        <v>0.20855057351407716</v>
      </c>
      <c r="Q52" s="778"/>
      <c r="R52" s="779"/>
      <c r="S52" s="779"/>
      <c r="AH52" s="240"/>
    </row>
    <row r="53" spans="1:38" ht="22.5">
      <c r="A53" s="828" t="s">
        <v>531</v>
      </c>
      <c r="B53" s="790"/>
      <c r="C53" s="791"/>
      <c r="D53" s="791"/>
      <c r="E53" s="791"/>
      <c r="F53" s="791"/>
      <c r="G53" s="771"/>
      <c r="H53" s="791"/>
      <c r="I53" s="791"/>
      <c r="J53" s="786"/>
      <c r="K53" s="792"/>
      <c r="L53" s="786"/>
      <c r="M53" s="793">
        <v>2</v>
      </c>
      <c r="N53" s="794">
        <f t="shared" si="0"/>
        <v>2</v>
      </c>
      <c r="O53" s="795">
        <f t="shared" si="1"/>
        <v>2</v>
      </c>
      <c r="P53" s="796">
        <f t="shared" si="2"/>
        <v>0.20855057351407716</v>
      </c>
      <c r="Q53" s="254"/>
      <c r="R53" s="779"/>
      <c r="S53" s="779"/>
    </row>
    <row r="54" spans="1:38" ht="22.5">
      <c r="A54" s="785" t="s">
        <v>575</v>
      </c>
      <c r="B54" s="790"/>
      <c r="C54" s="791"/>
      <c r="D54" s="791"/>
      <c r="E54" s="791"/>
      <c r="F54" s="791"/>
      <c r="G54" s="771"/>
      <c r="H54" s="791"/>
      <c r="I54" s="791"/>
      <c r="J54" s="786"/>
      <c r="K54" s="792"/>
      <c r="L54" s="786"/>
      <c r="M54" s="793">
        <v>151</v>
      </c>
      <c r="N54" s="794">
        <f t="shared" si="0"/>
        <v>151</v>
      </c>
      <c r="O54" s="795">
        <f t="shared" si="1"/>
        <v>151</v>
      </c>
      <c r="P54" s="796">
        <f t="shared" si="2"/>
        <v>15.745568300312826</v>
      </c>
      <c r="Q54" s="254"/>
      <c r="R54" s="779"/>
      <c r="S54" s="779"/>
    </row>
    <row r="55" spans="1:38" ht="22.5">
      <c r="A55" s="785" t="s">
        <v>532</v>
      </c>
      <c r="B55" s="790"/>
      <c r="C55" s="791"/>
      <c r="D55" s="791"/>
      <c r="E55" s="791"/>
      <c r="F55" s="791"/>
      <c r="G55" s="771"/>
      <c r="H55" s="791"/>
      <c r="I55" s="791"/>
      <c r="J55" s="786"/>
      <c r="K55" s="792"/>
      <c r="L55" s="786"/>
      <c r="M55" s="793">
        <v>21</v>
      </c>
      <c r="N55" s="794">
        <f t="shared" ref="N55:N87" si="8">SUM(B55:M55)</f>
        <v>21</v>
      </c>
      <c r="O55" s="795">
        <f t="shared" ref="O55:O87" si="9">AVERAGE(B55:M55)</f>
        <v>21</v>
      </c>
      <c r="P55" s="796">
        <f t="shared" si="2"/>
        <v>2.1897810218978102</v>
      </c>
      <c r="Q55" s="254"/>
      <c r="R55" s="779"/>
      <c r="S55" s="779"/>
    </row>
    <row r="56" spans="1:38" ht="22.5">
      <c r="A56" s="785" t="s">
        <v>533</v>
      </c>
      <c r="B56" s="790"/>
      <c r="C56" s="791"/>
      <c r="D56" s="791"/>
      <c r="E56" s="791"/>
      <c r="F56" s="791"/>
      <c r="G56" s="771"/>
      <c r="H56" s="791"/>
      <c r="I56" s="791"/>
      <c r="J56" s="786"/>
      <c r="K56" s="792"/>
      <c r="L56" s="786"/>
      <c r="M56" s="793">
        <v>40</v>
      </c>
      <c r="N56" s="794">
        <f t="shared" si="8"/>
        <v>40</v>
      </c>
      <c r="O56" s="795">
        <f t="shared" si="9"/>
        <v>40</v>
      </c>
      <c r="P56" s="796">
        <f t="shared" ref="P56:P89" si="10">(N56/$N$102)*100</f>
        <v>4.1710114702815426</v>
      </c>
      <c r="Q56" s="778"/>
      <c r="R56" s="779"/>
      <c r="S56" s="779"/>
    </row>
    <row r="57" spans="1:38" ht="33.75">
      <c r="A57" s="785" t="s">
        <v>534</v>
      </c>
      <c r="B57" s="790"/>
      <c r="C57" s="791"/>
      <c r="D57" s="791"/>
      <c r="E57" s="791"/>
      <c r="F57" s="791"/>
      <c r="G57" s="771"/>
      <c r="H57" s="791"/>
      <c r="I57" s="791"/>
      <c r="J57" s="786"/>
      <c r="K57" s="792"/>
      <c r="L57" s="786"/>
      <c r="M57" s="793">
        <v>14</v>
      </c>
      <c r="N57" s="794">
        <f t="shared" si="8"/>
        <v>14</v>
      </c>
      <c r="O57" s="795">
        <f t="shared" si="9"/>
        <v>14</v>
      </c>
      <c r="P57" s="796">
        <f t="shared" si="10"/>
        <v>1.4598540145985401</v>
      </c>
      <c r="Q57" s="778"/>
      <c r="R57" s="779"/>
      <c r="S57" s="779"/>
    </row>
    <row r="58" spans="1:38" ht="22.5">
      <c r="A58" s="828" t="s">
        <v>535</v>
      </c>
      <c r="B58" s="790"/>
      <c r="C58" s="791"/>
      <c r="D58" s="791"/>
      <c r="E58" s="791"/>
      <c r="F58" s="791"/>
      <c r="G58" s="771"/>
      <c r="H58" s="791"/>
      <c r="I58" s="791"/>
      <c r="J58" s="786"/>
      <c r="K58" s="792"/>
      <c r="L58" s="786"/>
      <c r="M58" s="793">
        <v>4</v>
      </c>
      <c r="N58" s="794">
        <f t="shared" si="8"/>
        <v>4</v>
      </c>
      <c r="O58" s="795">
        <f t="shared" si="9"/>
        <v>4</v>
      </c>
      <c r="P58" s="796">
        <f t="shared" si="10"/>
        <v>0.41710114702815432</v>
      </c>
      <c r="Q58" s="778"/>
      <c r="R58" s="779"/>
      <c r="S58" s="779"/>
    </row>
    <row r="59" spans="1:38" ht="22.5">
      <c r="A59" s="785" t="s">
        <v>536</v>
      </c>
      <c r="B59" s="790"/>
      <c r="C59" s="791"/>
      <c r="D59" s="791"/>
      <c r="E59" s="791"/>
      <c r="F59" s="791"/>
      <c r="G59" s="771"/>
      <c r="H59" s="791"/>
      <c r="I59" s="791"/>
      <c r="J59" s="786"/>
      <c r="K59" s="792"/>
      <c r="L59" s="786"/>
      <c r="M59" s="793">
        <v>42</v>
      </c>
      <c r="N59" s="794">
        <f t="shared" si="8"/>
        <v>42</v>
      </c>
      <c r="O59" s="795">
        <f t="shared" si="9"/>
        <v>42</v>
      </c>
      <c r="P59" s="796">
        <f t="shared" si="10"/>
        <v>4.3795620437956204</v>
      </c>
      <c r="Q59" s="778"/>
      <c r="R59" s="779"/>
      <c r="S59" s="779"/>
    </row>
    <row r="60" spans="1:38" ht="22.5">
      <c r="A60" s="785" t="s">
        <v>537</v>
      </c>
      <c r="B60" s="790"/>
      <c r="C60" s="791"/>
      <c r="D60" s="791"/>
      <c r="E60" s="791"/>
      <c r="F60" s="791"/>
      <c r="G60" s="771"/>
      <c r="H60" s="791"/>
      <c r="I60" s="791"/>
      <c r="J60" s="786"/>
      <c r="K60" s="792"/>
      <c r="L60" s="786"/>
      <c r="M60" s="793">
        <v>3</v>
      </c>
      <c r="N60" s="794">
        <f t="shared" si="8"/>
        <v>3</v>
      </c>
      <c r="O60" s="795">
        <f t="shared" si="9"/>
        <v>3</v>
      </c>
      <c r="P60" s="796">
        <f t="shared" si="10"/>
        <v>0.31282586027111575</v>
      </c>
      <c r="Q60" s="778"/>
      <c r="R60" s="779"/>
      <c r="S60" s="779"/>
    </row>
    <row r="61" spans="1:38" ht="22.5">
      <c r="A61" s="785" t="s">
        <v>538</v>
      </c>
      <c r="B61" s="790"/>
      <c r="C61" s="791"/>
      <c r="D61" s="791"/>
      <c r="E61" s="791"/>
      <c r="F61" s="791"/>
      <c r="G61" s="771"/>
      <c r="H61" s="791"/>
      <c r="I61" s="791"/>
      <c r="J61" s="786"/>
      <c r="K61" s="792"/>
      <c r="L61" s="786"/>
      <c r="M61" s="793">
        <v>0</v>
      </c>
      <c r="N61" s="794">
        <f t="shared" si="8"/>
        <v>0</v>
      </c>
      <c r="O61" s="795">
        <f t="shared" si="9"/>
        <v>0</v>
      </c>
      <c r="P61" s="796">
        <f t="shared" si="10"/>
        <v>0</v>
      </c>
      <c r="Q61" s="778"/>
      <c r="R61" s="779"/>
      <c r="S61" s="779"/>
    </row>
    <row r="62" spans="1:38">
      <c r="A62" s="785" t="s">
        <v>539</v>
      </c>
      <c r="B62" s="790"/>
      <c r="C62" s="791"/>
      <c r="D62" s="791"/>
      <c r="E62" s="791"/>
      <c r="F62" s="791"/>
      <c r="G62" s="771"/>
      <c r="H62" s="791"/>
      <c r="I62" s="791"/>
      <c r="J62" s="786"/>
      <c r="K62" s="792"/>
      <c r="L62" s="786"/>
      <c r="M62" s="793">
        <v>6</v>
      </c>
      <c r="N62" s="794">
        <f t="shared" si="8"/>
        <v>6</v>
      </c>
      <c r="O62" s="795">
        <f t="shared" si="9"/>
        <v>6</v>
      </c>
      <c r="P62" s="796">
        <f t="shared" si="10"/>
        <v>0.6256517205422315</v>
      </c>
      <c r="Q62" s="254"/>
      <c r="R62" s="779"/>
      <c r="S62" s="779"/>
      <c r="AL62" s="908"/>
    </row>
    <row r="63" spans="1:38">
      <c r="A63" s="909" t="s">
        <v>540</v>
      </c>
      <c r="B63" s="790"/>
      <c r="C63" s="791"/>
      <c r="D63" s="791"/>
      <c r="E63" s="791"/>
      <c r="F63" s="791"/>
      <c r="G63" s="771"/>
      <c r="H63" s="791"/>
      <c r="I63" s="791"/>
      <c r="J63" s="786"/>
      <c r="K63" s="792"/>
      <c r="L63" s="786"/>
      <c r="M63" s="793">
        <v>0</v>
      </c>
      <c r="N63" s="794">
        <f t="shared" si="8"/>
        <v>0</v>
      </c>
      <c r="O63" s="795">
        <f t="shared" si="9"/>
        <v>0</v>
      </c>
      <c r="P63" s="796">
        <f t="shared" si="10"/>
        <v>0</v>
      </c>
      <c r="Q63" s="254"/>
      <c r="R63" s="779"/>
      <c r="S63" s="779"/>
    </row>
    <row r="64" spans="1:38" ht="33.75">
      <c r="A64" s="828" t="s">
        <v>541</v>
      </c>
      <c r="B64" s="790"/>
      <c r="C64" s="791"/>
      <c r="D64" s="791"/>
      <c r="E64" s="791"/>
      <c r="F64" s="791"/>
      <c r="G64" s="771"/>
      <c r="H64" s="791"/>
      <c r="I64" s="791"/>
      <c r="J64" s="786"/>
      <c r="K64" s="792"/>
      <c r="L64" s="786"/>
      <c r="M64" s="793">
        <v>14</v>
      </c>
      <c r="N64" s="794">
        <f t="shared" si="8"/>
        <v>14</v>
      </c>
      <c r="O64" s="795">
        <f t="shared" si="9"/>
        <v>14</v>
      </c>
      <c r="P64" s="796">
        <f t="shared" si="10"/>
        <v>1.4598540145985401</v>
      </c>
      <c r="Q64" s="778"/>
      <c r="R64" s="779"/>
      <c r="S64" s="779"/>
    </row>
    <row r="65" spans="1:38" ht="22.5">
      <c r="A65" s="828" t="s">
        <v>542</v>
      </c>
      <c r="B65" s="790"/>
      <c r="C65" s="791"/>
      <c r="D65" s="791"/>
      <c r="E65" s="791"/>
      <c r="F65" s="791"/>
      <c r="G65" s="771"/>
      <c r="H65" s="791"/>
      <c r="I65" s="791"/>
      <c r="J65" s="786"/>
      <c r="K65" s="792"/>
      <c r="L65" s="786"/>
      <c r="M65" s="793">
        <v>2</v>
      </c>
      <c r="N65" s="794">
        <f t="shared" si="8"/>
        <v>2</v>
      </c>
      <c r="O65" s="795">
        <f t="shared" si="9"/>
        <v>2</v>
      </c>
      <c r="P65" s="796">
        <f t="shared" si="10"/>
        <v>0.20855057351407716</v>
      </c>
      <c r="Q65" s="778"/>
      <c r="R65" s="779"/>
      <c r="S65" s="779"/>
    </row>
    <row r="66" spans="1:38" ht="24.95" customHeight="1">
      <c r="A66" s="828" t="s">
        <v>543</v>
      </c>
      <c r="B66" s="790"/>
      <c r="C66" s="791"/>
      <c r="D66" s="791"/>
      <c r="E66" s="791"/>
      <c r="F66" s="791"/>
      <c r="G66" s="771"/>
      <c r="H66" s="791"/>
      <c r="I66" s="791"/>
      <c r="J66" s="786"/>
      <c r="K66" s="792"/>
      <c r="L66" s="786"/>
      <c r="M66" s="793">
        <v>0</v>
      </c>
      <c r="N66" s="794">
        <f t="shared" si="8"/>
        <v>0</v>
      </c>
      <c r="O66" s="795">
        <f t="shared" si="9"/>
        <v>0</v>
      </c>
      <c r="P66" s="796">
        <f t="shared" si="10"/>
        <v>0</v>
      </c>
      <c r="Q66" s="778"/>
      <c r="R66" s="779"/>
      <c r="S66" s="779"/>
    </row>
    <row r="67" spans="1:38" ht="24.95" customHeight="1">
      <c r="A67" s="828" t="s">
        <v>544</v>
      </c>
      <c r="B67" s="790"/>
      <c r="C67" s="791"/>
      <c r="D67" s="791"/>
      <c r="E67" s="791"/>
      <c r="F67" s="791"/>
      <c r="G67" s="771"/>
      <c r="H67" s="791"/>
      <c r="I67" s="791"/>
      <c r="J67" s="786"/>
      <c r="K67" s="787"/>
      <c r="L67" s="786"/>
      <c r="M67" s="793">
        <v>0</v>
      </c>
      <c r="N67" s="794">
        <f t="shared" si="8"/>
        <v>0</v>
      </c>
      <c r="O67" s="795">
        <f t="shared" si="9"/>
        <v>0</v>
      </c>
      <c r="P67" s="796">
        <f t="shared" si="10"/>
        <v>0</v>
      </c>
      <c r="Q67" s="778"/>
      <c r="R67" s="779"/>
      <c r="S67" s="779"/>
    </row>
    <row r="68" spans="1:38" ht="24.95" customHeight="1">
      <c r="A68" s="785" t="s">
        <v>545</v>
      </c>
      <c r="B68" s="790"/>
      <c r="C68" s="791"/>
      <c r="D68" s="791"/>
      <c r="E68" s="791"/>
      <c r="F68" s="791"/>
      <c r="G68" s="771"/>
      <c r="H68" s="791"/>
      <c r="I68" s="791"/>
      <c r="J68" s="786"/>
      <c r="K68" s="792"/>
      <c r="L68" s="786"/>
      <c r="M68" s="793">
        <v>3</v>
      </c>
      <c r="N68" s="794">
        <f t="shared" si="8"/>
        <v>3</v>
      </c>
      <c r="O68" s="795">
        <f t="shared" si="9"/>
        <v>3</v>
      </c>
      <c r="P68" s="796">
        <f t="shared" si="10"/>
        <v>0.31282586027111575</v>
      </c>
      <c r="Q68" s="254"/>
      <c r="R68" s="779"/>
      <c r="S68" s="779"/>
      <c r="AL68" s="242"/>
    </row>
    <row r="69" spans="1:38" ht="24.95" customHeight="1">
      <c r="A69" s="785" t="s">
        <v>546</v>
      </c>
      <c r="B69" s="790"/>
      <c r="C69" s="791"/>
      <c r="D69" s="791"/>
      <c r="E69" s="791"/>
      <c r="F69" s="791"/>
      <c r="G69" s="771"/>
      <c r="H69" s="791"/>
      <c r="I69" s="791"/>
      <c r="J69" s="786"/>
      <c r="K69" s="792"/>
      <c r="L69" s="786"/>
      <c r="M69" s="793">
        <v>3</v>
      </c>
      <c r="N69" s="794">
        <f t="shared" si="8"/>
        <v>3</v>
      </c>
      <c r="O69" s="795">
        <f t="shared" si="9"/>
        <v>3</v>
      </c>
      <c r="P69" s="796">
        <f t="shared" si="10"/>
        <v>0.31282586027111575</v>
      </c>
      <c r="Q69" s="254"/>
      <c r="R69" s="779"/>
      <c r="S69" s="779"/>
      <c r="AL69" s="242"/>
    </row>
    <row r="70" spans="1:38" ht="24.95" customHeight="1">
      <c r="A70" s="785" t="s">
        <v>354</v>
      </c>
      <c r="B70" s="790"/>
      <c r="C70" s="791"/>
      <c r="D70" s="791"/>
      <c r="E70" s="791"/>
      <c r="F70" s="791"/>
      <c r="G70" s="771"/>
      <c r="H70" s="791"/>
      <c r="I70" s="791"/>
      <c r="J70" s="786"/>
      <c r="K70" s="792"/>
      <c r="L70" s="786"/>
      <c r="M70" s="793">
        <v>0</v>
      </c>
      <c r="N70" s="794">
        <f t="shared" si="8"/>
        <v>0</v>
      </c>
      <c r="O70" s="795">
        <f t="shared" si="9"/>
        <v>0</v>
      </c>
      <c r="P70" s="796">
        <f t="shared" si="10"/>
        <v>0</v>
      </c>
      <c r="Q70" s="254"/>
      <c r="R70" s="779"/>
      <c r="S70" s="779"/>
      <c r="AL70" s="242"/>
    </row>
    <row r="71" spans="1:38" ht="24.95" customHeight="1">
      <c r="A71" s="785" t="s">
        <v>355</v>
      </c>
      <c r="B71" s="790"/>
      <c r="C71" s="791"/>
      <c r="D71" s="791"/>
      <c r="E71" s="791"/>
      <c r="F71" s="791"/>
      <c r="G71" s="771"/>
      <c r="H71" s="791"/>
      <c r="I71" s="791"/>
      <c r="J71" s="786"/>
      <c r="K71" s="792"/>
      <c r="L71" s="786"/>
      <c r="M71" s="793">
        <v>0</v>
      </c>
      <c r="N71" s="794">
        <f t="shared" si="8"/>
        <v>0</v>
      </c>
      <c r="O71" s="795">
        <f t="shared" si="9"/>
        <v>0</v>
      </c>
      <c r="P71" s="796">
        <f t="shared" si="10"/>
        <v>0</v>
      </c>
      <c r="Q71" s="254"/>
      <c r="R71" s="779"/>
      <c r="S71" s="779"/>
      <c r="AL71" s="242"/>
    </row>
    <row r="72" spans="1:38" ht="24.95" customHeight="1">
      <c r="A72" s="785" t="s">
        <v>356</v>
      </c>
      <c r="B72" s="790"/>
      <c r="C72" s="791"/>
      <c r="D72" s="791"/>
      <c r="E72" s="791"/>
      <c r="F72" s="791"/>
      <c r="G72" s="771"/>
      <c r="H72" s="791"/>
      <c r="I72" s="791"/>
      <c r="J72" s="786"/>
      <c r="K72" s="792"/>
      <c r="L72" s="786"/>
      <c r="M72" s="793">
        <v>0</v>
      </c>
      <c r="N72" s="794">
        <f t="shared" si="8"/>
        <v>0</v>
      </c>
      <c r="O72" s="795">
        <f t="shared" si="9"/>
        <v>0</v>
      </c>
      <c r="P72" s="796">
        <f t="shared" si="10"/>
        <v>0</v>
      </c>
      <c r="Q72" s="254"/>
      <c r="R72" s="779"/>
      <c r="S72" s="779"/>
      <c r="AL72" s="242"/>
    </row>
    <row r="73" spans="1:38" ht="24.95" customHeight="1">
      <c r="A73" s="785" t="s">
        <v>547</v>
      </c>
      <c r="B73" s="790"/>
      <c r="C73" s="791"/>
      <c r="D73" s="791"/>
      <c r="E73" s="791"/>
      <c r="F73" s="791"/>
      <c r="G73" s="771"/>
      <c r="H73" s="791"/>
      <c r="I73" s="791"/>
      <c r="J73" s="786"/>
      <c r="K73" s="792"/>
      <c r="L73" s="786"/>
      <c r="M73" s="793">
        <v>7</v>
      </c>
      <c r="N73" s="794">
        <f t="shared" si="8"/>
        <v>7</v>
      </c>
      <c r="O73" s="795">
        <f t="shared" si="9"/>
        <v>7</v>
      </c>
      <c r="P73" s="796">
        <f t="shared" si="10"/>
        <v>0.72992700729927007</v>
      </c>
      <c r="Q73" s="254"/>
      <c r="R73" s="779"/>
      <c r="S73" s="779"/>
    </row>
    <row r="74" spans="1:38" ht="24.95" customHeight="1">
      <c r="A74" s="785" t="s">
        <v>358</v>
      </c>
      <c r="B74" s="790"/>
      <c r="C74" s="791"/>
      <c r="D74" s="791"/>
      <c r="E74" s="791"/>
      <c r="F74" s="791"/>
      <c r="G74" s="771"/>
      <c r="H74" s="791"/>
      <c r="I74" s="791"/>
      <c r="J74" s="786"/>
      <c r="K74" s="792"/>
      <c r="L74" s="786"/>
      <c r="M74" s="793">
        <v>1</v>
      </c>
      <c r="N74" s="794">
        <f t="shared" si="8"/>
        <v>1</v>
      </c>
      <c r="O74" s="795">
        <f t="shared" si="9"/>
        <v>1</v>
      </c>
      <c r="P74" s="796">
        <f t="shared" si="10"/>
        <v>0.10427528675703858</v>
      </c>
      <c r="Q74" s="254"/>
      <c r="R74" s="779"/>
      <c r="S74" s="779"/>
    </row>
    <row r="75" spans="1:38" ht="24.95" customHeight="1">
      <c r="A75" s="785" t="s">
        <v>359</v>
      </c>
      <c r="B75" s="790"/>
      <c r="C75" s="791"/>
      <c r="D75" s="791"/>
      <c r="E75" s="791"/>
      <c r="F75" s="791"/>
      <c r="G75" s="771"/>
      <c r="H75" s="791"/>
      <c r="I75" s="791"/>
      <c r="J75" s="786"/>
      <c r="K75" s="792"/>
      <c r="L75" s="786"/>
      <c r="M75" s="793">
        <v>1</v>
      </c>
      <c r="N75" s="794">
        <f t="shared" si="8"/>
        <v>1</v>
      </c>
      <c r="O75" s="795">
        <f t="shared" si="9"/>
        <v>1</v>
      </c>
      <c r="P75" s="796">
        <f t="shared" si="10"/>
        <v>0.10427528675703858</v>
      </c>
      <c r="Q75" s="254"/>
      <c r="R75" s="779"/>
      <c r="S75" s="779"/>
    </row>
    <row r="76" spans="1:38" ht="24.95" customHeight="1">
      <c r="A76" s="785" t="s">
        <v>360</v>
      </c>
      <c r="B76" s="790"/>
      <c r="C76" s="791"/>
      <c r="D76" s="791"/>
      <c r="E76" s="791"/>
      <c r="F76" s="791"/>
      <c r="G76" s="771"/>
      <c r="H76" s="791"/>
      <c r="I76" s="791"/>
      <c r="J76" s="786"/>
      <c r="K76" s="792"/>
      <c r="L76" s="786"/>
      <c r="M76" s="793">
        <v>1</v>
      </c>
      <c r="N76" s="794">
        <f t="shared" si="8"/>
        <v>1</v>
      </c>
      <c r="O76" s="795">
        <f t="shared" si="9"/>
        <v>1</v>
      </c>
      <c r="P76" s="796">
        <f t="shared" si="10"/>
        <v>0.10427528675703858</v>
      </c>
      <c r="Q76" s="254"/>
      <c r="R76" s="779"/>
      <c r="S76" s="779"/>
    </row>
    <row r="77" spans="1:38" ht="24.95" customHeight="1">
      <c r="A77" s="785" t="s">
        <v>548</v>
      </c>
      <c r="B77" s="790"/>
      <c r="C77" s="791"/>
      <c r="D77" s="791"/>
      <c r="E77" s="791"/>
      <c r="F77" s="791"/>
      <c r="G77" s="771"/>
      <c r="H77" s="791"/>
      <c r="I77" s="791"/>
      <c r="J77" s="786"/>
      <c r="K77" s="792"/>
      <c r="L77" s="786"/>
      <c r="M77" s="793">
        <v>0</v>
      </c>
      <c r="N77" s="794">
        <f t="shared" si="8"/>
        <v>0</v>
      </c>
      <c r="O77" s="795">
        <f t="shared" si="9"/>
        <v>0</v>
      </c>
      <c r="P77" s="796">
        <f t="shared" si="10"/>
        <v>0</v>
      </c>
      <c r="Q77" s="254"/>
      <c r="R77" s="779"/>
      <c r="S77" s="779"/>
    </row>
    <row r="78" spans="1:38" ht="24.95" customHeight="1">
      <c r="A78" s="785" t="s">
        <v>362</v>
      </c>
      <c r="B78" s="790"/>
      <c r="C78" s="791"/>
      <c r="D78" s="791"/>
      <c r="E78" s="791"/>
      <c r="F78" s="791"/>
      <c r="G78" s="771"/>
      <c r="H78" s="791"/>
      <c r="I78" s="791"/>
      <c r="J78" s="786"/>
      <c r="K78" s="792"/>
      <c r="L78" s="786"/>
      <c r="M78" s="793">
        <v>2</v>
      </c>
      <c r="N78" s="794">
        <f t="shared" si="8"/>
        <v>2</v>
      </c>
      <c r="O78" s="795">
        <f t="shared" si="9"/>
        <v>2</v>
      </c>
      <c r="P78" s="796">
        <f t="shared" si="10"/>
        <v>0.20855057351407716</v>
      </c>
      <c r="Q78" s="254"/>
      <c r="R78" s="779"/>
      <c r="S78" s="779"/>
    </row>
    <row r="79" spans="1:38" ht="24.95" customHeight="1">
      <c r="A79" s="785" t="s">
        <v>363</v>
      </c>
      <c r="B79" s="790"/>
      <c r="C79" s="791"/>
      <c r="D79" s="791"/>
      <c r="E79" s="791"/>
      <c r="F79" s="791"/>
      <c r="G79" s="771"/>
      <c r="H79" s="791"/>
      <c r="I79" s="791"/>
      <c r="J79" s="786"/>
      <c r="K79" s="792"/>
      <c r="L79" s="786"/>
      <c r="M79" s="793">
        <v>3</v>
      </c>
      <c r="N79" s="794">
        <f t="shared" si="8"/>
        <v>3</v>
      </c>
      <c r="O79" s="795">
        <f t="shared" si="9"/>
        <v>3</v>
      </c>
      <c r="P79" s="796">
        <f t="shared" si="10"/>
        <v>0.31282586027111575</v>
      </c>
      <c r="Q79" s="254"/>
      <c r="R79" s="779"/>
      <c r="S79" s="779"/>
    </row>
    <row r="80" spans="1:38" ht="24.95" customHeight="1">
      <c r="A80" s="785" t="s">
        <v>364</v>
      </c>
      <c r="B80" s="790"/>
      <c r="C80" s="791"/>
      <c r="D80" s="791"/>
      <c r="E80" s="791"/>
      <c r="F80" s="791"/>
      <c r="G80" s="771"/>
      <c r="H80" s="791"/>
      <c r="I80" s="791"/>
      <c r="J80" s="786"/>
      <c r="K80" s="792"/>
      <c r="L80" s="786"/>
      <c r="M80" s="793">
        <v>3</v>
      </c>
      <c r="N80" s="794">
        <f t="shared" si="8"/>
        <v>3</v>
      </c>
      <c r="O80" s="795">
        <f t="shared" si="9"/>
        <v>3</v>
      </c>
      <c r="P80" s="796">
        <f t="shared" si="10"/>
        <v>0.31282586027111575</v>
      </c>
      <c r="Q80" s="254"/>
      <c r="R80" s="779"/>
      <c r="S80" s="779"/>
    </row>
    <row r="81" spans="1:19" ht="24.95" customHeight="1">
      <c r="A81" s="785" t="s">
        <v>365</v>
      </c>
      <c r="B81" s="790"/>
      <c r="C81" s="791"/>
      <c r="D81" s="791"/>
      <c r="E81" s="791"/>
      <c r="F81" s="791"/>
      <c r="G81" s="771"/>
      <c r="H81" s="791"/>
      <c r="I81" s="791"/>
      <c r="J81" s="786"/>
      <c r="K81" s="792"/>
      <c r="L81" s="786"/>
      <c r="M81" s="793">
        <v>7</v>
      </c>
      <c r="N81" s="794">
        <f t="shared" si="8"/>
        <v>7</v>
      </c>
      <c r="O81" s="795">
        <f t="shared" si="9"/>
        <v>7</v>
      </c>
      <c r="P81" s="796">
        <f t="shared" si="10"/>
        <v>0.72992700729927007</v>
      </c>
      <c r="Q81" s="254"/>
      <c r="R81" s="779"/>
      <c r="S81" s="779"/>
    </row>
    <row r="82" spans="1:19" ht="24.95" customHeight="1">
      <c r="A82" s="785" t="s">
        <v>366</v>
      </c>
      <c r="B82" s="790"/>
      <c r="C82" s="791"/>
      <c r="D82" s="791"/>
      <c r="E82" s="791"/>
      <c r="F82" s="791"/>
      <c r="G82" s="771"/>
      <c r="H82" s="791"/>
      <c r="I82" s="791"/>
      <c r="J82" s="786"/>
      <c r="K82" s="792"/>
      <c r="L82" s="786"/>
      <c r="M82" s="793">
        <v>3</v>
      </c>
      <c r="N82" s="794">
        <f t="shared" si="8"/>
        <v>3</v>
      </c>
      <c r="O82" s="795">
        <f t="shared" si="9"/>
        <v>3</v>
      </c>
      <c r="P82" s="796">
        <f t="shared" si="10"/>
        <v>0.31282586027111575</v>
      </c>
      <c r="Q82" s="254"/>
      <c r="R82" s="779"/>
      <c r="S82" s="779"/>
    </row>
    <row r="83" spans="1:19" ht="24.95" customHeight="1">
      <c r="A83" s="785" t="s">
        <v>367</v>
      </c>
      <c r="B83" s="790"/>
      <c r="C83" s="791"/>
      <c r="D83" s="791"/>
      <c r="E83" s="791"/>
      <c r="F83" s="791"/>
      <c r="G83" s="771"/>
      <c r="H83" s="791"/>
      <c r="I83" s="791"/>
      <c r="J83" s="786"/>
      <c r="K83" s="792"/>
      <c r="L83" s="786"/>
      <c r="M83" s="793">
        <v>2</v>
      </c>
      <c r="N83" s="794">
        <f t="shared" si="8"/>
        <v>2</v>
      </c>
      <c r="O83" s="795">
        <f t="shared" si="9"/>
        <v>2</v>
      </c>
      <c r="P83" s="796">
        <f t="shared" si="10"/>
        <v>0.20855057351407716</v>
      </c>
      <c r="Q83" s="254"/>
      <c r="R83" s="779"/>
      <c r="S83" s="779"/>
    </row>
    <row r="84" spans="1:19" ht="24.95" customHeight="1">
      <c r="A84" s="785" t="s">
        <v>368</v>
      </c>
      <c r="B84" s="790"/>
      <c r="C84" s="791"/>
      <c r="D84" s="791"/>
      <c r="E84" s="791"/>
      <c r="F84" s="791"/>
      <c r="G84" s="771"/>
      <c r="H84" s="791"/>
      <c r="I84" s="791"/>
      <c r="J84" s="786"/>
      <c r="K84" s="792"/>
      <c r="L84" s="786"/>
      <c r="M84" s="793">
        <v>4</v>
      </c>
      <c r="N84" s="794">
        <f t="shared" si="8"/>
        <v>4</v>
      </c>
      <c r="O84" s="795">
        <f t="shared" si="9"/>
        <v>4</v>
      </c>
      <c r="P84" s="796">
        <f t="shared" si="10"/>
        <v>0.41710114702815432</v>
      </c>
      <c r="Q84" s="254"/>
      <c r="R84" s="779"/>
      <c r="S84" s="779"/>
    </row>
    <row r="85" spans="1:19" ht="24.95" customHeight="1">
      <c r="A85" s="910" t="s">
        <v>549</v>
      </c>
      <c r="B85" s="790"/>
      <c r="C85" s="791"/>
      <c r="D85" s="791"/>
      <c r="E85" s="791"/>
      <c r="F85" s="791"/>
      <c r="G85" s="771"/>
      <c r="H85" s="791"/>
      <c r="I85" s="791"/>
      <c r="J85" s="786"/>
      <c r="K85" s="792"/>
      <c r="L85" s="786"/>
      <c r="M85" s="793">
        <v>0</v>
      </c>
      <c r="N85" s="794">
        <f t="shared" si="8"/>
        <v>0</v>
      </c>
      <c r="O85" s="795">
        <f t="shared" si="9"/>
        <v>0</v>
      </c>
      <c r="P85" s="796">
        <f t="shared" si="10"/>
        <v>0</v>
      </c>
      <c r="Q85" s="254"/>
      <c r="R85" s="779"/>
      <c r="S85" s="779"/>
    </row>
    <row r="86" spans="1:19" ht="24.95" customHeight="1">
      <c r="A86" s="785" t="s">
        <v>370</v>
      </c>
      <c r="B86" s="790"/>
      <c r="C86" s="791"/>
      <c r="D86" s="791"/>
      <c r="E86" s="791"/>
      <c r="F86" s="791"/>
      <c r="G86" s="771"/>
      <c r="H86" s="791"/>
      <c r="I86" s="791"/>
      <c r="J86" s="786"/>
      <c r="K86" s="792"/>
      <c r="L86" s="786"/>
      <c r="M86" s="793">
        <v>3</v>
      </c>
      <c r="N86" s="794">
        <f t="shared" si="8"/>
        <v>3</v>
      </c>
      <c r="O86" s="795">
        <f t="shared" si="9"/>
        <v>3</v>
      </c>
      <c r="P86" s="796">
        <f t="shared" si="10"/>
        <v>0.31282586027111575</v>
      </c>
      <c r="Q86" s="254"/>
      <c r="R86" s="779"/>
      <c r="S86" s="779"/>
    </row>
    <row r="87" spans="1:19" ht="24.95" customHeight="1">
      <c r="A87" s="785" t="s">
        <v>371</v>
      </c>
      <c r="B87" s="790"/>
      <c r="C87" s="791"/>
      <c r="D87" s="791"/>
      <c r="E87" s="791"/>
      <c r="F87" s="791"/>
      <c r="G87" s="771"/>
      <c r="H87" s="791"/>
      <c r="I87" s="791"/>
      <c r="J87" s="786"/>
      <c r="K87" s="792"/>
      <c r="L87" s="786"/>
      <c r="M87" s="793">
        <v>0</v>
      </c>
      <c r="N87" s="794">
        <f t="shared" si="8"/>
        <v>0</v>
      </c>
      <c r="O87" s="795">
        <f t="shared" si="9"/>
        <v>0</v>
      </c>
      <c r="P87" s="796">
        <f t="shared" si="10"/>
        <v>0</v>
      </c>
      <c r="Q87" s="254"/>
      <c r="R87" s="779"/>
      <c r="S87" s="779"/>
    </row>
    <row r="88" spans="1:19" ht="24.95" customHeight="1">
      <c r="A88" s="785" t="s">
        <v>372</v>
      </c>
      <c r="B88" s="790"/>
      <c r="C88" s="791"/>
      <c r="D88" s="791"/>
      <c r="E88" s="791"/>
      <c r="F88" s="791"/>
      <c r="G88" s="771"/>
      <c r="H88" s="791"/>
      <c r="I88" s="791"/>
      <c r="J88" s="786"/>
      <c r="K88" s="792"/>
      <c r="L88" s="786"/>
      <c r="M88" s="793">
        <v>6</v>
      </c>
      <c r="N88" s="794">
        <f t="shared" ref="N88:N101" si="11">SUM(B88:M88)</f>
        <v>6</v>
      </c>
      <c r="O88" s="795">
        <f t="shared" ref="O88:O102" si="12">AVERAGE(B88:M88)</f>
        <v>6</v>
      </c>
      <c r="P88" s="796">
        <f t="shared" si="10"/>
        <v>0.6256517205422315</v>
      </c>
      <c r="Q88" s="254"/>
      <c r="R88" s="779"/>
      <c r="S88" s="779"/>
    </row>
    <row r="89" spans="1:19" ht="24.95" customHeight="1">
      <c r="A89" s="785" t="s">
        <v>373</v>
      </c>
      <c r="B89" s="790"/>
      <c r="C89" s="791"/>
      <c r="D89" s="791"/>
      <c r="E89" s="791"/>
      <c r="F89" s="791"/>
      <c r="G89" s="771"/>
      <c r="H89" s="791"/>
      <c r="I89" s="791"/>
      <c r="J89" s="786"/>
      <c r="K89" s="792"/>
      <c r="L89" s="786"/>
      <c r="M89" s="793">
        <v>0</v>
      </c>
      <c r="N89" s="794">
        <f t="shared" si="11"/>
        <v>0</v>
      </c>
      <c r="O89" s="795">
        <f t="shared" si="12"/>
        <v>0</v>
      </c>
      <c r="P89" s="796">
        <f t="shared" si="10"/>
        <v>0</v>
      </c>
      <c r="Q89" s="254"/>
      <c r="R89" s="779"/>
      <c r="S89" s="779"/>
    </row>
    <row r="90" spans="1:19" ht="24.95" customHeight="1">
      <c r="A90" s="785" t="s">
        <v>374</v>
      </c>
      <c r="B90" s="790"/>
      <c r="C90" s="791"/>
      <c r="D90" s="791"/>
      <c r="E90" s="791"/>
      <c r="F90" s="791"/>
      <c r="G90" s="771"/>
      <c r="H90" s="791"/>
      <c r="I90" s="791"/>
      <c r="J90" s="786"/>
      <c r="K90" s="792"/>
      <c r="L90" s="786"/>
      <c r="M90" s="793">
        <v>6</v>
      </c>
      <c r="N90" s="794">
        <f t="shared" si="11"/>
        <v>6</v>
      </c>
      <c r="O90" s="795">
        <f t="shared" si="12"/>
        <v>6</v>
      </c>
      <c r="P90" s="796">
        <f t="shared" ref="P90:P101" si="13">(N90/$N$102)*100</f>
        <v>0.6256517205422315</v>
      </c>
      <c r="Q90" s="254"/>
      <c r="R90" s="779"/>
      <c r="S90" s="779"/>
    </row>
    <row r="91" spans="1:19" ht="24.95" customHeight="1">
      <c r="A91" s="785" t="s">
        <v>375</v>
      </c>
      <c r="B91" s="790"/>
      <c r="C91" s="791"/>
      <c r="D91" s="791"/>
      <c r="E91" s="791"/>
      <c r="F91" s="791"/>
      <c r="G91" s="771"/>
      <c r="H91" s="791"/>
      <c r="I91" s="791"/>
      <c r="J91" s="786"/>
      <c r="K91" s="792"/>
      <c r="L91" s="786"/>
      <c r="M91" s="793">
        <v>1</v>
      </c>
      <c r="N91" s="794">
        <f t="shared" si="11"/>
        <v>1</v>
      </c>
      <c r="O91" s="795">
        <f t="shared" si="12"/>
        <v>1</v>
      </c>
      <c r="P91" s="796">
        <f t="shared" si="13"/>
        <v>0.10427528675703858</v>
      </c>
      <c r="Q91" s="254"/>
      <c r="R91" s="779"/>
      <c r="S91" s="779"/>
    </row>
    <row r="92" spans="1:19" ht="24.95" customHeight="1">
      <c r="A92" s="785" t="s">
        <v>376</v>
      </c>
      <c r="B92" s="790"/>
      <c r="C92" s="791"/>
      <c r="D92" s="791"/>
      <c r="E92" s="791"/>
      <c r="F92" s="791"/>
      <c r="G92" s="771"/>
      <c r="H92" s="791"/>
      <c r="I92" s="791"/>
      <c r="J92" s="786"/>
      <c r="K92" s="792"/>
      <c r="L92" s="786"/>
      <c r="M92" s="793">
        <v>2</v>
      </c>
      <c r="N92" s="794">
        <f t="shared" si="11"/>
        <v>2</v>
      </c>
      <c r="O92" s="795">
        <f t="shared" si="12"/>
        <v>2</v>
      </c>
      <c r="P92" s="796">
        <f t="shared" si="13"/>
        <v>0.20855057351407716</v>
      </c>
      <c r="Q92" s="254"/>
      <c r="R92" s="779"/>
      <c r="S92" s="779"/>
    </row>
    <row r="93" spans="1:19" ht="24.95" customHeight="1">
      <c r="A93" s="785" t="s">
        <v>377</v>
      </c>
      <c r="B93" s="790"/>
      <c r="C93" s="791"/>
      <c r="D93" s="791"/>
      <c r="E93" s="791"/>
      <c r="F93" s="791"/>
      <c r="G93" s="771"/>
      <c r="H93" s="791"/>
      <c r="I93" s="791"/>
      <c r="J93" s="786"/>
      <c r="K93" s="792"/>
      <c r="L93" s="786"/>
      <c r="M93" s="793">
        <v>7</v>
      </c>
      <c r="N93" s="794">
        <f t="shared" si="11"/>
        <v>7</v>
      </c>
      <c r="O93" s="795">
        <f t="shared" si="12"/>
        <v>7</v>
      </c>
      <c r="P93" s="796">
        <f t="shared" si="13"/>
        <v>0.72992700729927007</v>
      </c>
      <c r="Q93" s="254"/>
      <c r="R93" s="779"/>
      <c r="S93" s="779"/>
    </row>
    <row r="94" spans="1:19" ht="24.95" customHeight="1">
      <c r="A94" s="785" t="s">
        <v>378</v>
      </c>
      <c r="B94" s="790"/>
      <c r="C94" s="791"/>
      <c r="D94" s="791"/>
      <c r="E94" s="791"/>
      <c r="F94" s="791"/>
      <c r="G94" s="771"/>
      <c r="H94" s="791"/>
      <c r="I94" s="791"/>
      <c r="J94" s="786"/>
      <c r="K94" s="792"/>
      <c r="L94" s="786"/>
      <c r="M94" s="793">
        <v>6</v>
      </c>
      <c r="N94" s="794">
        <f t="shared" si="11"/>
        <v>6</v>
      </c>
      <c r="O94" s="795">
        <f t="shared" si="12"/>
        <v>6</v>
      </c>
      <c r="P94" s="796">
        <f t="shared" si="13"/>
        <v>0.6256517205422315</v>
      </c>
      <c r="Q94" s="254"/>
      <c r="R94" s="779"/>
      <c r="S94" s="779"/>
    </row>
    <row r="95" spans="1:19" ht="24.95" customHeight="1">
      <c r="A95" s="785" t="s">
        <v>379</v>
      </c>
      <c r="B95" s="790"/>
      <c r="C95" s="791"/>
      <c r="D95" s="791"/>
      <c r="E95" s="791"/>
      <c r="F95" s="791"/>
      <c r="G95" s="771"/>
      <c r="H95" s="791"/>
      <c r="I95" s="791"/>
      <c r="J95" s="786"/>
      <c r="K95" s="792"/>
      <c r="L95" s="786"/>
      <c r="M95" s="793">
        <v>5</v>
      </c>
      <c r="N95" s="794">
        <f t="shared" si="11"/>
        <v>5</v>
      </c>
      <c r="O95" s="795">
        <f t="shared" si="12"/>
        <v>5</v>
      </c>
      <c r="P95" s="796">
        <f t="shared" si="13"/>
        <v>0.52137643378519283</v>
      </c>
      <c r="Q95" s="254"/>
      <c r="R95" s="779"/>
      <c r="S95" s="779"/>
    </row>
    <row r="96" spans="1:19" ht="24.95" customHeight="1">
      <c r="A96" s="785" t="s">
        <v>380</v>
      </c>
      <c r="B96" s="790"/>
      <c r="C96" s="791"/>
      <c r="D96" s="791"/>
      <c r="E96" s="791"/>
      <c r="F96" s="791"/>
      <c r="G96" s="771"/>
      <c r="H96" s="791"/>
      <c r="I96" s="791"/>
      <c r="J96" s="786"/>
      <c r="K96" s="792"/>
      <c r="L96" s="786"/>
      <c r="M96" s="793">
        <v>2</v>
      </c>
      <c r="N96" s="794">
        <f t="shared" si="11"/>
        <v>2</v>
      </c>
      <c r="O96" s="795">
        <f t="shared" si="12"/>
        <v>2</v>
      </c>
      <c r="P96" s="796">
        <f t="shared" si="13"/>
        <v>0.20855057351407716</v>
      </c>
      <c r="Q96" s="254"/>
      <c r="R96" s="779"/>
      <c r="S96" s="779"/>
    </row>
    <row r="97" spans="1:35" ht="24.95" customHeight="1">
      <c r="A97" s="785" t="s">
        <v>381</v>
      </c>
      <c r="B97" s="790"/>
      <c r="C97" s="791"/>
      <c r="D97" s="791"/>
      <c r="E97" s="791"/>
      <c r="F97" s="791"/>
      <c r="G97" s="771"/>
      <c r="H97" s="791"/>
      <c r="I97" s="791"/>
      <c r="J97" s="786"/>
      <c r="K97" s="792"/>
      <c r="L97" s="786"/>
      <c r="M97" s="793">
        <v>14</v>
      </c>
      <c r="N97" s="794">
        <f t="shared" si="11"/>
        <v>14</v>
      </c>
      <c r="O97" s="795">
        <f t="shared" si="12"/>
        <v>14</v>
      </c>
      <c r="P97" s="796">
        <f t="shared" si="13"/>
        <v>1.4598540145985401</v>
      </c>
      <c r="Q97" s="254"/>
      <c r="R97" s="779"/>
      <c r="S97" s="779"/>
    </row>
    <row r="98" spans="1:35" ht="24.95" customHeight="1">
      <c r="A98" s="785" t="s">
        <v>382</v>
      </c>
      <c r="B98" s="790"/>
      <c r="C98" s="791"/>
      <c r="D98" s="791"/>
      <c r="E98" s="791"/>
      <c r="F98" s="791"/>
      <c r="G98" s="771"/>
      <c r="H98" s="791"/>
      <c r="I98" s="791"/>
      <c r="J98" s="786"/>
      <c r="K98" s="792"/>
      <c r="L98" s="786"/>
      <c r="M98" s="793">
        <v>0</v>
      </c>
      <c r="N98" s="794">
        <f t="shared" si="11"/>
        <v>0</v>
      </c>
      <c r="O98" s="795">
        <f t="shared" si="12"/>
        <v>0</v>
      </c>
      <c r="P98" s="796">
        <f t="shared" si="13"/>
        <v>0</v>
      </c>
      <c r="Q98" s="254"/>
      <c r="R98" s="779"/>
      <c r="S98" s="241"/>
      <c r="T98" s="243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</row>
    <row r="99" spans="1:35" s="241" customFormat="1" ht="24.95" customHeight="1">
      <c r="A99" s="785" t="s">
        <v>383</v>
      </c>
      <c r="B99" s="790"/>
      <c r="C99" s="791"/>
      <c r="D99" s="791"/>
      <c r="E99" s="791"/>
      <c r="F99" s="791"/>
      <c r="G99" s="771"/>
      <c r="H99" s="791"/>
      <c r="I99" s="791"/>
      <c r="J99" s="786"/>
      <c r="K99" s="792"/>
      <c r="L99" s="786"/>
      <c r="M99" s="793">
        <v>6</v>
      </c>
      <c r="N99" s="794">
        <f t="shared" si="11"/>
        <v>6</v>
      </c>
      <c r="O99" s="795">
        <f t="shared" si="12"/>
        <v>6</v>
      </c>
      <c r="P99" s="796">
        <f t="shared" si="13"/>
        <v>0.6256517205422315</v>
      </c>
      <c r="Q99" s="778"/>
      <c r="S99" s="779"/>
      <c r="T99" s="254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I99" s="213"/>
    </row>
    <row r="100" spans="1:35" ht="24.95" customHeight="1">
      <c r="A100" s="910" t="s">
        <v>384</v>
      </c>
      <c r="B100" s="911"/>
      <c r="C100" s="791"/>
      <c r="D100" s="912"/>
      <c r="E100" s="912"/>
      <c r="F100" s="912"/>
      <c r="G100" s="771"/>
      <c r="H100" s="912"/>
      <c r="I100" s="912"/>
      <c r="J100" s="786"/>
      <c r="K100" s="792"/>
      <c r="L100" s="786"/>
      <c r="M100" s="793">
        <v>2</v>
      </c>
      <c r="N100" s="794">
        <f t="shared" si="11"/>
        <v>2</v>
      </c>
      <c r="O100" s="913">
        <f t="shared" si="12"/>
        <v>2</v>
      </c>
      <c r="P100" s="914">
        <f t="shared" si="13"/>
        <v>0.20855057351407716</v>
      </c>
      <c r="Q100" s="245"/>
      <c r="R100" s="779"/>
      <c r="S100" s="779"/>
      <c r="T100" s="280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</row>
    <row r="101" spans="1:35" ht="24.95" customHeight="1" thickBot="1">
      <c r="A101" s="915" t="s">
        <v>550</v>
      </c>
      <c r="B101" s="916"/>
      <c r="C101" s="912"/>
      <c r="D101" s="917"/>
      <c r="E101" s="917"/>
      <c r="F101" s="917"/>
      <c r="G101" s="918"/>
      <c r="H101" s="917"/>
      <c r="I101" s="917"/>
      <c r="J101" s="919"/>
      <c r="K101" s="920"/>
      <c r="L101" s="919"/>
      <c r="M101" s="921">
        <v>21</v>
      </c>
      <c r="N101" s="922">
        <f t="shared" si="11"/>
        <v>21</v>
      </c>
      <c r="O101" s="923">
        <f t="shared" si="12"/>
        <v>21</v>
      </c>
      <c r="P101" s="924">
        <f t="shared" si="13"/>
        <v>2.1897810218978102</v>
      </c>
      <c r="T101" s="280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H101" s="243"/>
    </row>
    <row r="102" spans="1:35" ht="24.75" customHeight="1" thickBot="1">
      <c r="A102" s="925" t="s">
        <v>551</v>
      </c>
      <c r="B102" s="926"/>
      <c r="C102" s="926"/>
      <c r="D102" s="927"/>
      <c r="E102" s="928"/>
      <c r="F102" s="926"/>
      <c r="G102" s="926"/>
      <c r="H102" s="929"/>
      <c r="I102" s="929"/>
      <c r="J102" s="929"/>
      <c r="K102" s="929"/>
      <c r="L102" s="929"/>
      <c r="M102" s="929">
        <f t="shared" ref="M102:N102" si="14">SUM(M22:M101)</f>
        <v>959</v>
      </c>
      <c r="N102" s="930">
        <f t="shared" si="14"/>
        <v>959</v>
      </c>
      <c r="O102" s="931">
        <f t="shared" si="12"/>
        <v>959</v>
      </c>
      <c r="P102" s="932">
        <f>SUM(P22:P101)</f>
        <v>100</v>
      </c>
      <c r="Q102" s="245"/>
      <c r="S102" s="241"/>
      <c r="T102" s="243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3"/>
      <c r="AH102" s="243"/>
    </row>
    <row r="103" spans="1:35">
      <c r="R103" s="468"/>
      <c r="T103" s="280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</row>
    <row r="104" spans="1:35" ht="33.75">
      <c r="A104" s="654" t="s">
        <v>552</v>
      </c>
      <c r="B104" s="466"/>
      <c r="C104" s="466"/>
      <c r="D104" s="466"/>
      <c r="E104" s="466"/>
      <c r="F104" s="466"/>
      <c r="G104" s="466"/>
      <c r="H104" s="466"/>
      <c r="I104" s="466"/>
      <c r="J104" s="466"/>
      <c r="K104" s="466"/>
      <c r="L104" s="466"/>
      <c r="M104" s="466"/>
      <c r="N104" s="466"/>
      <c r="O104" s="467"/>
      <c r="P104" s="245"/>
      <c r="Q104" s="244"/>
      <c r="T104" s="280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H104" s="243"/>
    </row>
    <row r="105" spans="1:35" ht="18.75" customHeight="1">
      <c r="B105" s="677"/>
      <c r="C105" s="677"/>
      <c r="D105" s="677"/>
      <c r="E105" s="678"/>
      <c r="F105" s="678"/>
      <c r="G105" s="678"/>
      <c r="H105" s="678"/>
      <c r="I105" s="678"/>
      <c r="J105" s="678"/>
      <c r="K105" s="678"/>
      <c r="L105" s="678"/>
      <c r="M105" s="678"/>
      <c r="O105" s="241"/>
      <c r="Q105" s="244"/>
      <c r="S105" s="210"/>
      <c r="T105" s="1021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43"/>
    </row>
    <row r="106" spans="1:35" s="210" customFormat="1" ht="18.75" customHeight="1">
      <c r="A106" s="1017" t="s">
        <v>488</v>
      </c>
      <c r="B106" s="1018">
        <v>46357</v>
      </c>
      <c r="C106" s="1018">
        <v>46327</v>
      </c>
      <c r="D106" s="1018">
        <v>46296</v>
      </c>
      <c r="E106" s="1018">
        <v>46266</v>
      </c>
      <c r="F106" s="1018">
        <v>46235</v>
      </c>
      <c r="G106" s="1018">
        <v>46204</v>
      </c>
      <c r="H106" s="1018">
        <v>46174</v>
      </c>
      <c r="I106" s="1018">
        <v>46143</v>
      </c>
      <c r="J106" s="1018">
        <v>46113</v>
      </c>
      <c r="K106" s="1018">
        <v>46082</v>
      </c>
      <c r="L106" s="1018">
        <v>46054</v>
      </c>
      <c r="M106" s="1018">
        <v>46023</v>
      </c>
      <c r="N106" s="1018" t="s">
        <v>8</v>
      </c>
      <c r="O106" s="229"/>
      <c r="P106" s="1019"/>
      <c r="Q106" s="1020"/>
      <c r="T106" s="1021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1022"/>
    </row>
    <row r="107" spans="1:35" s="210" customFormat="1" ht="18.75" customHeight="1">
      <c r="A107" s="1023" t="s">
        <v>553</v>
      </c>
      <c r="B107" s="1024"/>
      <c r="C107" s="1024"/>
      <c r="D107" s="1024"/>
      <c r="E107" s="1024"/>
      <c r="F107" s="1024"/>
      <c r="G107" s="1024"/>
      <c r="H107" s="1024"/>
      <c r="I107" s="1024"/>
      <c r="J107" s="1025"/>
      <c r="K107" s="1025"/>
      <c r="L107" s="1025"/>
      <c r="M107" s="1025">
        <v>151</v>
      </c>
      <c r="N107" s="1024">
        <f t="shared" ref="N107:N116" si="15">SUM(B107:M107)</f>
        <v>151</v>
      </c>
      <c r="O107" s="232">
        <f>N107/$N$117*100</f>
        <v>25.041459369817581</v>
      </c>
      <c r="P107" s="1019"/>
      <c r="Q107" s="1020"/>
      <c r="T107" s="1021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1022"/>
    </row>
    <row r="108" spans="1:35" s="210" customFormat="1" ht="18.75" customHeight="1">
      <c r="A108" s="1023" t="s">
        <v>554</v>
      </c>
      <c r="B108" s="1024"/>
      <c r="C108" s="1024"/>
      <c r="D108" s="1024"/>
      <c r="E108" s="1024"/>
      <c r="F108" s="1024"/>
      <c r="G108" s="1024"/>
      <c r="H108" s="1024"/>
      <c r="I108" s="1024"/>
      <c r="J108" s="1025"/>
      <c r="K108" s="1025"/>
      <c r="L108" s="1025"/>
      <c r="M108" s="1025">
        <v>107</v>
      </c>
      <c r="N108" s="1024">
        <f t="shared" si="15"/>
        <v>107</v>
      </c>
      <c r="O108" s="232">
        <f>N108/$N$117*100</f>
        <v>17.744610281923716</v>
      </c>
      <c r="P108" s="1019"/>
      <c r="Q108" s="1020"/>
      <c r="T108" s="211"/>
      <c r="AF108" s="213"/>
      <c r="AG108" s="213"/>
      <c r="AH108" s="1022"/>
    </row>
    <row r="109" spans="1:35" s="210" customFormat="1" ht="18.75" customHeight="1">
      <c r="A109" s="1023" t="s">
        <v>558</v>
      </c>
      <c r="B109" s="1024"/>
      <c r="C109" s="1024"/>
      <c r="D109" s="1024"/>
      <c r="E109" s="1024"/>
      <c r="F109" s="1024"/>
      <c r="G109" s="1024"/>
      <c r="H109" s="1024"/>
      <c r="I109" s="1024"/>
      <c r="J109" s="1025"/>
      <c r="K109" s="1025"/>
      <c r="L109" s="1025"/>
      <c r="M109" s="1025">
        <v>73</v>
      </c>
      <c r="N109" s="1024">
        <f t="shared" si="15"/>
        <v>73</v>
      </c>
      <c r="O109" s="232">
        <f t="shared" ref="O109:O115" si="16">N109/$N$117*100</f>
        <v>12.106135986733001</v>
      </c>
      <c r="P109" s="1019"/>
      <c r="Q109" s="1020"/>
      <c r="T109" s="211"/>
      <c r="AF109" s="213"/>
      <c r="AG109" s="213"/>
    </row>
    <row r="110" spans="1:35" s="210" customFormat="1" ht="18.75" customHeight="1">
      <c r="A110" s="1023" t="s">
        <v>555</v>
      </c>
      <c r="B110" s="1024"/>
      <c r="C110" s="1024"/>
      <c r="D110" s="1024"/>
      <c r="E110" s="1024"/>
      <c r="F110" s="1024"/>
      <c r="G110" s="1024"/>
      <c r="H110" s="1024"/>
      <c r="I110" s="1024"/>
      <c r="J110" s="1025"/>
      <c r="K110" s="1025"/>
      <c r="L110" s="1025"/>
      <c r="M110" s="1025">
        <v>59</v>
      </c>
      <c r="N110" s="1024">
        <f t="shared" si="15"/>
        <v>59</v>
      </c>
      <c r="O110" s="232">
        <f t="shared" si="16"/>
        <v>9.7844112769485907</v>
      </c>
      <c r="P110" s="1019"/>
      <c r="Q110" s="1020"/>
      <c r="T110" s="211"/>
      <c r="AF110" s="213"/>
      <c r="AG110" s="213"/>
    </row>
    <row r="111" spans="1:35" s="210" customFormat="1" ht="18.75" customHeight="1">
      <c r="A111" s="1023" t="s">
        <v>556</v>
      </c>
      <c r="B111" s="1024"/>
      <c r="C111" s="1024"/>
      <c r="D111" s="1024"/>
      <c r="E111" s="1024"/>
      <c r="F111" s="1024"/>
      <c r="G111" s="1024"/>
      <c r="H111" s="1024"/>
      <c r="I111" s="1024"/>
      <c r="J111" s="1025"/>
      <c r="K111" s="1025"/>
      <c r="L111" s="1025"/>
      <c r="M111" s="1025">
        <v>42</v>
      </c>
      <c r="N111" s="1024">
        <f t="shared" si="15"/>
        <v>42</v>
      </c>
      <c r="O111" s="232">
        <f t="shared" si="16"/>
        <v>6.9651741293532341</v>
      </c>
      <c r="P111" s="1019"/>
      <c r="Q111" s="1020"/>
      <c r="T111" s="211"/>
      <c r="AF111" s="213"/>
      <c r="AG111" s="213"/>
    </row>
    <row r="112" spans="1:35" s="210" customFormat="1" ht="18.75" customHeight="1">
      <c r="A112" s="1023" t="s">
        <v>559</v>
      </c>
      <c r="B112" s="1024"/>
      <c r="C112" s="1024"/>
      <c r="D112" s="1024"/>
      <c r="E112" s="1024"/>
      <c r="F112" s="1024"/>
      <c r="G112" s="1024"/>
      <c r="H112" s="1024"/>
      <c r="I112" s="1024"/>
      <c r="J112" s="1025"/>
      <c r="K112" s="1025"/>
      <c r="L112" s="1025"/>
      <c r="M112" s="1025">
        <v>40</v>
      </c>
      <c r="N112" s="1024">
        <f t="shared" si="15"/>
        <v>40</v>
      </c>
      <c r="O112" s="232">
        <f t="shared" si="16"/>
        <v>6.6334991708126037</v>
      </c>
      <c r="P112" s="1019"/>
      <c r="Q112" s="1020"/>
      <c r="T112" s="211"/>
      <c r="AF112" s="213"/>
      <c r="AG112" s="213"/>
    </row>
    <row r="113" spans="1:33" s="210" customFormat="1" ht="18.75" customHeight="1">
      <c r="A113" s="1023" t="s">
        <v>560</v>
      </c>
      <c r="B113" s="1024"/>
      <c r="C113" s="1024"/>
      <c r="D113" s="1024"/>
      <c r="E113" s="1024"/>
      <c r="F113" s="1024"/>
      <c r="G113" s="1024"/>
      <c r="H113" s="1024"/>
      <c r="I113" s="1024"/>
      <c r="J113" s="1025"/>
      <c r="K113" s="1025"/>
      <c r="L113" s="1025"/>
      <c r="M113" s="1025">
        <v>34</v>
      </c>
      <c r="N113" s="1024">
        <f t="shared" si="15"/>
        <v>34</v>
      </c>
      <c r="O113" s="232">
        <f t="shared" si="16"/>
        <v>5.6384742951907132</v>
      </c>
      <c r="P113" s="1019"/>
      <c r="Q113" s="1020"/>
      <c r="T113" s="211"/>
      <c r="AF113" s="213"/>
      <c r="AG113" s="213"/>
    </row>
    <row r="114" spans="1:33" s="210" customFormat="1" ht="18.75" customHeight="1">
      <c r="A114" s="1023" t="s">
        <v>576</v>
      </c>
      <c r="B114" s="1024"/>
      <c r="C114" s="1024"/>
      <c r="D114" s="1024"/>
      <c r="E114" s="1024"/>
      <c r="F114" s="1024"/>
      <c r="G114" s="1024"/>
      <c r="H114" s="1024"/>
      <c r="I114" s="1024"/>
      <c r="J114" s="1025"/>
      <c r="K114" s="1025"/>
      <c r="L114" s="1025"/>
      <c r="M114" s="1025">
        <v>34</v>
      </c>
      <c r="N114" s="1024">
        <f t="shared" si="15"/>
        <v>34</v>
      </c>
      <c r="O114" s="232">
        <f t="shared" si="16"/>
        <v>5.6384742951907132</v>
      </c>
      <c r="P114" s="1019"/>
      <c r="Q114" s="1020"/>
      <c r="T114" s="211"/>
      <c r="AF114" s="213"/>
      <c r="AG114" s="213"/>
    </row>
    <row r="115" spans="1:33" s="210" customFormat="1" ht="18.75" customHeight="1">
      <c r="A115" s="1023" t="s">
        <v>577</v>
      </c>
      <c r="B115" s="1024"/>
      <c r="C115" s="1024"/>
      <c r="D115" s="1024"/>
      <c r="E115" s="1024"/>
      <c r="F115" s="1024"/>
      <c r="G115" s="1024"/>
      <c r="H115" s="1024"/>
      <c r="I115" s="1024"/>
      <c r="J115" s="1025"/>
      <c r="K115" s="1025"/>
      <c r="L115" s="1025"/>
      <c r="M115" s="1025">
        <v>33</v>
      </c>
      <c r="N115" s="1024">
        <f t="shared" si="15"/>
        <v>33</v>
      </c>
      <c r="O115" s="232">
        <f t="shared" si="16"/>
        <v>5.4726368159203984</v>
      </c>
      <c r="P115" s="1019"/>
      <c r="Q115" s="227"/>
      <c r="AF115" s="213"/>
      <c r="AG115" s="213"/>
    </row>
    <row r="116" spans="1:33" s="210" customFormat="1">
      <c r="A116" s="1023" t="s">
        <v>557</v>
      </c>
      <c r="B116" s="1024"/>
      <c r="C116" s="1024"/>
      <c r="D116" s="1024"/>
      <c r="E116" s="1024"/>
      <c r="F116" s="1024"/>
      <c r="G116" s="1024"/>
      <c r="H116" s="1024"/>
      <c r="I116" s="1024"/>
      <c r="J116" s="1025"/>
      <c r="K116" s="1025"/>
      <c r="L116" s="1025"/>
      <c r="M116" s="1025">
        <v>30</v>
      </c>
      <c r="N116" s="1024">
        <f t="shared" si="15"/>
        <v>30</v>
      </c>
      <c r="O116" s="232">
        <f>N116/$N$117*100</f>
        <v>4.9751243781094532</v>
      </c>
      <c r="P116" s="1019"/>
      <c r="Q116" s="227"/>
      <c r="AF116" s="213"/>
      <c r="AG116" s="213"/>
    </row>
    <row r="117" spans="1:33" s="210" customFormat="1">
      <c r="A117" s="228"/>
      <c r="B117" s="233"/>
      <c r="C117" s="234"/>
      <c r="D117" s="235"/>
      <c r="E117" s="233"/>
      <c r="F117" s="236"/>
      <c r="G117" s="236"/>
      <c r="H117" s="236"/>
      <c r="I117" s="237"/>
      <c r="J117" s="236"/>
      <c r="K117" s="236"/>
      <c r="L117" s="238"/>
      <c r="M117" s="238"/>
      <c r="N117" s="236">
        <f>SUM(N107:N116)</f>
        <v>603</v>
      </c>
      <c r="O117" s="229"/>
      <c r="P117" s="1019"/>
      <c r="Q117" s="227"/>
      <c r="AF117" s="213"/>
      <c r="AG117" s="213"/>
    </row>
    <row r="118" spans="1:33" s="210" customFormat="1">
      <c r="A118" s="238"/>
      <c r="B118" s="233"/>
      <c r="C118" s="234"/>
      <c r="D118" s="235"/>
      <c r="E118" s="233"/>
      <c r="F118" s="236"/>
      <c r="G118" s="236"/>
      <c r="H118" s="236"/>
      <c r="I118" s="237"/>
      <c r="J118" s="236"/>
      <c r="K118" s="236"/>
      <c r="L118" s="238"/>
      <c r="M118" s="238"/>
      <c r="N118" s="236"/>
      <c r="O118" s="229"/>
      <c r="P118" s="1019"/>
      <c r="Q118" s="227"/>
      <c r="AF118" s="213"/>
      <c r="AG118" s="213"/>
    </row>
    <row r="119" spans="1:33" s="210" customFormat="1">
      <c r="A119" s="255"/>
      <c r="B119" s="230"/>
      <c r="C119" s="230"/>
      <c r="D119" s="256"/>
      <c r="E119" s="230"/>
      <c r="F119" s="230"/>
      <c r="G119" s="230"/>
      <c r="H119" s="230"/>
      <c r="I119" s="230"/>
      <c r="J119" s="231"/>
      <c r="K119" s="231"/>
      <c r="L119" s="231"/>
      <c r="M119" s="231"/>
      <c r="N119" s="230"/>
      <c r="O119" s="229"/>
      <c r="P119" s="1019"/>
      <c r="Q119" s="227"/>
      <c r="AF119" s="213"/>
      <c r="AG119" s="213"/>
    </row>
    <row r="120" spans="1:33" s="210" customFormat="1">
      <c r="A120" s="1017" t="s">
        <v>488</v>
      </c>
      <c r="B120" s="1018">
        <v>46357</v>
      </c>
      <c r="C120" s="1018">
        <v>46327</v>
      </c>
      <c r="D120" s="1018">
        <v>46296</v>
      </c>
      <c r="E120" s="1018">
        <v>46266</v>
      </c>
      <c r="F120" s="1018">
        <v>46235</v>
      </c>
      <c r="G120" s="1018">
        <v>46204</v>
      </c>
      <c r="H120" s="1018">
        <v>46174</v>
      </c>
      <c r="I120" s="1018">
        <v>46143</v>
      </c>
      <c r="J120" s="1018">
        <v>46113</v>
      </c>
      <c r="K120" s="1018">
        <v>46082</v>
      </c>
      <c r="L120" s="1018">
        <v>46054</v>
      </c>
      <c r="M120" s="1018">
        <v>46023</v>
      </c>
      <c r="N120" s="1018" t="s">
        <v>8</v>
      </c>
      <c r="O120" s="235"/>
      <c r="P120" s="1026"/>
      <c r="Q120" s="227"/>
      <c r="AF120" s="213"/>
      <c r="AG120" s="213"/>
    </row>
    <row r="121" spans="1:33" s="210" customFormat="1" ht="22.5">
      <c r="A121" s="1023" t="s">
        <v>575</v>
      </c>
      <c r="B121" s="1024"/>
      <c r="C121" s="1024"/>
      <c r="D121" s="1024"/>
      <c r="E121" s="1024"/>
      <c r="F121" s="1024"/>
      <c r="G121" s="1024"/>
      <c r="H121" s="1024"/>
      <c r="I121" s="1024"/>
      <c r="J121" s="1025"/>
      <c r="K121" s="1025"/>
      <c r="L121" s="1025"/>
      <c r="M121" s="1025">
        <v>151</v>
      </c>
      <c r="N121" s="1024">
        <f t="shared" ref="N121:N152" si="17">SUM(B121:M121)</f>
        <v>151</v>
      </c>
      <c r="O121" s="227"/>
      <c r="P121" s="227"/>
      <c r="Q121" s="227"/>
      <c r="AF121" s="213"/>
      <c r="AG121" s="213"/>
    </row>
    <row r="122" spans="1:33" s="210" customFormat="1" ht="22.5">
      <c r="A122" s="1023" t="s">
        <v>493</v>
      </c>
      <c r="B122" s="1024"/>
      <c r="C122" s="1024"/>
      <c r="D122" s="1024"/>
      <c r="E122" s="1024"/>
      <c r="F122" s="1024"/>
      <c r="G122" s="1024"/>
      <c r="H122" s="1024"/>
      <c r="I122" s="1024"/>
      <c r="J122" s="1025"/>
      <c r="K122" s="1025"/>
      <c r="L122" s="1025"/>
      <c r="M122" s="1025">
        <v>107</v>
      </c>
      <c r="N122" s="1024">
        <f t="shared" si="17"/>
        <v>107</v>
      </c>
      <c r="O122" s="227"/>
      <c r="P122" s="227"/>
      <c r="Q122" s="227"/>
      <c r="AF122" s="213"/>
      <c r="AG122" s="213"/>
    </row>
    <row r="123" spans="1:33" s="210" customFormat="1" ht="22.5">
      <c r="A123" s="1023" t="s">
        <v>517</v>
      </c>
      <c r="B123" s="1024"/>
      <c r="C123" s="1024"/>
      <c r="D123" s="1024"/>
      <c r="E123" s="1024"/>
      <c r="F123" s="1024"/>
      <c r="G123" s="1024"/>
      <c r="H123" s="1024"/>
      <c r="I123" s="1024"/>
      <c r="J123" s="1025"/>
      <c r="K123" s="1025"/>
      <c r="L123" s="1025"/>
      <c r="M123" s="1025">
        <v>73</v>
      </c>
      <c r="N123" s="1024">
        <f t="shared" si="17"/>
        <v>73</v>
      </c>
      <c r="O123" s="227"/>
      <c r="P123" s="227"/>
      <c r="Q123" s="227"/>
      <c r="AF123" s="213"/>
      <c r="AG123" s="213"/>
    </row>
    <row r="124" spans="1:33" s="210" customFormat="1" ht="22.5">
      <c r="A124" s="1023" t="s">
        <v>527</v>
      </c>
      <c r="B124" s="1024"/>
      <c r="C124" s="1024"/>
      <c r="D124" s="1024"/>
      <c r="E124" s="1024"/>
      <c r="F124" s="1024"/>
      <c r="G124" s="1024"/>
      <c r="H124" s="1024"/>
      <c r="I124" s="1024"/>
      <c r="J124" s="1025"/>
      <c r="K124" s="1025"/>
      <c r="L124" s="1025"/>
      <c r="M124" s="1025">
        <v>59</v>
      </c>
      <c r="N124" s="1024">
        <f t="shared" si="17"/>
        <v>59</v>
      </c>
      <c r="O124" s="227"/>
      <c r="P124" s="227"/>
      <c r="Q124" s="227"/>
      <c r="AF124" s="213"/>
      <c r="AG124" s="213"/>
    </row>
    <row r="125" spans="1:33" s="210" customFormat="1" ht="22.5">
      <c r="A125" s="1023" t="s">
        <v>536</v>
      </c>
      <c r="B125" s="1024"/>
      <c r="C125" s="1024"/>
      <c r="D125" s="1024"/>
      <c r="E125" s="1024"/>
      <c r="F125" s="1024"/>
      <c r="G125" s="1024"/>
      <c r="H125" s="1024"/>
      <c r="I125" s="1024"/>
      <c r="J125" s="1025"/>
      <c r="K125" s="1025"/>
      <c r="L125" s="1025"/>
      <c r="M125" s="1025">
        <v>42</v>
      </c>
      <c r="N125" s="1024">
        <f t="shared" si="17"/>
        <v>42</v>
      </c>
      <c r="O125" s="227"/>
      <c r="P125" s="227"/>
      <c r="Q125" s="227"/>
      <c r="AF125" s="213"/>
      <c r="AG125" s="213"/>
    </row>
    <row r="126" spans="1:33" s="210" customFormat="1" ht="22.5">
      <c r="A126" s="1023" t="s">
        <v>533</v>
      </c>
      <c r="B126" s="1024"/>
      <c r="C126" s="1024"/>
      <c r="D126" s="1024"/>
      <c r="E126" s="1024"/>
      <c r="F126" s="1024"/>
      <c r="G126" s="1024"/>
      <c r="H126" s="1024"/>
      <c r="I126" s="1024"/>
      <c r="J126" s="1025"/>
      <c r="K126" s="1025"/>
      <c r="L126" s="1025"/>
      <c r="M126" s="1025">
        <v>40</v>
      </c>
      <c r="N126" s="1024">
        <f t="shared" si="17"/>
        <v>40</v>
      </c>
      <c r="O126" s="227"/>
      <c r="P126" s="227"/>
      <c r="Q126" s="227"/>
      <c r="AF126" s="213"/>
      <c r="AG126" s="213"/>
    </row>
    <row r="127" spans="1:33" s="210" customFormat="1" ht="22.5">
      <c r="A127" s="1023" t="s">
        <v>520</v>
      </c>
      <c r="B127" s="1024"/>
      <c r="C127" s="1024"/>
      <c r="D127" s="1024"/>
      <c r="E127" s="1024"/>
      <c r="F127" s="1024"/>
      <c r="G127" s="1024"/>
      <c r="H127" s="1024"/>
      <c r="I127" s="1024"/>
      <c r="J127" s="1025"/>
      <c r="K127" s="1025"/>
      <c r="L127" s="1025"/>
      <c r="M127" s="1025">
        <v>34</v>
      </c>
      <c r="N127" s="1024">
        <f t="shared" si="17"/>
        <v>34</v>
      </c>
      <c r="O127" s="227"/>
      <c r="P127" s="227"/>
      <c r="Q127" s="227"/>
      <c r="AF127" s="213"/>
      <c r="AG127" s="213"/>
    </row>
    <row r="128" spans="1:33" s="210" customFormat="1" ht="33.75">
      <c r="A128" s="1023" t="s">
        <v>521</v>
      </c>
      <c r="B128" s="1024"/>
      <c r="C128" s="1024"/>
      <c r="D128" s="1024"/>
      <c r="E128" s="1024"/>
      <c r="F128" s="1024"/>
      <c r="G128" s="1024"/>
      <c r="H128" s="1024"/>
      <c r="I128" s="1024"/>
      <c r="J128" s="1025"/>
      <c r="K128" s="1025"/>
      <c r="L128" s="1025"/>
      <c r="M128" s="1025">
        <v>34</v>
      </c>
      <c r="N128" s="1024">
        <f t="shared" si="17"/>
        <v>34</v>
      </c>
      <c r="O128" s="227"/>
      <c r="P128" s="227"/>
      <c r="Q128" s="227"/>
      <c r="AF128" s="213"/>
      <c r="AG128" s="213"/>
    </row>
    <row r="129" spans="1:33" s="210" customFormat="1" ht="22.5">
      <c r="A129" s="1023" t="s">
        <v>574</v>
      </c>
      <c r="B129" s="1024"/>
      <c r="C129" s="1024"/>
      <c r="D129" s="1024"/>
      <c r="E129" s="1024"/>
      <c r="F129" s="1024"/>
      <c r="G129" s="1024"/>
      <c r="H129" s="1024"/>
      <c r="I129" s="1024"/>
      <c r="J129" s="1025"/>
      <c r="K129" s="1025"/>
      <c r="L129" s="1025"/>
      <c r="M129" s="1025">
        <v>33</v>
      </c>
      <c r="N129" s="1024">
        <f t="shared" si="17"/>
        <v>33</v>
      </c>
      <c r="O129" s="227"/>
      <c r="P129" s="227"/>
      <c r="Q129" s="227"/>
      <c r="AF129" s="213"/>
      <c r="AG129" s="213"/>
    </row>
    <row r="130" spans="1:33" s="210" customFormat="1" ht="22.5">
      <c r="A130" s="1023" t="s">
        <v>573</v>
      </c>
      <c r="B130" s="1024"/>
      <c r="C130" s="1024"/>
      <c r="D130" s="1024"/>
      <c r="E130" s="1024"/>
      <c r="F130" s="1024"/>
      <c r="G130" s="1024"/>
      <c r="H130" s="1024"/>
      <c r="I130" s="1024"/>
      <c r="J130" s="1025"/>
      <c r="K130" s="1025"/>
      <c r="L130" s="1025"/>
      <c r="M130" s="1025">
        <v>30</v>
      </c>
      <c r="N130" s="1024">
        <f t="shared" si="17"/>
        <v>30</v>
      </c>
      <c r="O130" s="227"/>
      <c r="P130" s="227"/>
      <c r="Q130" s="227"/>
      <c r="AF130" s="213"/>
      <c r="AG130" s="213"/>
    </row>
    <row r="131" spans="1:33" s="210" customFormat="1" ht="22.5">
      <c r="A131" s="1023" t="s">
        <v>512</v>
      </c>
      <c r="B131" s="1024"/>
      <c r="C131" s="1024"/>
      <c r="D131" s="1024"/>
      <c r="E131" s="1024"/>
      <c r="F131" s="1024"/>
      <c r="G131" s="1024"/>
      <c r="H131" s="1024"/>
      <c r="I131" s="1024"/>
      <c r="J131" s="1025"/>
      <c r="K131" s="1025"/>
      <c r="L131" s="1025"/>
      <c r="M131" s="1025">
        <v>27</v>
      </c>
      <c r="N131" s="1024">
        <f t="shared" si="17"/>
        <v>27</v>
      </c>
      <c r="O131" s="227"/>
      <c r="P131" s="227"/>
      <c r="Q131" s="227"/>
      <c r="AF131" s="213"/>
      <c r="AG131" s="213"/>
    </row>
    <row r="132" spans="1:33" s="210" customFormat="1" ht="22.5">
      <c r="A132" s="1023" t="s">
        <v>532</v>
      </c>
      <c r="B132" s="1024"/>
      <c r="C132" s="1024"/>
      <c r="D132" s="1024"/>
      <c r="E132" s="1024"/>
      <c r="F132" s="1024"/>
      <c r="G132" s="1024"/>
      <c r="H132" s="1024"/>
      <c r="I132" s="1024"/>
      <c r="J132" s="1025"/>
      <c r="K132" s="1025"/>
      <c r="L132" s="1025"/>
      <c r="M132" s="1025">
        <v>21</v>
      </c>
      <c r="N132" s="1024">
        <f t="shared" si="17"/>
        <v>21</v>
      </c>
      <c r="O132" s="227"/>
      <c r="P132" s="227"/>
      <c r="Q132" s="227"/>
      <c r="AF132" s="213"/>
      <c r="AG132" s="213"/>
    </row>
    <row r="133" spans="1:33" s="210" customFormat="1" ht="22.5">
      <c r="A133" s="1027" t="s">
        <v>550</v>
      </c>
      <c r="B133" s="1024"/>
      <c r="C133" s="1024"/>
      <c r="D133" s="1024"/>
      <c r="E133" s="1024"/>
      <c r="F133" s="1024"/>
      <c r="G133" s="1024"/>
      <c r="H133" s="1024"/>
      <c r="I133" s="1024"/>
      <c r="J133" s="1025"/>
      <c r="K133" s="1025"/>
      <c r="L133" s="1025"/>
      <c r="M133" s="1025">
        <v>21</v>
      </c>
      <c r="N133" s="1024">
        <f t="shared" si="17"/>
        <v>21</v>
      </c>
      <c r="O133" s="227"/>
      <c r="P133" s="227"/>
      <c r="Q133" s="227"/>
      <c r="AF133" s="213"/>
      <c r="AG133" s="213"/>
    </row>
    <row r="134" spans="1:33" s="210" customFormat="1" ht="22.5">
      <c r="A134" s="1023" t="s">
        <v>511</v>
      </c>
      <c r="B134" s="1024"/>
      <c r="C134" s="1024"/>
      <c r="D134" s="1024"/>
      <c r="E134" s="1024"/>
      <c r="F134" s="1024"/>
      <c r="G134" s="1024"/>
      <c r="H134" s="1024"/>
      <c r="I134" s="1024"/>
      <c r="J134" s="1025"/>
      <c r="K134" s="1025"/>
      <c r="L134" s="1025"/>
      <c r="M134" s="1025">
        <v>20</v>
      </c>
      <c r="N134" s="1024">
        <f t="shared" si="17"/>
        <v>20</v>
      </c>
      <c r="O134" s="227"/>
      <c r="P134" s="227"/>
      <c r="Q134" s="227"/>
      <c r="AF134" s="213"/>
      <c r="AG134" s="213"/>
    </row>
    <row r="135" spans="1:33" s="210" customFormat="1" ht="22.5">
      <c r="A135" s="1023" t="s">
        <v>505</v>
      </c>
      <c r="B135" s="1024"/>
      <c r="C135" s="1024"/>
      <c r="D135" s="1024"/>
      <c r="E135" s="1024"/>
      <c r="F135" s="1024"/>
      <c r="G135" s="1024"/>
      <c r="H135" s="1024"/>
      <c r="I135" s="1024"/>
      <c r="J135" s="1025"/>
      <c r="K135" s="1025"/>
      <c r="L135" s="1025"/>
      <c r="M135" s="1025">
        <v>15</v>
      </c>
      <c r="N135" s="1024">
        <f t="shared" si="17"/>
        <v>15</v>
      </c>
      <c r="O135" s="227"/>
      <c r="P135" s="227"/>
      <c r="Q135" s="227"/>
      <c r="AF135" s="213"/>
      <c r="AG135" s="213"/>
    </row>
    <row r="136" spans="1:33" s="210" customFormat="1" ht="33.75">
      <c r="A136" s="1023" t="s">
        <v>534</v>
      </c>
      <c r="B136" s="1024"/>
      <c r="C136" s="1024"/>
      <c r="D136" s="1024"/>
      <c r="E136" s="1024"/>
      <c r="F136" s="1024"/>
      <c r="G136" s="1024"/>
      <c r="H136" s="1024"/>
      <c r="I136" s="1024"/>
      <c r="J136" s="1025"/>
      <c r="K136" s="1025"/>
      <c r="L136" s="1025"/>
      <c r="M136" s="1025">
        <v>14</v>
      </c>
      <c r="N136" s="1024">
        <f t="shared" si="17"/>
        <v>14</v>
      </c>
      <c r="O136" s="227"/>
      <c r="P136" s="227"/>
      <c r="Q136" s="227"/>
      <c r="AF136" s="213"/>
      <c r="AG136" s="213"/>
    </row>
    <row r="137" spans="1:33" s="210" customFormat="1" ht="33.75">
      <c r="A137" s="1027" t="s">
        <v>541</v>
      </c>
      <c r="B137" s="1024"/>
      <c r="C137" s="1024"/>
      <c r="D137" s="1024"/>
      <c r="E137" s="1024"/>
      <c r="F137" s="1024"/>
      <c r="G137" s="1024"/>
      <c r="H137" s="1024"/>
      <c r="I137" s="1024"/>
      <c r="J137" s="1025"/>
      <c r="K137" s="1025"/>
      <c r="L137" s="1025"/>
      <c r="M137" s="1025">
        <v>14</v>
      </c>
      <c r="N137" s="1024">
        <f t="shared" si="17"/>
        <v>14</v>
      </c>
      <c r="O137" s="227"/>
      <c r="P137" s="227"/>
      <c r="Q137" s="227"/>
      <c r="AF137" s="213"/>
      <c r="AG137" s="213"/>
    </row>
    <row r="138" spans="1:33" s="210" customFormat="1">
      <c r="A138" s="1023" t="s">
        <v>381</v>
      </c>
      <c r="B138" s="1024"/>
      <c r="C138" s="1024"/>
      <c r="D138" s="1024"/>
      <c r="E138" s="1024"/>
      <c r="F138" s="1024"/>
      <c r="G138" s="1024"/>
      <c r="H138" s="1024"/>
      <c r="I138" s="1024"/>
      <c r="J138" s="1025"/>
      <c r="K138" s="1025"/>
      <c r="L138" s="1025"/>
      <c r="M138" s="1025">
        <v>14</v>
      </c>
      <c r="N138" s="1024">
        <f t="shared" si="17"/>
        <v>14</v>
      </c>
      <c r="O138" s="227"/>
      <c r="P138" s="227"/>
      <c r="Q138" s="227"/>
      <c r="AF138" s="213"/>
      <c r="AG138" s="213"/>
    </row>
    <row r="139" spans="1:33" s="210" customFormat="1" ht="22.5">
      <c r="A139" s="1023" t="s">
        <v>514</v>
      </c>
      <c r="B139" s="1024"/>
      <c r="C139" s="1024"/>
      <c r="D139" s="1024"/>
      <c r="E139" s="1024"/>
      <c r="F139" s="1024"/>
      <c r="G139" s="1024"/>
      <c r="H139" s="1024"/>
      <c r="I139" s="1024"/>
      <c r="J139" s="1025"/>
      <c r="K139" s="1025"/>
      <c r="L139" s="1025"/>
      <c r="M139" s="1025">
        <v>13</v>
      </c>
      <c r="N139" s="1024">
        <f t="shared" si="17"/>
        <v>13</v>
      </c>
      <c r="O139" s="227"/>
      <c r="P139" s="227"/>
      <c r="Q139" s="227"/>
      <c r="AF139" s="213"/>
      <c r="AG139" s="213"/>
    </row>
    <row r="140" spans="1:33" s="210" customFormat="1" ht="22.5">
      <c r="A140" s="1023" t="s">
        <v>519</v>
      </c>
      <c r="B140" s="1024"/>
      <c r="C140" s="1024"/>
      <c r="D140" s="1024"/>
      <c r="E140" s="1024"/>
      <c r="F140" s="1024"/>
      <c r="G140" s="1024"/>
      <c r="H140" s="1024"/>
      <c r="I140" s="1024"/>
      <c r="J140" s="1025"/>
      <c r="K140" s="1025"/>
      <c r="L140" s="1025"/>
      <c r="M140" s="1025">
        <v>12</v>
      </c>
      <c r="N140" s="1024">
        <f t="shared" si="17"/>
        <v>12</v>
      </c>
      <c r="O140" s="227"/>
      <c r="P140" s="227"/>
      <c r="Q140" s="227"/>
      <c r="AF140" s="213"/>
      <c r="AG140" s="213"/>
    </row>
    <row r="141" spans="1:33" s="210" customFormat="1" ht="22.5">
      <c r="A141" s="1023" t="s">
        <v>523</v>
      </c>
      <c r="B141" s="1024"/>
      <c r="C141" s="1024"/>
      <c r="D141" s="1024"/>
      <c r="E141" s="1024"/>
      <c r="F141" s="1024"/>
      <c r="G141" s="1024"/>
      <c r="H141" s="1024"/>
      <c r="I141" s="1024"/>
      <c r="J141" s="1025"/>
      <c r="K141" s="1025"/>
      <c r="L141" s="1025"/>
      <c r="M141" s="1025">
        <v>10</v>
      </c>
      <c r="N141" s="1024">
        <f t="shared" si="17"/>
        <v>10</v>
      </c>
      <c r="O141" s="227"/>
      <c r="P141" s="227"/>
      <c r="Q141" s="227"/>
      <c r="AF141" s="213"/>
      <c r="AG141" s="213"/>
    </row>
    <row r="142" spans="1:33" s="210" customFormat="1" ht="33.75">
      <c r="A142" s="1023" t="s">
        <v>524</v>
      </c>
      <c r="B142" s="1024"/>
      <c r="C142" s="1024"/>
      <c r="D142" s="1024"/>
      <c r="E142" s="1024"/>
      <c r="F142" s="1024"/>
      <c r="G142" s="1024"/>
      <c r="H142" s="1024"/>
      <c r="I142" s="1024"/>
      <c r="J142" s="1025"/>
      <c r="K142" s="1025"/>
      <c r="L142" s="1025"/>
      <c r="M142" s="1025">
        <v>10</v>
      </c>
      <c r="N142" s="1024">
        <f t="shared" si="17"/>
        <v>10</v>
      </c>
      <c r="O142" s="227"/>
      <c r="P142" s="227"/>
      <c r="Q142" s="227"/>
      <c r="AF142" s="213"/>
      <c r="AG142" s="213"/>
    </row>
    <row r="143" spans="1:33" s="210" customFormat="1" ht="22.5">
      <c r="A143" s="1023" t="s">
        <v>496</v>
      </c>
      <c r="B143" s="1024"/>
      <c r="C143" s="1024"/>
      <c r="D143" s="1024"/>
      <c r="E143" s="1024"/>
      <c r="F143" s="1024"/>
      <c r="G143" s="1024"/>
      <c r="H143" s="1024"/>
      <c r="I143" s="1024"/>
      <c r="J143" s="1025"/>
      <c r="K143" s="1025"/>
      <c r="L143" s="1025"/>
      <c r="M143" s="1025">
        <v>9</v>
      </c>
      <c r="N143" s="1024">
        <f t="shared" si="17"/>
        <v>9</v>
      </c>
      <c r="O143" s="227"/>
      <c r="P143" s="227"/>
      <c r="Q143" s="227"/>
      <c r="AF143" s="213"/>
      <c r="AG143" s="213"/>
    </row>
    <row r="144" spans="1:33" s="210" customFormat="1" ht="22.5">
      <c r="A144" s="1023" t="s">
        <v>495</v>
      </c>
      <c r="B144" s="1024"/>
      <c r="C144" s="1024"/>
      <c r="D144" s="1024"/>
      <c r="E144" s="1024"/>
      <c r="F144" s="1024"/>
      <c r="G144" s="1024"/>
      <c r="H144" s="1024"/>
      <c r="I144" s="1024"/>
      <c r="J144" s="1025"/>
      <c r="K144" s="1025"/>
      <c r="L144" s="1025"/>
      <c r="M144" s="1025">
        <v>8</v>
      </c>
      <c r="N144" s="1024">
        <f t="shared" si="17"/>
        <v>8</v>
      </c>
      <c r="O144" s="227"/>
      <c r="P144" s="227"/>
      <c r="Q144" s="227"/>
      <c r="AF144" s="213"/>
      <c r="AG144" s="213"/>
    </row>
    <row r="145" spans="1:33" s="210" customFormat="1" ht="22.5">
      <c r="A145" s="1023" t="s">
        <v>528</v>
      </c>
      <c r="B145" s="1024"/>
      <c r="C145" s="1024"/>
      <c r="D145" s="1024"/>
      <c r="E145" s="1024"/>
      <c r="F145" s="1024"/>
      <c r="G145" s="1024"/>
      <c r="H145" s="1024"/>
      <c r="I145" s="1024"/>
      <c r="J145" s="1025"/>
      <c r="K145" s="1025"/>
      <c r="L145" s="1025"/>
      <c r="M145" s="1025">
        <v>8</v>
      </c>
      <c r="N145" s="1024">
        <f t="shared" si="17"/>
        <v>8</v>
      </c>
      <c r="O145" s="227"/>
      <c r="P145" s="227"/>
      <c r="Q145" s="227"/>
      <c r="AF145" s="213"/>
      <c r="AG145" s="213"/>
    </row>
    <row r="146" spans="1:33" s="210" customFormat="1">
      <c r="A146" s="1023" t="s">
        <v>452</v>
      </c>
      <c r="B146" s="1024"/>
      <c r="C146" s="1024"/>
      <c r="D146" s="1024"/>
      <c r="E146" s="1024"/>
      <c r="F146" s="1024"/>
      <c r="G146" s="1024"/>
      <c r="H146" s="1024"/>
      <c r="I146" s="1024"/>
      <c r="J146" s="1025"/>
      <c r="K146" s="1025"/>
      <c r="L146" s="1025"/>
      <c r="M146" s="1025">
        <v>7</v>
      </c>
      <c r="N146" s="1024">
        <f t="shared" si="17"/>
        <v>7</v>
      </c>
      <c r="O146" s="227"/>
      <c r="P146" s="227"/>
      <c r="Q146" s="227"/>
      <c r="AF146" s="213"/>
      <c r="AG146" s="213"/>
    </row>
    <row r="147" spans="1:33" s="210" customFormat="1" ht="22.5">
      <c r="A147" s="1023" t="s">
        <v>547</v>
      </c>
      <c r="B147" s="1024"/>
      <c r="C147" s="1024"/>
      <c r="D147" s="1024"/>
      <c r="E147" s="1024"/>
      <c r="F147" s="1024"/>
      <c r="G147" s="1024"/>
      <c r="H147" s="1024"/>
      <c r="I147" s="1024"/>
      <c r="J147" s="1025"/>
      <c r="K147" s="1025"/>
      <c r="L147" s="1025"/>
      <c r="M147" s="1025">
        <v>7</v>
      </c>
      <c r="N147" s="1024">
        <f t="shared" si="17"/>
        <v>7</v>
      </c>
      <c r="O147" s="227"/>
      <c r="P147" s="227"/>
      <c r="Q147" s="227"/>
      <c r="AF147" s="213"/>
      <c r="AG147" s="213"/>
    </row>
    <row r="148" spans="1:33" s="210" customFormat="1">
      <c r="A148" s="1023" t="s">
        <v>365</v>
      </c>
      <c r="B148" s="1024"/>
      <c r="C148" s="1024"/>
      <c r="D148" s="1024"/>
      <c r="E148" s="1024"/>
      <c r="F148" s="1024"/>
      <c r="G148" s="1024"/>
      <c r="H148" s="1024"/>
      <c r="I148" s="1024"/>
      <c r="J148" s="1025"/>
      <c r="K148" s="1025"/>
      <c r="L148" s="1025"/>
      <c r="M148" s="1025">
        <v>7</v>
      </c>
      <c r="N148" s="1024">
        <f t="shared" si="17"/>
        <v>7</v>
      </c>
      <c r="O148" s="227"/>
      <c r="P148" s="227"/>
      <c r="Q148" s="227"/>
      <c r="AF148" s="213"/>
      <c r="AG148" s="213"/>
    </row>
    <row r="149" spans="1:33" s="210" customFormat="1">
      <c r="A149" s="1023" t="s">
        <v>377</v>
      </c>
      <c r="B149" s="1024"/>
      <c r="C149" s="1024"/>
      <c r="D149" s="1024"/>
      <c r="E149" s="1024"/>
      <c r="F149" s="1024"/>
      <c r="G149" s="1024"/>
      <c r="H149" s="1024"/>
      <c r="I149" s="1024"/>
      <c r="J149" s="1025"/>
      <c r="K149" s="1025"/>
      <c r="L149" s="1025"/>
      <c r="M149" s="1025">
        <v>7</v>
      </c>
      <c r="N149" s="1024">
        <f t="shared" si="17"/>
        <v>7</v>
      </c>
      <c r="O149" s="227"/>
      <c r="P149" s="227"/>
      <c r="Q149" s="227"/>
      <c r="AF149" s="213"/>
      <c r="AG149" s="213"/>
    </row>
    <row r="150" spans="1:33" s="210" customFormat="1">
      <c r="A150" s="1023" t="s">
        <v>539</v>
      </c>
      <c r="B150" s="1024"/>
      <c r="C150" s="1024"/>
      <c r="D150" s="1024"/>
      <c r="E150" s="1024"/>
      <c r="F150" s="1024"/>
      <c r="G150" s="1024"/>
      <c r="H150" s="1024"/>
      <c r="I150" s="1024"/>
      <c r="J150" s="1025"/>
      <c r="K150" s="1025"/>
      <c r="L150" s="1025"/>
      <c r="M150" s="1025">
        <v>6</v>
      </c>
      <c r="N150" s="1024">
        <f t="shared" si="17"/>
        <v>6</v>
      </c>
      <c r="O150" s="227"/>
      <c r="P150" s="227"/>
      <c r="Q150" s="227"/>
      <c r="AF150" s="213"/>
      <c r="AG150" s="213"/>
    </row>
    <row r="151" spans="1:33" s="210" customFormat="1">
      <c r="A151" s="1023" t="s">
        <v>372</v>
      </c>
      <c r="B151" s="1024"/>
      <c r="C151" s="1024"/>
      <c r="D151" s="1024"/>
      <c r="E151" s="1024"/>
      <c r="F151" s="1024"/>
      <c r="G151" s="1024"/>
      <c r="H151" s="1024"/>
      <c r="I151" s="1024"/>
      <c r="J151" s="1025"/>
      <c r="K151" s="1025"/>
      <c r="L151" s="1025"/>
      <c r="M151" s="1025">
        <v>6</v>
      </c>
      <c r="N151" s="1024">
        <f t="shared" si="17"/>
        <v>6</v>
      </c>
      <c r="O151" s="227"/>
      <c r="P151" s="227"/>
      <c r="Q151" s="227"/>
      <c r="AF151" s="213"/>
      <c r="AG151" s="213"/>
    </row>
    <row r="152" spans="1:33" s="210" customFormat="1">
      <c r="A152" s="1023" t="s">
        <v>374</v>
      </c>
      <c r="B152" s="1024"/>
      <c r="C152" s="1024"/>
      <c r="D152" s="1024"/>
      <c r="E152" s="1024"/>
      <c r="F152" s="1024"/>
      <c r="G152" s="1024"/>
      <c r="H152" s="1024"/>
      <c r="I152" s="1024"/>
      <c r="J152" s="1025"/>
      <c r="K152" s="1025"/>
      <c r="L152" s="1025"/>
      <c r="M152" s="1025">
        <v>6</v>
      </c>
      <c r="N152" s="1024">
        <f t="shared" si="17"/>
        <v>6</v>
      </c>
      <c r="O152" s="227"/>
      <c r="P152" s="227"/>
      <c r="Q152" s="227"/>
      <c r="AF152" s="213"/>
      <c r="AG152" s="213"/>
    </row>
    <row r="153" spans="1:33" s="210" customFormat="1">
      <c r="A153" s="1023" t="s">
        <v>378</v>
      </c>
      <c r="B153" s="1024"/>
      <c r="C153" s="1024"/>
      <c r="D153" s="1024"/>
      <c r="E153" s="1024"/>
      <c r="F153" s="1024"/>
      <c r="G153" s="1024"/>
      <c r="H153" s="1024"/>
      <c r="I153" s="1024"/>
      <c r="J153" s="1025"/>
      <c r="K153" s="1025"/>
      <c r="L153" s="1025"/>
      <c r="M153" s="1025">
        <v>6</v>
      </c>
      <c r="N153" s="1024">
        <f t="shared" ref="N153:N184" si="18">SUM(B153:M153)</f>
        <v>6</v>
      </c>
      <c r="O153" s="227"/>
      <c r="P153" s="227"/>
      <c r="Q153" s="227"/>
      <c r="AF153" s="213"/>
      <c r="AG153" s="213"/>
    </row>
    <row r="154" spans="1:33" s="210" customFormat="1">
      <c r="A154" s="1023" t="s">
        <v>383</v>
      </c>
      <c r="B154" s="1024"/>
      <c r="C154" s="1024"/>
      <c r="D154" s="1024"/>
      <c r="E154" s="1024"/>
      <c r="F154" s="1024"/>
      <c r="G154" s="1024"/>
      <c r="H154" s="1024"/>
      <c r="I154" s="1024"/>
      <c r="J154" s="1025"/>
      <c r="K154" s="1025"/>
      <c r="L154" s="1025"/>
      <c r="M154" s="1025">
        <v>6</v>
      </c>
      <c r="N154" s="1024">
        <f t="shared" si="18"/>
        <v>6</v>
      </c>
      <c r="O154" s="227"/>
      <c r="P154" s="227"/>
      <c r="Q154" s="227"/>
      <c r="AF154" s="213"/>
      <c r="AG154" s="213"/>
    </row>
    <row r="155" spans="1:33" s="210" customFormat="1" ht="33.75">
      <c r="A155" s="1023" t="s">
        <v>503</v>
      </c>
      <c r="B155" s="1024"/>
      <c r="C155" s="1024"/>
      <c r="D155" s="1024"/>
      <c r="E155" s="1024"/>
      <c r="F155" s="1024"/>
      <c r="G155" s="1024"/>
      <c r="H155" s="1024"/>
      <c r="I155" s="1024"/>
      <c r="J155" s="1025"/>
      <c r="K155" s="1025"/>
      <c r="L155" s="1025"/>
      <c r="M155" s="1025">
        <v>5</v>
      </c>
      <c r="N155" s="1024">
        <f t="shared" si="18"/>
        <v>5</v>
      </c>
      <c r="O155" s="227"/>
      <c r="P155" s="227"/>
      <c r="Q155" s="227"/>
      <c r="AF155" s="213"/>
      <c r="AG155" s="213"/>
    </row>
    <row r="156" spans="1:33" s="210" customFormat="1" ht="22.5">
      <c r="A156" s="1023" t="s">
        <v>510</v>
      </c>
      <c r="B156" s="1024"/>
      <c r="C156" s="1024"/>
      <c r="D156" s="1024"/>
      <c r="E156" s="1024"/>
      <c r="F156" s="1024"/>
      <c r="G156" s="1024"/>
      <c r="H156" s="1024"/>
      <c r="I156" s="1024"/>
      <c r="J156" s="1025"/>
      <c r="K156" s="1025"/>
      <c r="L156" s="1025"/>
      <c r="M156" s="1025">
        <v>5</v>
      </c>
      <c r="N156" s="1024">
        <f t="shared" si="18"/>
        <v>5</v>
      </c>
      <c r="O156" s="227"/>
      <c r="P156" s="227"/>
      <c r="Q156" s="227"/>
      <c r="AF156" s="213"/>
      <c r="AG156" s="213"/>
    </row>
    <row r="157" spans="1:33" s="210" customFormat="1" ht="22.5">
      <c r="A157" s="1023" t="s">
        <v>379</v>
      </c>
      <c r="B157" s="1024"/>
      <c r="C157" s="1024"/>
      <c r="D157" s="1024"/>
      <c r="E157" s="1024"/>
      <c r="F157" s="1024"/>
      <c r="G157" s="1024"/>
      <c r="H157" s="1024"/>
      <c r="I157" s="1024"/>
      <c r="J157" s="1025"/>
      <c r="K157" s="1025"/>
      <c r="L157" s="1025"/>
      <c r="M157" s="1025">
        <v>5</v>
      </c>
      <c r="N157" s="1024">
        <f t="shared" si="18"/>
        <v>5</v>
      </c>
      <c r="O157" s="227"/>
      <c r="P157" s="227"/>
      <c r="Q157" s="227"/>
      <c r="AF157" s="213"/>
      <c r="AG157" s="213"/>
    </row>
    <row r="158" spans="1:33" s="210" customFormat="1" ht="33.75">
      <c r="A158" s="1023" t="s">
        <v>526</v>
      </c>
      <c r="B158" s="1024"/>
      <c r="C158" s="1024"/>
      <c r="D158" s="1024"/>
      <c r="E158" s="1024"/>
      <c r="F158" s="1024"/>
      <c r="G158" s="1024"/>
      <c r="H158" s="1024"/>
      <c r="I158" s="1024"/>
      <c r="J158" s="1025"/>
      <c r="K158" s="1025"/>
      <c r="L158" s="1025"/>
      <c r="M158" s="1025">
        <v>4</v>
      </c>
      <c r="N158" s="1024">
        <f t="shared" si="18"/>
        <v>4</v>
      </c>
      <c r="O158" s="227"/>
      <c r="P158" s="227"/>
      <c r="Q158" s="227"/>
      <c r="AF158" s="213"/>
      <c r="AG158" s="213"/>
    </row>
    <row r="159" spans="1:33" s="210" customFormat="1" ht="22.5">
      <c r="A159" s="1027" t="s">
        <v>535</v>
      </c>
      <c r="B159" s="1024"/>
      <c r="C159" s="1024"/>
      <c r="D159" s="1024"/>
      <c r="E159" s="1024"/>
      <c r="F159" s="1024"/>
      <c r="G159" s="1024"/>
      <c r="H159" s="1024"/>
      <c r="I159" s="1024"/>
      <c r="J159" s="1025"/>
      <c r="K159" s="1025"/>
      <c r="L159" s="1025"/>
      <c r="M159" s="1025">
        <v>4</v>
      </c>
      <c r="N159" s="1024">
        <f t="shared" si="18"/>
        <v>4</v>
      </c>
      <c r="O159" s="227"/>
      <c r="P159" s="227"/>
      <c r="Q159" s="227"/>
      <c r="AF159" s="213"/>
      <c r="AG159" s="213"/>
    </row>
    <row r="160" spans="1:33" s="210" customFormat="1">
      <c r="A160" s="1023" t="s">
        <v>368</v>
      </c>
      <c r="B160" s="1024"/>
      <c r="C160" s="1024"/>
      <c r="D160" s="1024"/>
      <c r="E160" s="1024"/>
      <c r="F160" s="1024"/>
      <c r="G160" s="1024"/>
      <c r="H160" s="1024"/>
      <c r="I160" s="1024"/>
      <c r="J160" s="1025"/>
      <c r="K160" s="1025"/>
      <c r="L160" s="1025"/>
      <c r="M160" s="1025">
        <v>4</v>
      </c>
      <c r="N160" s="1024">
        <f t="shared" si="18"/>
        <v>4</v>
      </c>
      <c r="O160" s="227"/>
      <c r="P160" s="227"/>
      <c r="Q160" s="227"/>
      <c r="AF160" s="213"/>
      <c r="AG160" s="213"/>
    </row>
    <row r="161" spans="1:33" s="210" customFormat="1" ht="22.5">
      <c r="A161" s="1027" t="s">
        <v>490</v>
      </c>
      <c r="B161" s="1024"/>
      <c r="C161" s="1024"/>
      <c r="D161" s="1024"/>
      <c r="E161" s="1024"/>
      <c r="F161" s="1024"/>
      <c r="G161" s="1024"/>
      <c r="H161" s="1024"/>
      <c r="I161" s="1024"/>
      <c r="J161" s="1025"/>
      <c r="K161" s="1024"/>
      <c r="L161" s="1025"/>
      <c r="M161" s="1024">
        <v>3</v>
      </c>
      <c r="N161" s="1024">
        <f t="shared" si="18"/>
        <v>3</v>
      </c>
      <c r="O161" s="227"/>
      <c r="P161" s="227"/>
      <c r="Q161" s="227"/>
      <c r="AF161" s="213"/>
      <c r="AG161" s="213"/>
    </row>
    <row r="162" spans="1:33" s="210" customFormat="1" ht="22.5">
      <c r="A162" s="1023" t="s">
        <v>500</v>
      </c>
      <c r="B162" s="1024"/>
      <c r="C162" s="1024"/>
      <c r="D162" s="1024"/>
      <c r="E162" s="1024"/>
      <c r="F162" s="1024"/>
      <c r="G162" s="1024"/>
      <c r="H162" s="1024"/>
      <c r="I162" s="1024"/>
      <c r="J162" s="1025"/>
      <c r="K162" s="1025"/>
      <c r="L162" s="1025"/>
      <c r="M162" s="1025">
        <v>3</v>
      </c>
      <c r="N162" s="1024">
        <f t="shared" si="18"/>
        <v>3</v>
      </c>
      <c r="O162" s="227"/>
      <c r="P162" s="227"/>
      <c r="Q162" s="227"/>
      <c r="AF162" s="213"/>
      <c r="AG162" s="213"/>
    </row>
    <row r="163" spans="1:33" s="210" customFormat="1" ht="22.5">
      <c r="A163" s="1027" t="s">
        <v>502</v>
      </c>
      <c r="B163" s="1024"/>
      <c r="C163" s="1024"/>
      <c r="D163" s="1024"/>
      <c r="E163" s="1024"/>
      <c r="F163" s="1024"/>
      <c r="G163" s="1024"/>
      <c r="H163" s="1024"/>
      <c r="I163" s="1024"/>
      <c r="J163" s="1025"/>
      <c r="K163" s="1025"/>
      <c r="L163" s="1025"/>
      <c r="M163" s="1025">
        <v>3</v>
      </c>
      <c r="N163" s="1024">
        <f t="shared" si="18"/>
        <v>3</v>
      </c>
      <c r="O163" s="227"/>
      <c r="P163" s="227"/>
      <c r="Q163" s="227"/>
      <c r="AF163" s="213"/>
      <c r="AG163" s="213"/>
    </row>
    <row r="164" spans="1:33" s="210" customFormat="1" ht="22.5">
      <c r="A164" s="1023" t="s">
        <v>529</v>
      </c>
      <c r="B164" s="1024"/>
      <c r="C164" s="1024"/>
      <c r="D164" s="1024"/>
      <c r="E164" s="1024"/>
      <c r="F164" s="1024"/>
      <c r="G164" s="1024"/>
      <c r="H164" s="1024"/>
      <c r="I164" s="1024"/>
      <c r="J164" s="1025"/>
      <c r="K164" s="1025"/>
      <c r="L164" s="1025"/>
      <c r="M164" s="1025">
        <v>3</v>
      </c>
      <c r="N164" s="1024">
        <f t="shared" si="18"/>
        <v>3</v>
      </c>
      <c r="O164" s="227"/>
      <c r="P164" s="227"/>
      <c r="Q164" s="227"/>
      <c r="AF164" s="213"/>
      <c r="AG164" s="213"/>
    </row>
    <row r="165" spans="1:33" s="210" customFormat="1" ht="22.5">
      <c r="A165" s="1023" t="s">
        <v>537</v>
      </c>
      <c r="B165" s="1024"/>
      <c r="C165" s="1024"/>
      <c r="D165" s="1024"/>
      <c r="E165" s="1024"/>
      <c r="F165" s="1024"/>
      <c r="G165" s="1024"/>
      <c r="H165" s="1024"/>
      <c r="I165" s="1024"/>
      <c r="J165" s="1025"/>
      <c r="K165" s="1025"/>
      <c r="L165" s="1025"/>
      <c r="M165" s="1025">
        <v>3</v>
      </c>
      <c r="N165" s="1024">
        <f t="shared" si="18"/>
        <v>3</v>
      </c>
      <c r="O165" s="227"/>
      <c r="P165" s="227"/>
      <c r="Q165" s="227"/>
      <c r="AF165" s="213"/>
      <c r="AG165" s="213"/>
    </row>
    <row r="166" spans="1:33" s="210" customFormat="1">
      <c r="A166" s="1023" t="s">
        <v>545</v>
      </c>
      <c r="B166" s="1024"/>
      <c r="C166" s="1024"/>
      <c r="D166" s="1024"/>
      <c r="E166" s="1024"/>
      <c r="F166" s="1024"/>
      <c r="G166" s="1024"/>
      <c r="H166" s="1024"/>
      <c r="I166" s="1024"/>
      <c r="J166" s="1025"/>
      <c r="K166" s="1025"/>
      <c r="L166" s="1025"/>
      <c r="M166" s="1025">
        <v>3</v>
      </c>
      <c r="N166" s="1024">
        <f t="shared" si="18"/>
        <v>3</v>
      </c>
      <c r="O166" s="227"/>
      <c r="P166" s="227"/>
      <c r="Q166" s="227"/>
      <c r="AF166" s="213"/>
      <c r="AG166" s="213"/>
    </row>
    <row r="167" spans="1:33" s="210" customFormat="1" ht="22.5">
      <c r="A167" s="1023" t="s">
        <v>546</v>
      </c>
      <c r="B167" s="1024"/>
      <c r="C167" s="1024"/>
      <c r="D167" s="1024"/>
      <c r="E167" s="1024"/>
      <c r="F167" s="1024"/>
      <c r="G167" s="1024"/>
      <c r="H167" s="1024"/>
      <c r="I167" s="1024"/>
      <c r="J167" s="1025"/>
      <c r="K167" s="1025"/>
      <c r="L167" s="1025"/>
      <c r="M167" s="1025">
        <v>3</v>
      </c>
      <c r="N167" s="1024">
        <f t="shared" si="18"/>
        <v>3</v>
      </c>
      <c r="O167" s="227"/>
      <c r="P167" s="227"/>
      <c r="Q167" s="227"/>
      <c r="AF167" s="213"/>
      <c r="AG167" s="213"/>
    </row>
    <row r="168" spans="1:33" s="210" customFormat="1">
      <c r="A168" s="1023" t="s">
        <v>363</v>
      </c>
      <c r="B168" s="1024"/>
      <c r="C168" s="1024"/>
      <c r="D168" s="1024"/>
      <c r="E168" s="1024"/>
      <c r="F168" s="1024"/>
      <c r="G168" s="1024"/>
      <c r="H168" s="1024"/>
      <c r="I168" s="1024"/>
      <c r="J168" s="1025"/>
      <c r="K168" s="1025"/>
      <c r="L168" s="1025"/>
      <c r="M168" s="1025">
        <v>3</v>
      </c>
      <c r="N168" s="1024">
        <f t="shared" si="18"/>
        <v>3</v>
      </c>
      <c r="O168" s="227"/>
      <c r="P168" s="227"/>
      <c r="Q168" s="227"/>
      <c r="AF168" s="213"/>
      <c r="AG168" s="213"/>
    </row>
    <row r="169" spans="1:33" s="210" customFormat="1">
      <c r="A169" s="1023" t="s">
        <v>364</v>
      </c>
      <c r="B169" s="1024"/>
      <c r="C169" s="1024"/>
      <c r="D169" s="1024"/>
      <c r="E169" s="1024"/>
      <c r="F169" s="1024"/>
      <c r="G169" s="1024"/>
      <c r="H169" s="1024"/>
      <c r="I169" s="1024"/>
      <c r="J169" s="1025"/>
      <c r="K169" s="1025"/>
      <c r="L169" s="1025"/>
      <c r="M169" s="1025">
        <v>3</v>
      </c>
      <c r="N169" s="1024">
        <f t="shared" si="18"/>
        <v>3</v>
      </c>
      <c r="O169" s="227"/>
      <c r="P169" s="227"/>
      <c r="Q169" s="227"/>
      <c r="AF169" s="213"/>
      <c r="AG169" s="213"/>
    </row>
    <row r="170" spans="1:33" s="210" customFormat="1">
      <c r="A170" s="1023" t="s">
        <v>366</v>
      </c>
      <c r="B170" s="1024"/>
      <c r="C170" s="1024"/>
      <c r="D170" s="1024"/>
      <c r="E170" s="1024"/>
      <c r="F170" s="1024"/>
      <c r="G170" s="1024"/>
      <c r="H170" s="1024"/>
      <c r="I170" s="1024"/>
      <c r="J170" s="1025"/>
      <c r="K170" s="1025"/>
      <c r="L170" s="1025"/>
      <c r="M170" s="1025">
        <v>3</v>
      </c>
      <c r="N170" s="1024">
        <f t="shared" si="18"/>
        <v>3</v>
      </c>
      <c r="O170" s="227"/>
      <c r="P170" s="227"/>
      <c r="Q170" s="227"/>
      <c r="AF170" s="213"/>
      <c r="AG170" s="213"/>
    </row>
    <row r="171" spans="1:33" s="210" customFormat="1">
      <c r="A171" s="1023" t="s">
        <v>370</v>
      </c>
      <c r="B171" s="1024"/>
      <c r="C171" s="1024"/>
      <c r="D171" s="1024"/>
      <c r="E171" s="1024"/>
      <c r="F171" s="1024"/>
      <c r="G171" s="1024"/>
      <c r="H171" s="1024"/>
      <c r="I171" s="1024"/>
      <c r="J171" s="1025"/>
      <c r="K171" s="1025"/>
      <c r="L171" s="1025"/>
      <c r="M171" s="1025">
        <v>3</v>
      </c>
      <c r="N171" s="1024">
        <f t="shared" si="18"/>
        <v>3</v>
      </c>
      <c r="O171" s="227"/>
      <c r="P171" s="227"/>
      <c r="Q171" s="227"/>
      <c r="AF171" s="213"/>
      <c r="AG171" s="213"/>
    </row>
    <row r="172" spans="1:33" s="210" customFormat="1" ht="22.5">
      <c r="A172" s="1023" t="s">
        <v>516</v>
      </c>
      <c r="B172" s="1024"/>
      <c r="C172" s="1024"/>
      <c r="D172" s="1024"/>
      <c r="E172" s="1024"/>
      <c r="F172" s="1024"/>
      <c r="G172" s="1024"/>
      <c r="H172" s="1024"/>
      <c r="I172" s="1024"/>
      <c r="J172" s="1025"/>
      <c r="K172" s="1025"/>
      <c r="L172" s="1025"/>
      <c r="M172" s="1025">
        <v>2</v>
      </c>
      <c r="N172" s="1024">
        <f t="shared" si="18"/>
        <v>2</v>
      </c>
      <c r="O172" s="227"/>
      <c r="P172" s="227"/>
      <c r="Q172" s="227"/>
      <c r="AF172" s="213"/>
      <c r="AG172" s="213"/>
    </row>
    <row r="173" spans="1:33" s="210" customFormat="1" ht="22.5">
      <c r="A173" s="1023" t="s">
        <v>530</v>
      </c>
      <c r="B173" s="1024"/>
      <c r="C173" s="1024"/>
      <c r="D173" s="1024"/>
      <c r="E173" s="1024"/>
      <c r="F173" s="1024"/>
      <c r="G173" s="1024"/>
      <c r="H173" s="1024"/>
      <c r="I173" s="1024"/>
      <c r="J173" s="1025"/>
      <c r="K173" s="1025"/>
      <c r="L173" s="1025"/>
      <c r="M173" s="1025">
        <v>2</v>
      </c>
      <c r="N173" s="1024">
        <f t="shared" si="18"/>
        <v>2</v>
      </c>
      <c r="O173" s="227"/>
      <c r="P173" s="227"/>
      <c r="Q173" s="227"/>
      <c r="AF173" s="213"/>
      <c r="AG173" s="213"/>
    </row>
    <row r="174" spans="1:33" s="210" customFormat="1" ht="22.5">
      <c r="A174" s="1027" t="s">
        <v>531</v>
      </c>
      <c r="B174" s="1024"/>
      <c r="C174" s="1024"/>
      <c r="D174" s="1024"/>
      <c r="E174" s="1024"/>
      <c r="F174" s="1024"/>
      <c r="G174" s="1024"/>
      <c r="H174" s="1024"/>
      <c r="I174" s="1024"/>
      <c r="J174" s="1025"/>
      <c r="K174" s="1025"/>
      <c r="L174" s="1025"/>
      <c r="M174" s="1025">
        <v>2</v>
      </c>
      <c r="N174" s="1024">
        <f t="shared" si="18"/>
        <v>2</v>
      </c>
      <c r="O174" s="227"/>
      <c r="P174" s="227"/>
      <c r="Q174" s="227"/>
      <c r="AF174" s="213"/>
      <c r="AG174" s="213"/>
    </row>
    <row r="175" spans="1:33" s="210" customFormat="1" ht="22.5">
      <c r="A175" s="1027" t="s">
        <v>542</v>
      </c>
      <c r="B175" s="1024"/>
      <c r="C175" s="1024"/>
      <c r="D175" s="1024"/>
      <c r="E175" s="1024"/>
      <c r="F175" s="1024"/>
      <c r="G175" s="1024"/>
      <c r="H175" s="1024"/>
      <c r="I175" s="1024"/>
      <c r="J175" s="1025"/>
      <c r="K175" s="1025"/>
      <c r="L175" s="1025"/>
      <c r="M175" s="1025">
        <v>2</v>
      </c>
      <c r="N175" s="1024">
        <f t="shared" si="18"/>
        <v>2</v>
      </c>
      <c r="O175" s="227"/>
      <c r="P175" s="227"/>
      <c r="Q175" s="227"/>
      <c r="AF175" s="213"/>
      <c r="AG175" s="213"/>
    </row>
    <row r="176" spans="1:33" s="210" customFormat="1">
      <c r="A176" s="1023" t="s">
        <v>362</v>
      </c>
      <c r="B176" s="1024"/>
      <c r="C176" s="1024"/>
      <c r="D176" s="1024"/>
      <c r="E176" s="1024"/>
      <c r="F176" s="1024"/>
      <c r="G176" s="1024"/>
      <c r="H176" s="1024"/>
      <c r="I176" s="1024"/>
      <c r="J176" s="1025"/>
      <c r="K176" s="1025"/>
      <c r="L176" s="1025"/>
      <c r="M176" s="1025">
        <v>2</v>
      </c>
      <c r="N176" s="1024">
        <f t="shared" si="18"/>
        <v>2</v>
      </c>
      <c r="O176" s="227"/>
      <c r="P176" s="227"/>
      <c r="Q176" s="227"/>
      <c r="AF176" s="213"/>
      <c r="AG176" s="213"/>
    </row>
    <row r="177" spans="1:33" s="210" customFormat="1" ht="22.5">
      <c r="A177" s="1023" t="s">
        <v>367</v>
      </c>
      <c r="B177" s="1024"/>
      <c r="C177" s="1024"/>
      <c r="D177" s="1024"/>
      <c r="E177" s="1024"/>
      <c r="F177" s="1024"/>
      <c r="G177" s="1024"/>
      <c r="H177" s="1024"/>
      <c r="I177" s="1024"/>
      <c r="J177" s="1025"/>
      <c r="K177" s="1025"/>
      <c r="L177" s="1025"/>
      <c r="M177" s="1025">
        <v>2</v>
      </c>
      <c r="N177" s="1024">
        <f t="shared" si="18"/>
        <v>2</v>
      </c>
      <c r="O177" s="227"/>
      <c r="P177" s="227"/>
      <c r="Q177" s="227"/>
      <c r="AF177" s="213"/>
      <c r="AG177" s="213"/>
    </row>
    <row r="178" spans="1:33" s="210" customFormat="1" ht="22.5">
      <c r="A178" s="1023" t="s">
        <v>376</v>
      </c>
      <c r="B178" s="1024"/>
      <c r="C178" s="1024"/>
      <c r="D178" s="1024"/>
      <c r="E178" s="1024"/>
      <c r="F178" s="1024"/>
      <c r="G178" s="1024"/>
      <c r="H178" s="1024"/>
      <c r="I178" s="1024"/>
      <c r="J178" s="1025"/>
      <c r="K178" s="1025"/>
      <c r="L178" s="1025"/>
      <c r="M178" s="1025">
        <v>2</v>
      </c>
      <c r="N178" s="1024">
        <f t="shared" si="18"/>
        <v>2</v>
      </c>
      <c r="O178" s="227"/>
      <c r="P178" s="227"/>
      <c r="Q178" s="227"/>
      <c r="AF178" s="213"/>
      <c r="AG178" s="213"/>
    </row>
    <row r="179" spans="1:33" s="210" customFormat="1">
      <c r="A179" s="1023" t="s">
        <v>380</v>
      </c>
      <c r="B179" s="1024"/>
      <c r="C179" s="1024"/>
      <c r="D179" s="1024"/>
      <c r="E179" s="1024"/>
      <c r="F179" s="1024"/>
      <c r="G179" s="1024"/>
      <c r="H179" s="1024"/>
      <c r="I179" s="1024"/>
      <c r="J179" s="1025"/>
      <c r="K179" s="1025"/>
      <c r="L179" s="1025"/>
      <c r="M179" s="1025">
        <v>2</v>
      </c>
      <c r="N179" s="1024">
        <f t="shared" si="18"/>
        <v>2</v>
      </c>
      <c r="O179" s="227"/>
      <c r="P179" s="227"/>
      <c r="Q179" s="227"/>
      <c r="AF179" s="213"/>
      <c r="AG179" s="213"/>
    </row>
    <row r="180" spans="1:33" s="210" customFormat="1">
      <c r="A180" s="1028" t="s">
        <v>384</v>
      </c>
      <c r="B180" s="1024"/>
      <c r="C180" s="1024"/>
      <c r="D180" s="1024"/>
      <c r="E180" s="1024"/>
      <c r="F180" s="1024"/>
      <c r="G180" s="1024"/>
      <c r="H180" s="1024"/>
      <c r="I180" s="1024"/>
      <c r="J180" s="1025"/>
      <c r="K180" s="1025"/>
      <c r="L180" s="1025"/>
      <c r="M180" s="1025">
        <v>2</v>
      </c>
      <c r="N180" s="1024">
        <f t="shared" si="18"/>
        <v>2</v>
      </c>
      <c r="O180" s="227"/>
      <c r="P180" s="227"/>
      <c r="Q180" s="227"/>
      <c r="AF180" s="213"/>
      <c r="AG180" s="213"/>
    </row>
    <row r="181" spans="1:33" s="210" customFormat="1">
      <c r="A181" s="1023" t="s">
        <v>358</v>
      </c>
      <c r="B181" s="1024"/>
      <c r="C181" s="1024"/>
      <c r="D181" s="1024"/>
      <c r="E181" s="1024"/>
      <c r="F181" s="1024"/>
      <c r="G181" s="1024"/>
      <c r="H181" s="1024"/>
      <c r="I181" s="1024"/>
      <c r="J181" s="1025"/>
      <c r="K181" s="1025"/>
      <c r="L181" s="1025"/>
      <c r="M181" s="1025">
        <v>1</v>
      </c>
      <c r="N181" s="1024">
        <f t="shared" si="18"/>
        <v>1</v>
      </c>
      <c r="O181" s="227"/>
      <c r="P181" s="227"/>
      <c r="Q181" s="227"/>
      <c r="AF181" s="213"/>
      <c r="AG181" s="213"/>
    </row>
    <row r="182" spans="1:33" s="210" customFormat="1" ht="22.5">
      <c r="A182" s="1023" t="s">
        <v>359</v>
      </c>
      <c r="B182" s="1024"/>
      <c r="C182" s="1024"/>
      <c r="D182" s="1024"/>
      <c r="E182" s="1024"/>
      <c r="F182" s="1024"/>
      <c r="G182" s="1024"/>
      <c r="H182" s="1024"/>
      <c r="I182" s="1024"/>
      <c r="J182" s="1025"/>
      <c r="K182" s="1025"/>
      <c r="L182" s="1025"/>
      <c r="M182" s="1025">
        <v>1</v>
      </c>
      <c r="N182" s="1024">
        <f t="shared" si="18"/>
        <v>1</v>
      </c>
      <c r="O182" s="227"/>
      <c r="P182" s="227"/>
      <c r="Q182" s="227"/>
      <c r="AF182" s="213"/>
      <c r="AG182" s="213"/>
    </row>
    <row r="183" spans="1:33" s="210" customFormat="1" ht="22.5">
      <c r="A183" s="1023" t="s">
        <v>360</v>
      </c>
      <c r="B183" s="1024"/>
      <c r="C183" s="1024"/>
      <c r="D183" s="1024"/>
      <c r="E183" s="1024"/>
      <c r="F183" s="1024"/>
      <c r="G183" s="1024"/>
      <c r="H183" s="1024"/>
      <c r="I183" s="1024"/>
      <c r="J183" s="1025"/>
      <c r="K183" s="1025"/>
      <c r="L183" s="1025"/>
      <c r="M183" s="1025">
        <v>1</v>
      </c>
      <c r="N183" s="1024">
        <f t="shared" si="18"/>
        <v>1</v>
      </c>
      <c r="O183" s="227"/>
      <c r="P183" s="227"/>
      <c r="Q183" s="227"/>
      <c r="AF183" s="213"/>
      <c r="AG183" s="213"/>
    </row>
    <row r="184" spans="1:33" s="210" customFormat="1">
      <c r="A184" s="1023" t="s">
        <v>375</v>
      </c>
      <c r="B184" s="1024"/>
      <c r="C184" s="1024"/>
      <c r="D184" s="1024"/>
      <c r="E184" s="1024"/>
      <c r="F184" s="1024"/>
      <c r="G184" s="1024"/>
      <c r="H184" s="1024"/>
      <c r="I184" s="1024"/>
      <c r="J184" s="1025"/>
      <c r="K184" s="1025"/>
      <c r="L184" s="1025"/>
      <c r="M184" s="1025">
        <v>1</v>
      </c>
      <c r="N184" s="1024">
        <f t="shared" si="18"/>
        <v>1</v>
      </c>
      <c r="O184" s="227"/>
      <c r="P184" s="227"/>
      <c r="Q184" s="227"/>
      <c r="AF184" s="213"/>
      <c r="AG184" s="213"/>
    </row>
    <row r="185" spans="1:33" s="210" customFormat="1" ht="22.5">
      <c r="A185" s="1023" t="s">
        <v>491</v>
      </c>
      <c r="B185" s="1024"/>
      <c r="C185" s="1024"/>
      <c r="D185" s="1024"/>
      <c r="E185" s="1024"/>
      <c r="F185" s="1024"/>
      <c r="G185" s="1024"/>
      <c r="H185" s="1024"/>
      <c r="I185" s="1024"/>
      <c r="J185" s="1025"/>
      <c r="K185" s="1024"/>
      <c r="L185" s="1025"/>
      <c r="M185" s="1024">
        <v>0</v>
      </c>
      <c r="N185" s="1024">
        <f t="shared" ref="N185:N200" si="19">SUM(B185:M185)</f>
        <v>0</v>
      </c>
      <c r="O185" s="227"/>
      <c r="P185" s="227"/>
      <c r="Q185" s="227"/>
      <c r="AF185" s="213"/>
      <c r="AG185" s="213"/>
    </row>
    <row r="186" spans="1:33" s="210" customFormat="1" ht="22.5">
      <c r="A186" s="1023" t="s">
        <v>498</v>
      </c>
      <c r="B186" s="1024"/>
      <c r="C186" s="1024"/>
      <c r="D186" s="1024"/>
      <c r="E186" s="1024"/>
      <c r="F186" s="1024"/>
      <c r="G186" s="1024"/>
      <c r="H186" s="1024"/>
      <c r="I186" s="1024"/>
      <c r="J186" s="1025"/>
      <c r="K186" s="1025"/>
      <c r="L186" s="1025"/>
      <c r="M186" s="1025">
        <v>0</v>
      </c>
      <c r="N186" s="1024">
        <f t="shared" si="19"/>
        <v>0</v>
      </c>
      <c r="O186" s="227"/>
      <c r="P186" s="227"/>
      <c r="Q186" s="227"/>
      <c r="AF186" s="213"/>
      <c r="AG186" s="213"/>
    </row>
    <row r="187" spans="1:33" s="210" customFormat="1" ht="33.75">
      <c r="A187" s="1023" t="s">
        <v>507</v>
      </c>
      <c r="B187" s="1024"/>
      <c r="C187" s="1024"/>
      <c r="D187" s="1024"/>
      <c r="E187" s="1024"/>
      <c r="F187" s="1024"/>
      <c r="G187" s="1024"/>
      <c r="H187" s="1024"/>
      <c r="I187" s="1024"/>
      <c r="J187" s="1025"/>
      <c r="K187" s="1025"/>
      <c r="L187" s="1025"/>
      <c r="M187" s="1025">
        <v>0</v>
      </c>
      <c r="N187" s="1024">
        <f t="shared" si="19"/>
        <v>0</v>
      </c>
      <c r="O187" s="227"/>
      <c r="P187" s="227"/>
      <c r="Q187" s="227"/>
      <c r="AF187" s="213"/>
      <c r="AG187" s="213"/>
    </row>
    <row r="188" spans="1:33" s="210" customFormat="1">
      <c r="A188" s="1023" t="s">
        <v>518</v>
      </c>
      <c r="B188" s="1024"/>
      <c r="C188" s="1024"/>
      <c r="D188" s="1024"/>
      <c r="E188" s="1024"/>
      <c r="F188" s="1024"/>
      <c r="G188" s="1024"/>
      <c r="H188" s="1024"/>
      <c r="I188" s="1024"/>
      <c r="J188" s="1025"/>
      <c r="K188" s="1025"/>
      <c r="L188" s="1025"/>
      <c r="M188" s="1025">
        <v>0</v>
      </c>
      <c r="N188" s="1024">
        <f t="shared" si="19"/>
        <v>0</v>
      </c>
      <c r="O188" s="227"/>
      <c r="P188" s="227"/>
      <c r="Q188" s="227"/>
      <c r="AF188" s="213"/>
      <c r="AG188" s="213"/>
    </row>
    <row r="189" spans="1:33" s="210" customFormat="1" ht="22.5">
      <c r="A189" s="1023" t="s">
        <v>538</v>
      </c>
      <c r="B189" s="1024"/>
      <c r="C189" s="1024"/>
      <c r="D189" s="1024"/>
      <c r="E189" s="1024"/>
      <c r="F189" s="1024"/>
      <c r="G189" s="1024"/>
      <c r="H189" s="1024"/>
      <c r="I189" s="1024"/>
      <c r="J189" s="1025"/>
      <c r="K189" s="1025"/>
      <c r="L189" s="1025"/>
      <c r="M189" s="1025">
        <v>0</v>
      </c>
      <c r="N189" s="1024">
        <f t="shared" si="19"/>
        <v>0</v>
      </c>
      <c r="O189" s="227"/>
      <c r="P189" s="227"/>
      <c r="Q189" s="227"/>
      <c r="AF189" s="213"/>
      <c r="AG189" s="213"/>
    </row>
    <row r="190" spans="1:33" s="210" customFormat="1">
      <c r="A190" s="1029" t="s">
        <v>540</v>
      </c>
      <c r="B190" s="1024"/>
      <c r="C190" s="1024"/>
      <c r="D190" s="1024"/>
      <c r="E190" s="1024"/>
      <c r="F190" s="1024"/>
      <c r="G190" s="1024"/>
      <c r="H190" s="1024"/>
      <c r="I190" s="1024"/>
      <c r="J190" s="1025"/>
      <c r="K190" s="1025"/>
      <c r="L190" s="1025"/>
      <c r="M190" s="1025">
        <v>0</v>
      </c>
      <c r="N190" s="1024">
        <f t="shared" si="19"/>
        <v>0</v>
      </c>
      <c r="O190" s="227"/>
      <c r="P190" s="227"/>
      <c r="Q190" s="227"/>
      <c r="AF190" s="213"/>
      <c r="AG190" s="213"/>
    </row>
    <row r="191" spans="1:33" s="210" customFormat="1" ht="33.75">
      <c r="A191" s="1027" t="s">
        <v>543</v>
      </c>
      <c r="B191" s="1024"/>
      <c r="C191" s="1024"/>
      <c r="D191" s="1024"/>
      <c r="E191" s="1024"/>
      <c r="F191" s="1024"/>
      <c r="G191" s="1024"/>
      <c r="H191" s="1024"/>
      <c r="I191" s="1024"/>
      <c r="J191" s="1025"/>
      <c r="K191" s="1025"/>
      <c r="L191" s="1025"/>
      <c r="M191" s="1025">
        <v>0</v>
      </c>
      <c r="N191" s="1024">
        <f t="shared" si="19"/>
        <v>0</v>
      </c>
      <c r="O191" s="227"/>
      <c r="P191" s="227"/>
      <c r="Q191" s="227"/>
      <c r="AF191" s="213"/>
      <c r="AG191" s="213"/>
    </row>
    <row r="192" spans="1:33" s="210" customFormat="1" ht="22.5">
      <c r="A192" s="1027" t="s">
        <v>544</v>
      </c>
      <c r="B192" s="1024"/>
      <c r="C192" s="1024"/>
      <c r="D192" s="1024"/>
      <c r="E192" s="1024"/>
      <c r="F192" s="1024"/>
      <c r="G192" s="1024"/>
      <c r="H192" s="1024"/>
      <c r="I192" s="1024"/>
      <c r="J192" s="1025"/>
      <c r="K192" s="1024"/>
      <c r="L192" s="1025"/>
      <c r="M192" s="1025">
        <v>0</v>
      </c>
      <c r="N192" s="1024">
        <f t="shared" si="19"/>
        <v>0</v>
      </c>
      <c r="O192" s="227"/>
      <c r="P192" s="227"/>
      <c r="Q192" s="227"/>
      <c r="AF192" s="213"/>
      <c r="AG192" s="213"/>
    </row>
    <row r="193" spans="1:33" s="210" customFormat="1">
      <c r="A193" s="1023" t="s">
        <v>354</v>
      </c>
      <c r="B193" s="1024"/>
      <c r="C193" s="1024"/>
      <c r="D193" s="1024"/>
      <c r="E193" s="1024"/>
      <c r="F193" s="1024"/>
      <c r="G193" s="1024"/>
      <c r="H193" s="1024"/>
      <c r="I193" s="1024"/>
      <c r="J193" s="1025"/>
      <c r="K193" s="1025"/>
      <c r="L193" s="1025"/>
      <c r="M193" s="1025">
        <v>0</v>
      </c>
      <c r="N193" s="1024">
        <f t="shared" si="19"/>
        <v>0</v>
      </c>
      <c r="O193" s="227"/>
      <c r="P193" s="227"/>
      <c r="Q193" s="227"/>
      <c r="AF193" s="213"/>
      <c r="AG193" s="213"/>
    </row>
    <row r="194" spans="1:33" s="210" customFormat="1">
      <c r="A194" s="1023" t="s">
        <v>355</v>
      </c>
      <c r="B194" s="1024"/>
      <c r="C194" s="1024"/>
      <c r="D194" s="1024"/>
      <c r="E194" s="1024"/>
      <c r="F194" s="1024"/>
      <c r="G194" s="1024"/>
      <c r="H194" s="1024"/>
      <c r="I194" s="1024"/>
      <c r="J194" s="1025"/>
      <c r="K194" s="1025"/>
      <c r="L194" s="1025"/>
      <c r="M194" s="1025">
        <v>0</v>
      </c>
      <c r="N194" s="1024">
        <f t="shared" si="19"/>
        <v>0</v>
      </c>
      <c r="O194" s="227"/>
      <c r="P194" s="227"/>
      <c r="Q194" s="227"/>
      <c r="AF194" s="213"/>
      <c r="AG194" s="213"/>
    </row>
    <row r="195" spans="1:33" s="210" customFormat="1" ht="22.5">
      <c r="A195" s="1023" t="s">
        <v>356</v>
      </c>
      <c r="B195" s="1024"/>
      <c r="C195" s="1024"/>
      <c r="D195" s="1024"/>
      <c r="E195" s="1024"/>
      <c r="F195" s="1024"/>
      <c r="G195" s="1024"/>
      <c r="H195" s="1024"/>
      <c r="I195" s="1024"/>
      <c r="J195" s="1025"/>
      <c r="K195" s="1025"/>
      <c r="L195" s="1025"/>
      <c r="M195" s="1025">
        <v>0</v>
      </c>
      <c r="N195" s="1024">
        <f t="shared" si="19"/>
        <v>0</v>
      </c>
      <c r="O195" s="227"/>
      <c r="P195" s="227"/>
      <c r="Q195" s="227"/>
      <c r="AF195" s="213"/>
      <c r="AG195" s="213"/>
    </row>
    <row r="196" spans="1:33" s="210" customFormat="1" ht="22.5">
      <c r="A196" s="1023" t="s">
        <v>548</v>
      </c>
      <c r="B196" s="1024"/>
      <c r="C196" s="1024"/>
      <c r="D196" s="1024"/>
      <c r="E196" s="1024"/>
      <c r="F196" s="1024"/>
      <c r="G196" s="1024"/>
      <c r="H196" s="1024"/>
      <c r="I196" s="1024"/>
      <c r="J196" s="1025"/>
      <c r="K196" s="1025"/>
      <c r="L196" s="1025"/>
      <c r="M196" s="1025">
        <v>0</v>
      </c>
      <c r="N196" s="1024">
        <f t="shared" si="19"/>
        <v>0</v>
      </c>
      <c r="O196" s="227"/>
      <c r="P196" s="227"/>
      <c r="Q196" s="227"/>
      <c r="AF196" s="213"/>
      <c r="AG196" s="213"/>
    </row>
    <row r="197" spans="1:33" s="210" customFormat="1" ht="23.25" customHeight="1">
      <c r="A197" s="1028" t="s">
        <v>549</v>
      </c>
      <c r="B197" s="1024"/>
      <c r="C197" s="1024"/>
      <c r="D197" s="1024"/>
      <c r="E197" s="1024"/>
      <c r="F197" s="1024"/>
      <c r="G197" s="1024"/>
      <c r="H197" s="1024"/>
      <c r="I197" s="1024"/>
      <c r="J197" s="1025"/>
      <c r="K197" s="1025"/>
      <c r="L197" s="1025"/>
      <c r="M197" s="1025">
        <v>0</v>
      </c>
      <c r="N197" s="1024">
        <f t="shared" si="19"/>
        <v>0</v>
      </c>
      <c r="O197" s="227"/>
      <c r="P197" s="227"/>
      <c r="Q197" s="227"/>
      <c r="AF197" s="213"/>
      <c r="AG197" s="213"/>
    </row>
    <row r="198" spans="1:33" s="210" customFormat="1" ht="23.25" customHeight="1">
      <c r="A198" s="1023" t="s">
        <v>371</v>
      </c>
      <c r="B198" s="1024"/>
      <c r="C198" s="1024"/>
      <c r="D198" s="1024"/>
      <c r="E198" s="1024"/>
      <c r="F198" s="1024"/>
      <c r="G198" s="1024"/>
      <c r="H198" s="1024"/>
      <c r="I198" s="1024"/>
      <c r="J198" s="1025"/>
      <c r="K198" s="1025"/>
      <c r="L198" s="1025"/>
      <c r="M198" s="1025">
        <v>0</v>
      </c>
      <c r="N198" s="1024">
        <f t="shared" si="19"/>
        <v>0</v>
      </c>
      <c r="O198" s="227"/>
      <c r="P198" s="227"/>
      <c r="Q198" s="227"/>
      <c r="S198" s="708"/>
      <c r="T198" s="708"/>
      <c r="U198" s="708"/>
      <c r="V198" s="708"/>
      <c r="W198" s="708"/>
      <c r="X198" s="708"/>
      <c r="Y198" s="708"/>
      <c r="Z198" s="708"/>
      <c r="AA198" s="708"/>
      <c r="AB198" s="708"/>
      <c r="AC198" s="708"/>
      <c r="AD198" s="708"/>
      <c r="AE198" s="708"/>
      <c r="AF198" s="230"/>
      <c r="AG198" s="230"/>
    </row>
    <row r="199" spans="1:33" s="708" customFormat="1" ht="23.25" customHeight="1">
      <c r="A199" s="1023" t="s">
        <v>373</v>
      </c>
      <c r="B199" s="1024"/>
      <c r="C199" s="1024"/>
      <c r="D199" s="1024"/>
      <c r="E199" s="1024"/>
      <c r="F199" s="1024"/>
      <c r="G199" s="1024"/>
      <c r="H199" s="1024"/>
      <c r="I199" s="1024"/>
      <c r="J199" s="1025"/>
      <c r="K199" s="1025"/>
      <c r="L199" s="1025"/>
      <c r="M199" s="1025">
        <v>0</v>
      </c>
      <c r="N199" s="1024">
        <f t="shared" si="19"/>
        <v>0</v>
      </c>
      <c r="O199" s="312"/>
      <c r="P199" s="312"/>
      <c r="Q199" s="312"/>
      <c r="AF199" s="230"/>
      <c r="AG199" s="230"/>
    </row>
    <row r="200" spans="1:33" s="708" customFormat="1" ht="23.25" customHeight="1">
      <c r="A200" s="1023" t="s">
        <v>382</v>
      </c>
      <c r="B200" s="1024"/>
      <c r="C200" s="1024"/>
      <c r="D200" s="1024"/>
      <c r="E200" s="1024"/>
      <c r="F200" s="1024"/>
      <c r="G200" s="1024"/>
      <c r="H200" s="1024"/>
      <c r="I200" s="1024"/>
      <c r="J200" s="1025"/>
      <c r="K200" s="1025"/>
      <c r="L200" s="1025"/>
      <c r="M200" s="1025">
        <v>0</v>
      </c>
      <c r="N200" s="1024">
        <f t="shared" si="19"/>
        <v>0</v>
      </c>
      <c r="O200" s="312"/>
      <c r="P200" s="312"/>
      <c r="Q200" s="312"/>
      <c r="S200" s="675"/>
      <c r="T200" s="675"/>
      <c r="U200" s="675"/>
      <c r="V200" s="675"/>
      <c r="W200" s="675"/>
      <c r="X200" s="675"/>
      <c r="Y200" s="675"/>
      <c r="Z200" s="675"/>
      <c r="AA200" s="675"/>
      <c r="AB200" s="675"/>
      <c r="AC200" s="675"/>
      <c r="AD200" s="675"/>
      <c r="AE200" s="675"/>
      <c r="AF200" s="710"/>
      <c r="AG200" s="710"/>
    </row>
    <row r="201" spans="1:33" s="675" customFormat="1" ht="23.25" customHeight="1">
      <c r="A201" s="1015" t="s">
        <v>551</v>
      </c>
      <c r="B201" s="1016">
        <f>SUM(B121:B200)</f>
        <v>0</v>
      </c>
      <c r="C201" s="1016">
        <f>SUM(C121:C200)</f>
        <v>0</v>
      </c>
      <c r="D201" s="1016">
        <f>SUM(D121:D200)</f>
        <v>0</v>
      </c>
      <c r="E201" s="1016">
        <f>SUM(E121:E200)</f>
        <v>0</v>
      </c>
      <c r="F201" s="1016">
        <f t="shared" ref="F201:N201" si="20">SUM(F121:F200)</f>
        <v>0</v>
      </c>
      <c r="G201" s="1016">
        <f t="shared" si="20"/>
        <v>0</v>
      </c>
      <c r="H201" s="1016">
        <f t="shared" si="20"/>
        <v>0</v>
      </c>
      <c r="I201" s="1016">
        <f t="shared" si="20"/>
        <v>0</v>
      </c>
      <c r="J201" s="1016">
        <f t="shared" si="20"/>
        <v>0</v>
      </c>
      <c r="K201" s="1016">
        <f t="shared" si="20"/>
        <v>0</v>
      </c>
      <c r="L201" s="1016">
        <f t="shared" si="20"/>
        <v>0</v>
      </c>
      <c r="M201" s="1016">
        <f t="shared" si="20"/>
        <v>959</v>
      </c>
      <c r="N201" s="1016">
        <f t="shared" si="20"/>
        <v>959</v>
      </c>
      <c r="O201" s="709"/>
      <c r="P201" s="709"/>
      <c r="Q201" s="709"/>
      <c r="S201" s="210"/>
      <c r="T201" s="210"/>
      <c r="U201" s="210"/>
      <c r="V201" s="210"/>
      <c r="W201" s="210"/>
      <c r="X201" s="210"/>
      <c r="Y201" s="210"/>
      <c r="Z201" s="210"/>
      <c r="AA201" s="210"/>
      <c r="AB201" s="210"/>
      <c r="AC201" s="210"/>
      <c r="AD201" s="210"/>
      <c r="AE201" s="210"/>
      <c r="AF201" s="213"/>
      <c r="AG201" s="213"/>
    </row>
    <row r="202" spans="1:33" s="210" customFormat="1">
      <c r="C202" s="227"/>
      <c r="D202" s="227"/>
      <c r="F202" s="213"/>
      <c r="G202" s="213"/>
      <c r="H202" s="213"/>
      <c r="I202" s="710"/>
      <c r="J202" s="213"/>
      <c r="K202" s="213"/>
      <c r="L202" s="213"/>
      <c r="M202" s="1022"/>
      <c r="N202" s="1020"/>
      <c r="O202" s="227"/>
      <c r="P202" s="227"/>
      <c r="Q202" s="227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41"/>
      <c r="AG202" s="241"/>
    </row>
  </sheetData>
  <sortState ref="A121:N200">
    <sortCondition descending="1" ref="N120"/>
  </sortState>
  <mergeCells count="7">
    <mergeCell ref="S44:AE44"/>
    <mergeCell ref="A4:C4"/>
    <mergeCell ref="S21:AG21"/>
    <mergeCell ref="S23:AE23"/>
    <mergeCell ref="S26:AE26"/>
    <mergeCell ref="S31:AE31"/>
    <mergeCell ref="S37:AE37"/>
  </mergeCells>
  <conditionalFormatting sqref="A23:A33 A35:A96">
    <cfRule type="expression" dxfId="6" priority="65" stopIfTrue="1">
      <formula>AND(COUNTIF($A$23:$A$33, A23)+COUNTIF($A$35:$A$96, A23)&gt;1,NOT(ISBLANK(A23)))</formula>
    </cfRule>
  </conditionalFormatting>
  <conditionalFormatting sqref="A117:A118">
    <cfRule type="expression" dxfId="5" priority="67" stopIfTrue="1">
      <formula>AND(COUNTIF($A$117:$A$118, A117)&gt;1,NOT(ISBLANK(A117)))</formula>
    </cfRule>
  </conditionalFormatting>
  <conditionalFormatting sqref="A23:A101">
    <cfRule type="expression" dxfId="4" priority="40" stopIfTrue="1">
      <formula>AND(COUNTIF($A$23:$A$101, A23)&gt;1,NOT(ISBLANK(A23)))</formula>
    </cfRule>
  </conditionalFormatting>
  <conditionalFormatting sqref="A122:A132 A134:A195">
    <cfRule type="expression" dxfId="3" priority="4" stopIfTrue="1">
      <formula>AND(COUNTIF($A$23:$A$33, A122)+COUNTIF($A$35:$A$96, A122)&gt;1,NOT(ISBLANK(A122)))</formula>
    </cfRule>
  </conditionalFormatting>
  <conditionalFormatting sqref="A122:A200">
    <cfRule type="expression" dxfId="2" priority="3" stopIfTrue="1">
      <formula>AND(COUNTIF($A$23:$A$101, A122)&gt;1,NOT(ISBLANK(A122)))</formula>
    </cfRule>
  </conditionalFormatting>
  <conditionalFormatting sqref="A108:A116">
    <cfRule type="expression" dxfId="1" priority="2" stopIfTrue="1">
      <formula>AND(COUNTIF($A$23:$A$33, A108)+COUNTIF($A$35:$A$96, A108)&gt;1,NOT(ISBLANK(A108)))</formula>
    </cfRule>
  </conditionalFormatting>
  <conditionalFormatting sqref="A108:A116">
    <cfRule type="expression" dxfId="0" priority="1" stopIfTrue="1">
      <formula>AND(COUNTIF($A$23:$A$101, A108)&gt;1,NOT(ISBLANK(A108)))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M102 T39:U39 AA39:AC39 V39:Z39" formulaRange="1"/>
    <ignoredError sqref="O102 AF46:AG46 AF39:AG39 AF33:AG33 AF27" formula="1"/>
    <ignoredError sqref="AD39:AE39" formula="1" formulaRange="1"/>
    <ignoredError sqref="O62:O101 O40:O60 O23:O38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8:AG46"/>
  <sheetViews>
    <sheetView zoomScale="90" zoomScaleNormal="90" workbookViewId="0">
      <selection activeCell="S13" sqref="S13"/>
    </sheetView>
  </sheetViews>
  <sheetFormatPr defaultRowHeight="15"/>
  <cols>
    <col min="1" max="1" width="9.140625" style="385" customWidth="1"/>
    <col min="2" max="2" width="12.28515625" style="385" customWidth="1"/>
    <col min="3" max="3" width="10.7109375" style="385" customWidth="1"/>
    <col min="4" max="4" width="11.7109375" style="385" customWidth="1"/>
    <col min="5" max="5" width="11.5703125" style="385" bestFit="1" customWidth="1"/>
    <col min="6" max="16384" width="9.140625" style="385"/>
  </cols>
  <sheetData>
    <row r="8" spans="1:33">
      <c r="A8" s="737"/>
      <c r="C8" s="715"/>
      <c r="D8" s="715"/>
      <c r="F8" s="736"/>
      <c r="G8" s="736"/>
      <c r="H8" s="736"/>
      <c r="I8" s="738"/>
      <c r="J8" s="736"/>
      <c r="K8" s="736"/>
      <c r="L8" s="736"/>
      <c r="M8" s="739"/>
      <c r="N8" s="740"/>
      <c r="O8" s="715"/>
      <c r="P8" s="715"/>
      <c r="Q8" s="715"/>
      <c r="AF8" s="736"/>
      <c r="AG8" s="736"/>
    </row>
    <row r="9" spans="1:33">
      <c r="A9" s="741"/>
      <c r="C9" s="715"/>
      <c r="D9" s="715"/>
      <c r="F9" s="736"/>
      <c r="G9" s="736"/>
      <c r="H9" s="736"/>
      <c r="I9" s="738"/>
      <c r="J9" s="736"/>
      <c r="K9" s="736"/>
      <c r="L9" s="736"/>
      <c r="M9" s="739"/>
      <c r="N9" s="740"/>
      <c r="O9" s="715"/>
      <c r="P9" s="715"/>
      <c r="Q9" s="715"/>
      <c r="AF9" s="736"/>
      <c r="AG9" s="736"/>
    </row>
    <row r="10" spans="1:33">
      <c r="A10" s="741"/>
      <c r="C10" s="715"/>
      <c r="D10" s="715"/>
      <c r="F10" s="736"/>
      <c r="G10" s="736"/>
      <c r="H10" s="736"/>
      <c r="I10" s="738"/>
      <c r="J10" s="736"/>
      <c r="K10" s="736"/>
      <c r="L10" s="736"/>
      <c r="M10" s="739"/>
      <c r="N10" s="740"/>
      <c r="O10" s="715"/>
      <c r="P10" s="715"/>
      <c r="Q10" s="715"/>
      <c r="AF10" s="736"/>
      <c r="AG10" s="736"/>
    </row>
    <row r="11" spans="1:33">
      <c r="A11" s="741"/>
      <c r="C11" s="715"/>
      <c r="D11" s="715"/>
      <c r="F11" s="736"/>
      <c r="G11" s="736"/>
      <c r="H11" s="736"/>
      <c r="I11" s="738"/>
      <c r="J11" s="736"/>
      <c r="K11" s="736"/>
      <c r="L11" s="736"/>
      <c r="M11" s="739"/>
      <c r="N11" s="740"/>
      <c r="O11" s="715"/>
      <c r="P11" s="715"/>
      <c r="Q11" s="715"/>
      <c r="AF11" s="736"/>
      <c r="AG11" s="736"/>
    </row>
    <row r="12" spans="1:33">
      <c r="A12" s="741"/>
      <c r="C12" s="715"/>
      <c r="D12" s="715"/>
      <c r="F12" s="736"/>
      <c r="G12" s="736"/>
      <c r="H12" s="736"/>
      <c r="I12" s="738"/>
      <c r="J12" s="736"/>
      <c r="K12" s="736"/>
      <c r="L12" s="736"/>
      <c r="M12" s="739"/>
      <c r="N12" s="740"/>
      <c r="O12" s="715"/>
      <c r="P12" s="715"/>
      <c r="Q12" s="715"/>
      <c r="AF12" s="736"/>
      <c r="AG12" s="736"/>
    </row>
    <row r="13" spans="1:33" ht="15.75" thickBot="1">
      <c r="B13" s="385">
        <v>23</v>
      </c>
    </row>
    <row r="14" spans="1:33" ht="15.75" thickBot="1">
      <c r="A14" s="742" t="s">
        <v>5</v>
      </c>
      <c r="B14" s="743" t="s">
        <v>6</v>
      </c>
      <c r="C14" s="744" t="s">
        <v>7</v>
      </c>
      <c r="D14" s="210"/>
      <c r="E14" s="675" t="s">
        <v>5</v>
      </c>
      <c r="F14" s="675" t="s">
        <v>6</v>
      </c>
      <c r="G14" s="210"/>
    </row>
    <row r="15" spans="1:33" ht="15.75" thickBot="1">
      <c r="A15" s="745">
        <v>46023</v>
      </c>
      <c r="B15" s="964">
        <v>34</v>
      </c>
      <c r="C15" s="965">
        <f>((B15-13)/13)*100</f>
        <v>161.53846153846155</v>
      </c>
      <c r="D15" s="210"/>
      <c r="E15" s="747">
        <v>46023</v>
      </c>
      <c r="F15" s="748">
        <v>34</v>
      </c>
      <c r="G15" s="210"/>
    </row>
    <row r="16" spans="1:33" ht="15.75" thickBot="1">
      <c r="A16" s="745">
        <v>46054</v>
      </c>
      <c r="B16" s="1011">
        <v>0</v>
      </c>
      <c r="C16" s="1012">
        <f t="shared" ref="C16:C26" si="0">((B16-B15)/B15)*100</f>
        <v>-100</v>
      </c>
      <c r="D16" s="210"/>
      <c r="E16" s="747">
        <v>46054</v>
      </c>
      <c r="F16" s="748">
        <v>0</v>
      </c>
      <c r="G16" s="210"/>
    </row>
    <row r="17" spans="1:18" ht="15.75" thickBot="1">
      <c r="A17" s="745">
        <v>46082</v>
      </c>
      <c r="B17" s="1011">
        <v>0</v>
      </c>
      <c r="C17" s="1012" t="e">
        <f t="shared" si="0"/>
        <v>#DIV/0!</v>
      </c>
      <c r="D17" s="210"/>
      <c r="E17" s="747">
        <v>46082</v>
      </c>
      <c r="F17" s="748">
        <v>0</v>
      </c>
      <c r="G17" s="210"/>
    </row>
    <row r="18" spans="1:18" ht="15.75" thickBot="1">
      <c r="A18" s="745">
        <v>46113</v>
      </c>
      <c r="B18" s="1011">
        <v>0</v>
      </c>
      <c r="C18" s="1012" t="e">
        <f t="shared" si="0"/>
        <v>#DIV/0!</v>
      </c>
      <c r="D18" s="210"/>
      <c r="E18" s="747">
        <v>46113</v>
      </c>
      <c r="F18" s="748">
        <v>0</v>
      </c>
      <c r="G18" s="210"/>
    </row>
    <row r="19" spans="1:18" ht="15.75" thickBot="1">
      <c r="A19" s="745">
        <v>46143</v>
      </c>
      <c r="B19" s="1011">
        <v>0</v>
      </c>
      <c r="C19" s="1012" t="e">
        <f t="shared" si="0"/>
        <v>#DIV/0!</v>
      </c>
      <c r="D19" s="210"/>
      <c r="E19" s="747">
        <v>46143</v>
      </c>
      <c r="F19" s="748">
        <v>0</v>
      </c>
      <c r="G19" s="210"/>
    </row>
    <row r="20" spans="1:18" ht="15.75" thickBot="1">
      <c r="A20" s="745">
        <v>46174</v>
      </c>
      <c r="B20" s="1011">
        <v>0</v>
      </c>
      <c r="C20" s="1012" t="e">
        <f t="shared" si="0"/>
        <v>#DIV/0!</v>
      </c>
      <c r="D20" s="210"/>
      <c r="E20" s="747">
        <v>46174</v>
      </c>
      <c r="F20" s="748">
        <v>0</v>
      </c>
      <c r="G20" s="210"/>
    </row>
    <row r="21" spans="1:18" ht="15.75" thickBot="1">
      <c r="A21" s="745">
        <v>46204</v>
      </c>
      <c r="B21" s="1011">
        <v>0</v>
      </c>
      <c r="C21" s="1012" t="e">
        <f t="shared" si="0"/>
        <v>#DIV/0!</v>
      </c>
      <c r="D21" s="210"/>
      <c r="E21" s="747">
        <v>46204</v>
      </c>
      <c r="F21" s="748">
        <v>0</v>
      </c>
      <c r="G21" s="210"/>
    </row>
    <row r="22" spans="1:18" ht="15.75" thickBot="1">
      <c r="A22" s="745">
        <v>46235</v>
      </c>
      <c r="B22" s="1011">
        <v>0</v>
      </c>
      <c r="C22" s="1012" t="e">
        <f t="shared" si="0"/>
        <v>#DIV/0!</v>
      </c>
      <c r="D22" s="210"/>
      <c r="E22" s="747">
        <v>46235</v>
      </c>
      <c r="F22" s="748">
        <v>0</v>
      </c>
      <c r="G22" s="210"/>
    </row>
    <row r="23" spans="1:18" ht="15.75" thickBot="1">
      <c r="A23" s="745">
        <v>46266</v>
      </c>
      <c r="B23" s="1011">
        <v>0</v>
      </c>
      <c r="C23" s="1012" t="e">
        <f t="shared" si="0"/>
        <v>#DIV/0!</v>
      </c>
      <c r="D23" s="210"/>
      <c r="E23" s="747">
        <v>46266</v>
      </c>
      <c r="F23" s="749">
        <v>0</v>
      </c>
      <c r="G23" s="210"/>
    </row>
    <row r="24" spans="1:18" ht="15.75" thickBot="1">
      <c r="A24" s="745">
        <v>46296</v>
      </c>
      <c r="B24" s="1011">
        <v>0</v>
      </c>
      <c r="C24" s="1012" t="e">
        <f t="shared" si="0"/>
        <v>#DIV/0!</v>
      </c>
      <c r="D24" s="210"/>
      <c r="E24" s="747">
        <v>46296</v>
      </c>
      <c r="F24" s="749">
        <v>0</v>
      </c>
      <c r="G24" s="210"/>
    </row>
    <row r="25" spans="1:18" ht="15.75" thickBot="1">
      <c r="A25" s="745">
        <v>46327</v>
      </c>
      <c r="B25" s="1011">
        <v>0</v>
      </c>
      <c r="C25" s="1012" t="e">
        <f t="shared" si="0"/>
        <v>#DIV/0!</v>
      </c>
      <c r="D25" s="210"/>
      <c r="E25" s="747">
        <v>46327</v>
      </c>
      <c r="F25" s="748">
        <v>0</v>
      </c>
      <c r="G25" s="210"/>
    </row>
    <row r="26" spans="1:18" ht="15.75" thickBot="1">
      <c r="A26" s="745">
        <v>46357</v>
      </c>
      <c r="B26" s="1011">
        <v>0</v>
      </c>
      <c r="C26" s="1012" t="e">
        <f t="shared" si="0"/>
        <v>#DIV/0!</v>
      </c>
      <c r="D26" s="210"/>
      <c r="E26" s="747">
        <v>46357</v>
      </c>
      <c r="F26" s="748">
        <v>0</v>
      </c>
      <c r="G26" s="210"/>
    </row>
    <row r="27" spans="1:18" ht="15.75" thickBot="1">
      <c r="A27" s="746" t="s">
        <v>8</v>
      </c>
      <c r="B27" s="746">
        <f>SUM(B15:B26)</f>
        <v>34</v>
      </c>
      <c r="C27" s="746"/>
      <c r="D27" s="210"/>
      <c r="E27" s="749" t="s">
        <v>8</v>
      </c>
      <c r="F27" s="749">
        <v>34.000999999999998</v>
      </c>
      <c r="G27" s="210"/>
    </row>
    <row r="28" spans="1:18">
      <c r="D28" s="210"/>
      <c r="E28" s="239"/>
      <c r="F28" s="239"/>
      <c r="G28" s="210"/>
    </row>
    <row r="29" spans="1:18">
      <c r="A29" s="239"/>
      <c r="B29" s="239"/>
      <c r="C29" s="210"/>
      <c r="D29" s="210"/>
      <c r="E29" s="210"/>
      <c r="F29" s="210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</row>
    <row r="30" spans="1:18">
      <c r="A30" s="1013"/>
      <c r="B30" s="1014"/>
      <c r="C30" s="210"/>
      <c r="D30" s="210" t="s">
        <v>561</v>
      </c>
      <c r="E30" s="210">
        <v>2</v>
      </c>
      <c r="F30" s="210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</row>
    <row r="31" spans="1:18">
      <c r="A31" s="1014"/>
      <c r="B31" s="1014"/>
      <c r="C31" s="210"/>
      <c r="D31" s="210" t="s">
        <v>562</v>
      </c>
      <c r="E31" s="210">
        <v>2</v>
      </c>
      <c r="F31" s="210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</row>
    <row r="32" spans="1:18">
      <c r="A32" s="239"/>
      <c r="B32" s="239"/>
      <c r="C32" s="210"/>
      <c r="D32" s="210" t="s">
        <v>563</v>
      </c>
      <c r="E32" s="210">
        <v>30</v>
      </c>
      <c r="F32" s="210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</row>
    <row r="33" spans="1:18">
      <c r="A33" s="239"/>
      <c r="B33" s="239"/>
      <c r="C33" s="210"/>
      <c r="D33" s="210" t="s">
        <v>41</v>
      </c>
      <c r="E33" s="210">
        <f>SUM(E30:E32)</f>
        <v>34</v>
      </c>
      <c r="F33" s="210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</row>
    <row r="34" spans="1:18">
      <c r="A34" s="239"/>
      <c r="B34" s="239"/>
      <c r="C34" s="210"/>
      <c r="D34" s="210"/>
      <c r="E34" s="210"/>
      <c r="F34" s="210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</row>
    <row r="35" spans="1:18">
      <c r="A35" s="239"/>
      <c r="B35" s="239"/>
      <c r="C35" s="210"/>
      <c r="D35" s="210"/>
      <c r="E35" s="210"/>
      <c r="F35" s="210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</row>
    <row r="36" spans="1:18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</row>
    <row r="37" spans="1:18">
      <c r="A37" s="239"/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</row>
    <row r="38" spans="1:18">
      <c r="A38" s="239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</row>
    <row r="39" spans="1:18">
      <c r="A39" s="239"/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</row>
    <row r="40" spans="1:18">
      <c r="A40" s="239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</row>
    <row r="41" spans="1:18">
      <c r="A41" s="1079" t="s">
        <v>20</v>
      </c>
      <c r="B41" s="1079"/>
      <c r="C41" s="1079"/>
      <c r="D41" s="1079"/>
      <c r="E41" s="1079"/>
      <c r="F41" s="1079"/>
      <c r="G41" s="1079"/>
      <c r="H41" s="1079"/>
      <c r="I41" s="1079"/>
      <c r="J41" s="239"/>
      <c r="K41" s="239"/>
      <c r="L41" s="239"/>
      <c r="M41" s="239"/>
      <c r="N41" s="239"/>
      <c r="O41" s="239"/>
      <c r="P41" s="239"/>
      <c r="Q41" s="239"/>
      <c r="R41" s="239"/>
    </row>
    <row r="42" spans="1:18">
      <c r="A42" s="1079"/>
      <c r="B42" s="1079"/>
      <c r="C42" s="1079"/>
      <c r="D42" s="1079"/>
      <c r="E42" s="1079"/>
      <c r="F42" s="1079"/>
      <c r="G42" s="1079"/>
      <c r="H42" s="1079"/>
      <c r="I42" s="1079"/>
      <c r="J42" s="239"/>
      <c r="K42" s="239"/>
      <c r="L42" s="239"/>
      <c r="M42" s="239"/>
      <c r="N42" s="239"/>
      <c r="O42" s="239"/>
      <c r="P42" s="239"/>
      <c r="Q42" s="239"/>
      <c r="R42" s="239"/>
    </row>
    <row r="43" spans="1:18">
      <c r="A43" s="1079"/>
      <c r="B43" s="1079"/>
      <c r="C43" s="1079"/>
      <c r="D43" s="1079"/>
      <c r="E43" s="1079"/>
      <c r="F43" s="1079"/>
      <c r="G43" s="1079"/>
      <c r="H43" s="1079"/>
      <c r="I43" s="1079"/>
      <c r="J43" s="239"/>
      <c r="K43" s="239"/>
      <c r="L43" s="239"/>
      <c r="M43" s="239"/>
      <c r="N43" s="239"/>
      <c r="O43" s="239"/>
      <c r="P43" s="239"/>
      <c r="Q43" s="239"/>
      <c r="R43" s="239"/>
    </row>
    <row r="44" spans="1:18">
      <c r="A44" s="239"/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</row>
    <row r="45" spans="1:18">
      <c r="A45" s="239"/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</row>
    <row r="46" spans="1:18">
      <c r="A46" s="239"/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7:C26" evalErro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0" t="s">
        <v>3</v>
      </c>
    </row>
    <row r="2" spans="1:2">
      <c r="A2" s="1" t="s">
        <v>4</v>
      </c>
    </row>
    <row r="3" spans="1:2">
      <c r="A3" s="68"/>
    </row>
    <row r="4" spans="1:2">
      <c r="A4" s="182" t="s">
        <v>564</v>
      </c>
      <c r="B4" s="183" t="s">
        <v>565</v>
      </c>
    </row>
    <row r="5" spans="1:2" ht="15.75" thickBot="1">
      <c r="A5" s="184" t="s">
        <v>63</v>
      </c>
      <c r="B5" s="185">
        <v>135</v>
      </c>
    </row>
    <row r="6" spans="1:2" ht="45">
      <c r="A6" s="184" t="s">
        <v>566</v>
      </c>
      <c r="B6" s="185">
        <v>58</v>
      </c>
    </row>
    <row r="7" spans="1:2" ht="45">
      <c r="A7" s="186" t="s">
        <v>567</v>
      </c>
      <c r="B7" s="185">
        <v>281</v>
      </c>
    </row>
    <row r="8" spans="1:2" ht="15.75" thickBot="1">
      <c r="A8" s="184" t="s">
        <v>568</v>
      </c>
      <c r="B8" s="185">
        <v>106</v>
      </c>
    </row>
    <row r="9" spans="1:2" ht="15.75" thickBot="1">
      <c r="A9" s="184" t="s">
        <v>569</v>
      </c>
      <c r="B9" s="185">
        <v>4</v>
      </c>
    </row>
    <row r="10" spans="1:2" ht="15.75" thickBot="1">
      <c r="A10" s="184" t="s">
        <v>570</v>
      </c>
      <c r="B10" s="185">
        <v>257</v>
      </c>
    </row>
    <row r="11" spans="1:2" ht="15.75" thickBot="1">
      <c r="A11" s="184" t="s">
        <v>571</v>
      </c>
      <c r="B11" s="185">
        <v>72</v>
      </c>
    </row>
    <row r="12" spans="1:2" ht="30">
      <c r="A12" s="187" t="s">
        <v>572</v>
      </c>
      <c r="B12" s="185">
        <v>42</v>
      </c>
    </row>
    <row r="13" spans="1:2">
      <c r="A13" s="188" t="s">
        <v>19</v>
      </c>
      <c r="B13" s="189">
        <f>SUM(B5:B12)</f>
        <v>955</v>
      </c>
    </row>
    <row r="16" spans="1:2">
      <c r="A16" s="68"/>
    </row>
    <row r="17" spans="1:1">
      <c r="A17" s="68"/>
    </row>
    <row r="18" spans="1:1">
      <c r="A18" s="68"/>
    </row>
    <row r="19" spans="1:1">
      <c r="A19" s="68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90" zoomScaleNormal="90" workbookViewId="0">
      <selection activeCell="T6" sqref="T6"/>
    </sheetView>
  </sheetViews>
  <sheetFormatPr defaultRowHeight="15"/>
  <cols>
    <col min="1" max="1" width="6.42578125" style="239" customWidth="1"/>
    <col min="2" max="2" width="19.7109375" style="239" customWidth="1"/>
    <col min="3" max="10" width="9.140625" style="239"/>
    <col min="11" max="11" width="9.5703125" style="239" customWidth="1"/>
    <col min="12" max="16384" width="9.140625" style="239"/>
  </cols>
  <sheetData>
    <row r="1" spans="1:14">
      <c r="A1" s="394" t="s">
        <v>3</v>
      </c>
    </row>
    <row r="2" spans="1:14">
      <c r="A2" s="394" t="s">
        <v>4</v>
      </c>
    </row>
    <row r="6" spans="1:14" s="210" customFormat="1" ht="30">
      <c r="B6" s="416" t="s">
        <v>10</v>
      </c>
      <c r="C6" s="417">
        <v>46023</v>
      </c>
      <c r="D6" s="417">
        <v>46054</v>
      </c>
      <c r="E6" s="417">
        <v>46082</v>
      </c>
      <c r="F6" s="417">
        <v>46113</v>
      </c>
      <c r="G6" s="417">
        <v>46143</v>
      </c>
      <c r="H6" s="417">
        <v>46174</v>
      </c>
      <c r="I6" s="417">
        <v>46204</v>
      </c>
      <c r="J6" s="417">
        <v>46235</v>
      </c>
      <c r="K6" s="417">
        <v>46266</v>
      </c>
      <c r="L6" s="417">
        <v>46296</v>
      </c>
      <c r="M6" s="417">
        <v>46327</v>
      </c>
      <c r="N6" s="417">
        <v>46357</v>
      </c>
    </row>
    <row r="7" spans="1:14" s="210" customFormat="1">
      <c r="B7" s="281" t="s">
        <v>13</v>
      </c>
      <c r="C7" s="390">
        <v>62</v>
      </c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</row>
    <row r="8" spans="1:14" s="210" customFormat="1">
      <c r="B8" s="281" t="s">
        <v>18</v>
      </c>
      <c r="C8" s="390">
        <v>56</v>
      </c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</row>
    <row r="9" spans="1:14">
      <c r="B9" s="935"/>
      <c r="H9" s="986"/>
      <c r="I9" s="934"/>
      <c r="J9" s="1008"/>
    </row>
    <row r="11" spans="1:14">
      <c r="B11" s="712"/>
      <c r="C11" s="198"/>
      <c r="D11" s="198"/>
      <c r="E11" s="713"/>
      <c r="F11" s="198"/>
      <c r="G11" s="195"/>
    </row>
    <row r="12" spans="1:14">
      <c r="C12" s="240"/>
      <c r="D12" s="240"/>
      <c r="E12" s="240"/>
      <c r="F12" s="241"/>
      <c r="G12" s="71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zoomScale="80" zoomScaleNormal="80" workbookViewId="0">
      <selection activeCell="U9" sqref="U9"/>
    </sheetView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1.4257812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3</v>
      </c>
      <c r="B1" s="1"/>
      <c r="C1" s="1"/>
      <c r="R1" s="210"/>
      <c r="S1" s="210"/>
      <c r="T1" s="210"/>
      <c r="U1" s="210"/>
      <c r="V1" s="210"/>
      <c r="W1" s="210"/>
    </row>
    <row r="2" spans="1:32">
      <c r="A2" s="1" t="s">
        <v>4</v>
      </c>
      <c r="B2" s="1"/>
      <c r="C2" s="1"/>
      <c r="R2" s="210"/>
      <c r="S2" s="210"/>
      <c r="T2" s="210"/>
      <c r="U2" s="210"/>
      <c r="V2" s="210"/>
      <c r="W2" s="210"/>
    </row>
    <row r="3" spans="1:32" ht="15.75" thickBot="1">
      <c r="R3" s="210"/>
      <c r="S3" s="210"/>
      <c r="T3" s="210"/>
      <c r="U3" s="210"/>
      <c r="V3" s="210"/>
      <c r="W3" s="210"/>
    </row>
    <row r="4" spans="1:32" ht="54.75" customHeight="1" thickBot="1">
      <c r="A4" s="283" t="s">
        <v>22</v>
      </c>
      <c r="B4" s="265">
        <v>46357</v>
      </c>
      <c r="C4" s="510" t="s">
        <v>23</v>
      </c>
      <c r="D4" s="510" t="s">
        <v>24</v>
      </c>
      <c r="E4" s="284">
        <v>46266</v>
      </c>
      <c r="F4" s="284">
        <v>46235</v>
      </c>
      <c r="G4" s="284">
        <v>46204</v>
      </c>
      <c r="H4" s="284">
        <v>46174</v>
      </c>
      <c r="I4" s="285">
        <v>46143</v>
      </c>
      <c r="J4" s="249">
        <v>46113</v>
      </c>
      <c r="K4" s="249">
        <v>46082</v>
      </c>
      <c r="L4" s="249">
        <v>46054</v>
      </c>
      <c r="M4" s="251">
        <v>46023</v>
      </c>
      <c r="N4" s="284" t="s">
        <v>8</v>
      </c>
      <c r="O4" s="286" t="s">
        <v>9</v>
      </c>
      <c r="P4" s="404" t="s">
        <v>11</v>
      </c>
      <c r="Q4" s="405" t="s">
        <v>25</v>
      </c>
      <c r="R4" s="210"/>
      <c r="S4" s="210"/>
      <c r="T4" s="210"/>
      <c r="U4" s="210"/>
      <c r="V4" s="210"/>
      <c r="W4" s="210"/>
    </row>
    <row r="5" spans="1:32" ht="15.75" thickBot="1">
      <c r="A5" s="339" t="s">
        <v>26</v>
      </c>
      <c r="B5" s="53"/>
      <c r="C5" s="23"/>
      <c r="D5" s="23"/>
      <c r="E5" s="23"/>
      <c r="F5" s="23"/>
      <c r="G5" s="48"/>
      <c r="H5" s="48"/>
      <c r="I5" s="220"/>
      <c r="J5" s="92"/>
      <c r="K5" s="53"/>
      <c r="L5" s="92"/>
      <c r="M5" s="49">
        <v>6</v>
      </c>
      <c r="N5" s="50">
        <f t="shared" ref="N5:N12" si="0">SUM(B5:M5)</f>
        <v>6</v>
      </c>
      <c r="O5" s="51">
        <f t="shared" ref="O5:O12" si="1">AVERAGE(B5:M5)</f>
        <v>6</v>
      </c>
      <c r="P5" s="406">
        <f t="shared" ref="P5:P13" si="2">N5/N$13*100</f>
        <v>0.10328800137717334</v>
      </c>
      <c r="Q5" s="403">
        <f>(M5*100)/$M$13</f>
        <v>0.10328800137717335</v>
      </c>
      <c r="R5" s="210"/>
      <c r="S5" s="210"/>
      <c r="T5" s="210"/>
      <c r="U5" s="210"/>
      <c r="V5" s="210"/>
      <c r="W5" s="210"/>
    </row>
    <row r="6" spans="1:32" ht="15.75" thickBot="1">
      <c r="A6" s="340" t="s">
        <v>27</v>
      </c>
      <c r="B6" s="53"/>
      <c r="C6" s="34"/>
      <c r="D6" s="34"/>
      <c r="E6" s="34"/>
      <c r="F6" s="34"/>
      <c r="G6" s="53"/>
      <c r="H6" s="53"/>
      <c r="I6" s="221"/>
      <c r="J6" s="93"/>
      <c r="K6" s="53"/>
      <c r="L6" s="93"/>
      <c r="M6" s="54">
        <v>1124</v>
      </c>
      <c r="N6" s="50">
        <f t="shared" si="0"/>
        <v>1124</v>
      </c>
      <c r="O6" s="51">
        <f t="shared" si="1"/>
        <v>1124</v>
      </c>
      <c r="P6" s="52">
        <f t="shared" si="2"/>
        <v>19.34928559132381</v>
      </c>
      <c r="Q6" s="403">
        <f t="shared" ref="Q6:Q13" si="3">(M6*100)/$M$13</f>
        <v>19.34928559132381</v>
      </c>
      <c r="R6" s="210"/>
      <c r="S6" s="210"/>
      <c r="T6" s="210"/>
      <c r="U6" s="210"/>
      <c r="V6" s="210"/>
      <c r="W6" s="210"/>
    </row>
    <row r="7" spans="1:32" ht="15.75" thickBot="1">
      <c r="A7" s="340" t="s">
        <v>28</v>
      </c>
      <c r="B7" s="53"/>
      <c r="C7" s="34"/>
      <c r="D7" s="34"/>
      <c r="E7" s="34"/>
      <c r="F7" s="34"/>
      <c r="G7" s="53"/>
      <c r="H7" s="53"/>
      <c r="I7" s="221"/>
      <c r="J7" s="93"/>
      <c r="K7" s="53"/>
      <c r="L7" s="93"/>
      <c r="M7" s="54">
        <v>538</v>
      </c>
      <c r="N7" s="50">
        <f t="shared" si="0"/>
        <v>538</v>
      </c>
      <c r="O7" s="51">
        <f t="shared" si="1"/>
        <v>538</v>
      </c>
      <c r="P7" s="52">
        <f t="shared" si="2"/>
        <v>9.2614907901532106</v>
      </c>
      <c r="Q7" s="403">
        <f t="shared" si="3"/>
        <v>9.2614907901532106</v>
      </c>
      <c r="R7" s="210"/>
      <c r="S7" s="210"/>
      <c r="T7" s="210"/>
      <c r="U7" s="210"/>
      <c r="V7" s="210"/>
      <c r="W7" s="210"/>
    </row>
    <row r="8" spans="1:32" ht="15.75" thickBot="1">
      <c r="A8" s="340" t="s">
        <v>29</v>
      </c>
      <c r="B8" s="53"/>
      <c r="C8" s="34"/>
      <c r="D8" s="34"/>
      <c r="E8" s="34"/>
      <c r="F8" s="34"/>
      <c r="G8" s="53"/>
      <c r="H8" s="53"/>
      <c r="I8" s="221"/>
      <c r="J8" s="93"/>
      <c r="K8" s="53"/>
      <c r="L8" s="93"/>
      <c r="M8" s="54">
        <v>917</v>
      </c>
      <c r="N8" s="50">
        <f t="shared" si="0"/>
        <v>917</v>
      </c>
      <c r="O8" s="51">
        <f t="shared" si="1"/>
        <v>917</v>
      </c>
      <c r="P8" s="52">
        <f t="shared" si="2"/>
        <v>15.785849543811329</v>
      </c>
      <c r="Q8" s="403">
        <f t="shared" si="3"/>
        <v>15.785849543811327</v>
      </c>
      <c r="R8" s="246"/>
      <c r="S8" s="210"/>
      <c r="T8" s="210"/>
      <c r="U8" s="210"/>
      <c r="V8" s="210"/>
      <c r="W8" s="210"/>
    </row>
    <row r="9" spans="1:32" ht="15.75" thickBot="1">
      <c r="A9" s="341" t="s">
        <v>30</v>
      </c>
      <c r="B9" s="324"/>
      <c r="C9" s="40"/>
      <c r="D9" s="40"/>
      <c r="E9" s="40"/>
      <c r="F9" s="40"/>
      <c r="G9" s="324"/>
      <c r="H9" s="324"/>
      <c r="I9" s="325"/>
      <c r="J9" s="94"/>
      <c r="K9" s="324"/>
      <c r="L9" s="94"/>
      <c r="M9" s="326">
        <v>143</v>
      </c>
      <c r="N9" s="50">
        <f t="shared" si="0"/>
        <v>143</v>
      </c>
      <c r="O9" s="51">
        <f t="shared" si="1"/>
        <v>143</v>
      </c>
      <c r="P9" s="52">
        <f t="shared" si="2"/>
        <v>2.4616973661559647</v>
      </c>
      <c r="Q9" s="403">
        <f t="shared" si="3"/>
        <v>2.4616973661559647</v>
      </c>
      <c r="R9" s="246"/>
      <c r="S9" s="210"/>
      <c r="T9" s="210"/>
      <c r="U9" s="210"/>
      <c r="V9" s="210"/>
      <c r="W9" s="210"/>
    </row>
    <row r="10" spans="1:32" ht="15.75" thickBot="1">
      <c r="A10" s="609" t="s">
        <v>31</v>
      </c>
      <c r="B10" s="327"/>
      <c r="C10" s="190"/>
      <c r="D10" s="190"/>
      <c r="E10" s="190"/>
      <c r="F10" s="190"/>
      <c r="G10" s="327"/>
      <c r="H10" s="327"/>
      <c r="I10" s="327"/>
      <c r="J10" s="328"/>
      <c r="K10" s="327"/>
      <c r="L10" s="328"/>
      <c r="M10" s="333">
        <v>92</v>
      </c>
      <c r="N10" s="323">
        <f t="shared" si="0"/>
        <v>92</v>
      </c>
      <c r="O10" s="51">
        <f t="shared" si="1"/>
        <v>92</v>
      </c>
      <c r="P10" s="52">
        <f t="shared" si="2"/>
        <v>1.5837493544499914</v>
      </c>
      <c r="Q10" s="403">
        <f t="shared" si="3"/>
        <v>1.5837493544499914</v>
      </c>
      <c r="R10" s="246"/>
      <c r="S10" s="247"/>
      <c r="T10" s="210"/>
      <c r="U10" s="210"/>
      <c r="V10" s="210"/>
      <c r="W10" s="210"/>
    </row>
    <row r="11" spans="1:32" ht="15.75" thickBot="1">
      <c r="A11" s="342" t="s">
        <v>32</v>
      </c>
      <c r="B11" s="330"/>
      <c r="C11" s="329"/>
      <c r="D11" s="329"/>
      <c r="E11" s="329"/>
      <c r="F11" s="329"/>
      <c r="G11" s="330"/>
      <c r="H11" s="330"/>
      <c r="I11" s="330"/>
      <c r="J11" s="331"/>
      <c r="K11" s="330"/>
      <c r="L11" s="331"/>
      <c r="M11" s="336">
        <v>2802</v>
      </c>
      <c r="N11" s="334">
        <f t="shared" si="0"/>
        <v>2802</v>
      </c>
      <c r="O11" s="51">
        <f t="shared" si="1"/>
        <v>2802</v>
      </c>
      <c r="P11" s="52">
        <f t="shared" si="2"/>
        <v>48.23549664313996</v>
      </c>
      <c r="Q11" s="403">
        <f t="shared" si="3"/>
        <v>48.235496643139953</v>
      </c>
      <c r="R11" s="246"/>
      <c r="S11" s="247"/>
      <c r="T11" s="210"/>
      <c r="U11" s="210"/>
      <c r="V11" s="210"/>
      <c r="W11" s="210"/>
    </row>
    <row r="12" spans="1:32" ht="15.75" thickBot="1">
      <c r="A12" s="343" t="s">
        <v>33</v>
      </c>
      <c r="B12" s="330"/>
      <c r="C12" s="329"/>
      <c r="D12" s="329"/>
      <c r="E12" s="329"/>
      <c r="F12" s="329"/>
      <c r="G12" s="330"/>
      <c r="H12" s="330"/>
      <c r="I12" s="330"/>
      <c r="J12" s="331"/>
      <c r="K12" s="330"/>
      <c r="L12" s="331"/>
      <c r="M12" s="336">
        <v>187</v>
      </c>
      <c r="N12" s="335">
        <f t="shared" si="0"/>
        <v>187</v>
      </c>
      <c r="O12" s="51">
        <f t="shared" si="1"/>
        <v>187</v>
      </c>
      <c r="P12" s="52">
        <f t="shared" si="2"/>
        <v>3.2191427095885699</v>
      </c>
      <c r="Q12" s="403">
        <f t="shared" si="3"/>
        <v>3.2191427095885694</v>
      </c>
      <c r="R12" s="246"/>
      <c r="S12" s="247"/>
      <c r="T12" s="210"/>
      <c r="U12" s="210"/>
      <c r="V12" s="210"/>
      <c r="W12" s="210"/>
    </row>
    <row r="13" spans="1:32" ht="16.5" thickBot="1">
      <c r="A13" s="337" t="s">
        <v>34</v>
      </c>
      <c r="B13" s="332">
        <f t="shared" ref="B13:N13" si="4">SUM(B5:B12)</f>
        <v>0</v>
      </c>
      <c r="C13" s="332">
        <f t="shared" si="4"/>
        <v>0</v>
      </c>
      <c r="D13" s="332">
        <f t="shared" si="4"/>
        <v>0</v>
      </c>
      <c r="E13" s="332">
        <f t="shared" si="4"/>
        <v>0</v>
      </c>
      <c r="F13" s="332">
        <f t="shared" si="4"/>
        <v>0</v>
      </c>
      <c r="G13" s="332">
        <f t="shared" si="4"/>
        <v>0</v>
      </c>
      <c r="H13" s="332">
        <f t="shared" si="4"/>
        <v>0</v>
      </c>
      <c r="I13" s="332">
        <f t="shared" si="4"/>
        <v>0</v>
      </c>
      <c r="J13" s="332">
        <f t="shared" si="4"/>
        <v>0</v>
      </c>
      <c r="K13" s="332">
        <f t="shared" si="4"/>
        <v>0</v>
      </c>
      <c r="L13" s="332">
        <f t="shared" si="4"/>
        <v>0</v>
      </c>
      <c r="M13" s="338">
        <f t="shared" si="4"/>
        <v>5809</v>
      </c>
      <c r="N13" s="287">
        <f t="shared" si="4"/>
        <v>5809</v>
      </c>
      <c r="O13" s="288">
        <f>AVERAGEIF(B13:M13,"&gt;0")</f>
        <v>5809</v>
      </c>
      <c r="P13" s="289">
        <f t="shared" si="2"/>
        <v>100</v>
      </c>
      <c r="Q13" s="403">
        <f t="shared" si="3"/>
        <v>100</v>
      </c>
      <c r="R13" s="246"/>
      <c r="S13" s="248"/>
      <c r="T13" s="210"/>
      <c r="U13" s="210"/>
      <c r="V13" s="210"/>
      <c r="W13" s="210"/>
      <c r="AD13" s="57"/>
      <c r="AE13" s="2"/>
      <c r="AF13" s="57"/>
    </row>
    <row r="14" spans="1:32">
      <c r="M14" s="58"/>
      <c r="N14" s="56"/>
      <c r="U14" s="57"/>
      <c r="V14" s="2"/>
      <c r="W14" s="57"/>
    </row>
    <row r="15" spans="1:32">
      <c r="A15" s="1045"/>
      <c r="B15" s="1045"/>
      <c r="C15" s="1045"/>
      <c r="D15" s="1045"/>
      <c r="E15" s="55"/>
      <c r="I15" s="56"/>
      <c r="J15" s="56"/>
      <c r="U15" s="57"/>
      <c r="V15" s="2"/>
      <c r="W15" s="57"/>
    </row>
    <row r="16" spans="1:32">
      <c r="A16" s="1045"/>
      <c r="B16" s="1045"/>
      <c r="C16" s="1045"/>
      <c r="D16" s="1045"/>
      <c r="I16" s="56"/>
      <c r="U16" s="57"/>
      <c r="V16" s="2"/>
      <c r="W16" s="57"/>
    </row>
    <row r="17" spans="1:23">
      <c r="A17" s="1045"/>
      <c r="B17" s="1045"/>
      <c r="C17" s="1045"/>
      <c r="D17" s="1045"/>
      <c r="U17" s="59"/>
      <c r="V17" s="2"/>
      <c r="W17" s="60"/>
    </row>
    <row r="22" spans="1:23">
      <c r="A22" s="1"/>
      <c r="B22" s="1"/>
      <c r="C22" s="1"/>
      <c r="D22" s="5"/>
    </row>
    <row r="23" spans="1:23">
      <c r="A23" s="57"/>
      <c r="B23" s="57"/>
      <c r="C23" s="57"/>
      <c r="D23" s="61"/>
    </row>
    <row r="24" spans="1:23">
      <c r="A24" s="57"/>
      <c r="B24" s="57"/>
      <c r="C24" s="57"/>
      <c r="D24" s="61"/>
    </row>
    <row r="25" spans="1:23">
      <c r="A25" s="57"/>
      <c r="B25" s="57"/>
      <c r="C25" s="57"/>
      <c r="D25" s="61"/>
    </row>
    <row r="26" spans="1:23">
      <c r="A26" s="57"/>
      <c r="B26" s="57"/>
      <c r="C26" s="57"/>
      <c r="D26" s="61"/>
    </row>
    <row r="27" spans="1:23">
      <c r="A27" s="59"/>
      <c r="B27" s="59"/>
      <c r="C27" s="59"/>
      <c r="D27" s="61"/>
    </row>
    <row r="28" spans="1:23">
      <c r="E28" s="56"/>
    </row>
    <row r="38" spans="1:1">
      <c r="A38" s="348"/>
    </row>
    <row r="39" spans="1:1">
      <c r="A39" s="524"/>
    </row>
    <row r="41" spans="1:1">
      <c r="A41" s="524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S47"/>
  <sheetViews>
    <sheetView zoomScale="90" zoomScaleNormal="90" workbookViewId="0">
      <selection activeCell="W16" sqref="W16"/>
    </sheetView>
  </sheetViews>
  <sheetFormatPr defaultRowHeight="15"/>
  <cols>
    <col min="1" max="1" width="16.85546875" style="477" customWidth="1"/>
    <col min="2" max="2" width="12" style="477" bestFit="1" customWidth="1"/>
    <col min="3" max="3" width="11" style="477" bestFit="1" customWidth="1"/>
    <col min="4" max="13" width="9.140625" style="477"/>
    <col min="14" max="14" width="11.42578125" style="477" customWidth="1"/>
    <col min="15" max="15" width="13.85546875" style="477" customWidth="1"/>
    <col min="16" max="17" width="9.140625" style="477"/>
    <col min="18" max="18" width="22" style="477" customWidth="1"/>
    <col min="19" max="16384" width="9.140625" style="477"/>
  </cols>
  <sheetData>
    <row r="10" spans="1:19">
      <c r="A10" s="672"/>
    </row>
    <row r="11" spans="1:19" ht="15.75" thickBot="1">
      <c r="A11" s="1046" t="s">
        <v>35</v>
      </c>
      <c r="B11" s="1046"/>
      <c r="C11" s="1046"/>
      <c r="R11" s="693"/>
    </row>
    <row r="12" spans="1:19" ht="15.75" thickBot="1">
      <c r="A12" s="474" t="s">
        <v>5</v>
      </c>
      <c r="B12" s="474" t="s">
        <v>6</v>
      </c>
      <c r="C12" s="474" t="s">
        <v>7</v>
      </c>
      <c r="R12" s="693"/>
    </row>
    <row r="13" spans="1:19" ht="15.75" thickBot="1">
      <c r="A13" s="471">
        <v>46023</v>
      </c>
      <c r="B13" s="473">
        <v>143</v>
      </c>
      <c r="C13" s="472">
        <f>((B13-161)/161)*100</f>
        <v>-11.180124223602485</v>
      </c>
      <c r="R13" s="693"/>
    </row>
    <row r="14" spans="1:19" ht="15.75" thickBot="1">
      <c r="A14" s="471">
        <v>46054</v>
      </c>
      <c r="B14" s="1009">
        <v>0</v>
      </c>
      <c r="C14" s="1010">
        <f t="shared" ref="C14:C24" si="0">((B14-B13)/B13)*100</f>
        <v>-100</v>
      </c>
      <c r="R14" s="694"/>
      <c r="S14" s="695"/>
    </row>
    <row r="15" spans="1:19" ht="15.75" thickBot="1">
      <c r="A15" s="471">
        <v>46082</v>
      </c>
      <c r="B15" s="1009">
        <v>0</v>
      </c>
      <c r="C15" s="1010" t="e">
        <f t="shared" si="0"/>
        <v>#DIV/0!</v>
      </c>
    </row>
    <row r="16" spans="1:19" ht="15.75" thickBot="1">
      <c r="A16" s="471">
        <v>46113</v>
      </c>
      <c r="B16" s="1009">
        <v>0</v>
      </c>
      <c r="C16" s="1010" t="e">
        <f t="shared" si="0"/>
        <v>#DIV/0!</v>
      </c>
    </row>
    <row r="17" spans="1:9" ht="15.75" thickBot="1">
      <c r="A17" s="471">
        <v>46143</v>
      </c>
      <c r="B17" s="1009">
        <v>0</v>
      </c>
      <c r="C17" s="1010" t="e">
        <f t="shared" si="0"/>
        <v>#DIV/0!</v>
      </c>
    </row>
    <row r="18" spans="1:9" ht="15.75" thickBot="1">
      <c r="A18" s="471">
        <v>46174</v>
      </c>
      <c r="B18" s="1009">
        <v>0</v>
      </c>
      <c r="C18" s="1010" t="e">
        <f t="shared" si="0"/>
        <v>#DIV/0!</v>
      </c>
    </row>
    <row r="19" spans="1:9" ht="15.75" thickBot="1">
      <c r="A19" s="471">
        <v>46204</v>
      </c>
      <c r="B19" s="1009">
        <v>0</v>
      </c>
      <c r="C19" s="1010" t="e">
        <f t="shared" si="0"/>
        <v>#DIV/0!</v>
      </c>
    </row>
    <row r="20" spans="1:9" ht="15.75" thickBot="1">
      <c r="A20" s="471">
        <v>46235</v>
      </c>
      <c r="B20" s="1009">
        <v>0</v>
      </c>
      <c r="C20" s="1010" t="e">
        <f t="shared" si="0"/>
        <v>#DIV/0!</v>
      </c>
    </row>
    <row r="21" spans="1:9" ht="15.75" thickBot="1">
      <c r="A21" s="471">
        <v>46266</v>
      </c>
      <c r="B21" s="1009">
        <v>0</v>
      </c>
      <c r="C21" s="1010" t="e">
        <f t="shared" si="0"/>
        <v>#DIV/0!</v>
      </c>
    </row>
    <row r="22" spans="1:9" ht="15.75" thickBot="1">
      <c r="A22" s="471">
        <v>46296</v>
      </c>
      <c r="B22" s="1009">
        <v>0</v>
      </c>
      <c r="C22" s="1010" t="e">
        <f t="shared" si="0"/>
        <v>#DIV/0!</v>
      </c>
    </row>
    <row r="23" spans="1:9" ht="15.75" thickBot="1">
      <c r="A23" s="471">
        <v>46327</v>
      </c>
      <c r="B23" s="1009">
        <v>0</v>
      </c>
      <c r="C23" s="1010" t="e">
        <f t="shared" si="0"/>
        <v>#DIV/0!</v>
      </c>
    </row>
    <row r="24" spans="1:9" ht="15.75" thickBot="1">
      <c r="A24" s="471">
        <v>46357</v>
      </c>
      <c r="B24" s="1009">
        <v>0</v>
      </c>
      <c r="C24" s="1010" t="e">
        <f t="shared" si="0"/>
        <v>#DIV/0!</v>
      </c>
    </row>
    <row r="25" spans="1:9" ht="15.75" thickBot="1">
      <c r="A25" s="470" t="s">
        <v>8</v>
      </c>
      <c r="B25" s="470">
        <f>SUM(B13:B24)</f>
        <v>143</v>
      </c>
      <c r="C25" s="470"/>
    </row>
    <row r="27" spans="1:9">
      <c r="A27" s="1047" t="s">
        <v>20</v>
      </c>
      <c r="B27" s="1047"/>
      <c r="C27" s="1047"/>
      <c r="D27" s="1047"/>
      <c r="E27" s="1047"/>
      <c r="F27" s="1047"/>
      <c r="G27" s="1047"/>
      <c r="H27" s="1047"/>
      <c r="I27" s="1047"/>
    </row>
    <row r="28" spans="1:9">
      <c r="A28" s="1047"/>
      <c r="B28" s="1047"/>
      <c r="C28" s="1047"/>
      <c r="D28" s="1047"/>
      <c r="E28" s="1047"/>
      <c r="F28" s="1047"/>
      <c r="G28" s="1047"/>
      <c r="H28" s="1047"/>
      <c r="I28" s="1047"/>
    </row>
    <row r="29" spans="1:9">
      <c r="A29" s="1047"/>
      <c r="B29" s="1047"/>
      <c r="C29" s="1047"/>
      <c r="D29" s="1047"/>
      <c r="E29" s="1047"/>
      <c r="F29" s="1047"/>
      <c r="G29" s="1047"/>
      <c r="H29" s="1047"/>
      <c r="I29" s="1047"/>
    </row>
    <row r="32" spans="1:9">
      <c r="A32" s="481" t="s">
        <v>36</v>
      </c>
      <c r="B32" s="696">
        <v>20</v>
      </c>
    </row>
    <row r="33" spans="1:2">
      <c r="A33" s="481" t="s">
        <v>37</v>
      </c>
      <c r="B33" s="696">
        <v>37</v>
      </c>
    </row>
    <row r="34" spans="1:2">
      <c r="A34" s="481" t="s">
        <v>38</v>
      </c>
      <c r="B34" s="696">
        <v>86</v>
      </c>
    </row>
    <row r="35" spans="1:2">
      <c r="A35" s="475" t="s">
        <v>19</v>
      </c>
      <c r="B35" s="478">
        <f>SUM(B32:B34)</f>
        <v>143</v>
      </c>
    </row>
    <row r="36" spans="1:2">
      <c r="A36" s="475"/>
      <c r="B36" s="478"/>
    </row>
    <row r="37" spans="1:2">
      <c r="A37" s="480"/>
      <c r="B37" s="480"/>
    </row>
    <row r="38" spans="1:2">
      <c r="A38" s="476" t="s">
        <v>39</v>
      </c>
      <c r="B38" s="479" t="s">
        <v>6</v>
      </c>
    </row>
    <row r="39" spans="1:2">
      <c r="A39" s="476" t="s">
        <v>31</v>
      </c>
      <c r="B39" s="479">
        <v>1</v>
      </c>
    </row>
    <row r="40" spans="1:2">
      <c r="A40" s="476" t="s">
        <v>26</v>
      </c>
      <c r="B40" s="479">
        <v>0</v>
      </c>
    </row>
    <row r="41" spans="1:2">
      <c r="A41" s="476" t="s">
        <v>27</v>
      </c>
      <c r="B41" s="480">
        <v>1</v>
      </c>
    </row>
    <row r="42" spans="1:2">
      <c r="A42" s="476" t="s">
        <v>29</v>
      </c>
      <c r="B42" s="480">
        <v>73</v>
      </c>
    </row>
    <row r="43" spans="1:2">
      <c r="A43" s="476" t="s">
        <v>40</v>
      </c>
      <c r="B43" s="480">
        <v>24</v>
      </c>
    </row>
    <row r="44" spans="1:2">
      <c r="A44" s="476" t="s">
        <v>41</v>
      </c>
      <c r="B44" s="480">
        <v>24</v>
      </c>
    </row>
    <row r="45" spans="1:2">
      <c r="A45" s="476" t="s">
        <v>33</v>
      </c>
      <c r="B45" s="480">
        <v>9</v>
      </c>
    </row>
    <row r="46" spans="1:2">
      <c r="A46" s="476" t="s">
        <v>28</v>
      </c>
      <c r="B46" s="480">
        <v>11</v>
      </c>
    </row>
    <row r="47" spans="1:2">
      <c r="A47" s="475" t="s">
        <v>19</v>
      </c>
      <c r="B47" s="478">
        <f>SUM(B39:B46)</f>
        <v>143</v>
      </c>
    </row>
  </sheetData>
  <sortState ref="A40:B47">
    <sortCondition ref="A39"/>
  </sortState>
  <mergeCells count="2">
    <mergeCell ref="A11:C11"/>
    <mergeCell ref="A27:I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4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8"/>
  <sheetViews>
    <sheetView zoomScale="90" zoomScaleNormal="90" workbookViewId="0">
      <selection activeCell="L20" sqref="L20"/>
    </sheetView>
  </sheetViews>
  <sheetFormatPr defaultRowHeight="15"/>
  <cols>
    <col min="1" max="1" width="70.140625" customWidth="1"/>
  </cols>
  <sheetData>
    <row r="1" spans="1:2">
      <c r="A1" s="1" t="s">
        <v>3</v>
      </c>
      <c r="B1" s="62"/>
    </row>
    <row r="2" spans="1:2">
      <c r="A2" s="1" t="s">
        <v>4</v>
      </c>
      <c r="B2" s="62"/>
    </row>
    <row r="3" spans="1:2" ht="15.75" thickBot="1">
      <c r="B3" s="63"/>
    </row>
    <row r="4" spans="1:2" ht="15.75" thickBot="1">
      <c r="A4" s="424" t="s">
        <v>42</v>
      </c>
      <c r="B4" s="262">
        <v>46023</v>
      </c>
    </row>
    <row r="5" spans="1:2">
      <c r="A5" s="423" t="s">
        <v>43</v>
      </c>
      <c r="B5" s="408">
        <v>160</v>
      </c>
    </row>
    <row r="6" spans="1:2">
      <c r="A6" s="259" t="s">
        <v>44</v>
      </c>
      <c r="B6" s="409">
        <v>0</v>
      </c>
    </row>
    <row r="7" spans="1:2">
      <c r="A7" s="259" t="s">
        <v>45</v>
      </c>
      <c r="B7" s="409">
        <v>1</v>
      </c>
    </row>
    <row r="8" spans="1:2" ht="15.75" thickBot="1">
      <c r="A8" s="260" t="s">
        <v>46</v>
      </c>
      <c r="B8" s="410">
        <v>14</v>
      </c>
    </row>
    <row r="9" spans="1:2" ht="15.75" thickBot="1">
      <c r="A9" s="261" t="s">
        <v>47</v>
      </c>
      <c r="B9" s="407">
        <f>SUM(B5:B8)</f>
        <v>175</v>
      </c>
    </row>
    <row r="11" spans="1:2" ht="30">
      <c r="A11" s="258" t="s">
        <v>48</v>
      </c>
    </row>
    <row r="14" spans="1:2" ht="45">
      <c r="A14" s="258" t="s">
        <v>49</v>
      </c>
    </row>
    <row r="16" spans="1:2" ht="60">
      <c r="A16" s="258" t="s">
        <v>50</v>
      </c>
    </row>
    <row r="18" spans="1:1" ht="60.75" customHeight="1">
      <c r="A18" s="642" t="s">
        <v>51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72"/>
  <sheetViews>
    <sheetView zoomScale="90" zoomScaleNormal="90" workbookViewId="0"/>
  </sheetViews>
  <sheetFormatPr defaultRowHeight="15"/>
  <cols>
    <col min="1" max="1" width="69" customWidth="1"/>
    <col min="2" max="2" width="7.5703125" style="63" bestFit="1" customWidth="1"/>
    <col min="3" max="3" width="7.7109375" style="63" bestFit="1" customWidth="1"/>
    <col min="4" max="4" width="7.140625" style="63" bestFit="1" customWidth="1"/>
    <col min="5" max="5" width="7" style="63" bestFit="1" customWidth="1"/>
    <col min="6" max="6" width="7.7109375" style="63" bestFit="1" customWidth="1"/>
    <col min="7" max="7" width="6.42578125" style="63" bestFit="1" customWidth="1"/>
    <col min="8" max="8" width="7.140625" style="63" bestFit="1" customWidth="1"/>
    <col min="9" max="9" width="7.42578125" style="63" bestFit="1" customWidth="1"/>
    <col min="10" max="10" width="7.28515625" style="63" bestFit="1" customWidth="1"/>
    <col min="11" max="11" width="7.7109375" style="63" bestFit="1" customWidth="1"/>
    <col min="12" max="12" width="7.28515625" style="63" bestFit="1" customWidth="1"/>
    <col min="13" max="14" width="7" style="63" bestFit="1" customWidth="1"/>
    <col min="15" max="15" width="8.85546875" style="63" customWidth="1"/>
    <col min="16" max="16" width="8.7109375" style="64" bestFit="1" customWidth="1"/>
    <col min="17" max="17" width="9.140625" customWidth="1"/>
  </cols>
  <sheetData>
    <row r="1" spans="1:16">
      <c r="A1" s="1" t="s">
        <v>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6">
      <c r="A2" s="1" t="s">
        <v>4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6" ht="15.75" thickBot="1"/>
    <row r="4" spans="1:16" ht="15.75" thickBot="1">
      <c r="A4" s="425" t="s">
        <v>52</v>
      </c>
      <c r="B4" s="426">
        <v>46357</v>
      </c>
      <c r="C4" s="427">
        <v>46327</v>
      </c>
      <c r="D4" s="428">
        <v>46296</v>
      </c>
      <c r="E4" s="427">
        <v>46266</v>
      </c>
      <c r="F4" s="427">
        <v>46235</v>
      </c>
      <c r="G4" s="427">
        <v>46204</v>
      </c>
      <c r="H4" s="427">
        <v>46174</v>
      </c>
      <c r="I4" s="429">
        <v>46143</v>
      </c>
      <c r="J4" s="427">
        <v>46113</v>
      </c>
      <c r="K4" s="426">
        <v>46082</v>
      </c>
      <c r="L4" s="430">
        <v>46054</v>
      </c>
      <c r="M4" s="431">
        <v>46023</v>
      </c>
      <c r="N4" s="265" t="s">
        <v>8</v>
      </c>
      <c r="O4" s="303" t="s">
        <v>9</v>
      </c>
      <c r="P4" s="191" t="s">
        <v>53</v>
      </c>
    </row>
    <row r="5" spans="1:16" s="706" customFormat="1">
      <c r="A5" s="716" t="s">
        <v>54</v>
      </c>
      <c r="B5" s="717"/>
      <c r="C5" s="699"/>
      <c r="D5" s="718"/>
      <c r="E5" s="718"/>
      <c r="F5" s="718"/>
      <c r="G5" s="718"/>
      <c r="H5" s="718"/>
      <c r="I5" s="718"/>
      <c r="J5" s="718"/>
      <c r="K5" s="719"/>
      <c r="L5" s="719"/>
      <c r="M5" s="702">
        <v>0</v>
      </c>
      <c r="N5" s="720">
        <f>SUM(B5:M5)</f>
        <v>0</v>
      </c>
      <c r="O5" s="721">
        <f>AVERAGE(B5:M5)</f>
        <v>0</v>
      </c>
      <c r="P5" s="722">
        <f t="shared" ref="P5:P37" si="0">(N5/$N$263)*100</f>
        <v>0</v>
      </c>
    </row>
    <row r="6" spans="1:16" s="706" customFormat="1">
      <c r="A6" s="716" t="s">
        <v>55</v>
      </c>
      <c r="B6" s="717"/>
      <c r="C6" s="699"/>
      <c r="D6" s="718"/>
      <c r="E6" s="718"/>
      <c r="F6" s="718"/>
      <c r="G6" s="718"/>
      <c r="H6" s="718"/>
      <c r="I6" s="718"/>
      <c r="J6" s="718"/>
      <c r="K6" s="719"/>
      <c r="L6" s="719"/>
      <c r="M6" s="702">
        <v>0</v>
      </c>
      <c r="N6" s="720">
        <f>SUM(B6:M6)</f>
        <v>0</v>
      </c>
      <c r="O6" s="721">
        <f>AVERAGE(B6:M6)</f>
        <v>0</v>
      </c>
      <c r="P6" s="722">
        <f t="shared" si="0"/>
        <v>0</v>
      </c>
    </row>
    <row r="7" spans="1:16" s="727" customFormat="1">
      <c r="A7" s="723" t="s">
        <v>56</v>
      </c>
      <c r="B7" s="717"/>
      <c r="C7" s="699"/>
      <c r="D7" s="701"/>
      <c r="E7" s="701"/>
      <c r="F7" s="701"/>
      <c r="G7" s="701"/>
      <c r="H7" s="701"/>
      <c r="I7" s="701"/>
      <c r="J7" s="701"/>
      <c r="K7" s="699"/>
      <c r="L7" s="699"/>
      <c r="M7" s="702">
        <v>0</v>
      </c>
      <c r="N7" s="724">
        <f t="shared" ref="N7:N77" si="1">SUM(B7:M7)</f>
        <v>0</v>
      </c>
      <c r="O7" s="725">
        <f t="shared" ref="O7:O77" si="2">AVERAGE(B7:M7)</f>
        <v>0</v>
      </c>
      <c r="P7" s="726">
        <f t="shared" si="0"/>
        <v>0</v>
      </c>
    </row>
    <row r="8" spans="1:16" s="727" customFormat="1">
      <c r="A8" s="723" t="s">
        <v>57</v>
      </c>
      <c r="B8" s="717"/>
      <c r="C8" s="699"/>
      <c r="D8" s="701"/>
      <c r="E8" s="701"/>
      <c r="F8" s="701"/>
      <c r="G8" s="701"/>
      <c r="H8" s="701"/>
      <c r="I8" s="701"/>
      <c r="J8" s="701"/>
      <c r="K8" s="699"/>
      <c r="L8" s="699"/>
      <c r="M8" s="702">
        <v>2</v>
      </c>
      <c r="N8" s="728">
        <f t="shared" si="1"/>
        <v>2</v>
      </c>
      <c r="O8" s="729">
        <f t="shared" si="2"/>
        <v>2</v>
      </c>
      <c r="P8" s="705">
        <f t="shared" si="0"/>
        <v>3.6989088218975404E-2</v>
      </c>
    </row>
    <row r="9" spans="1:16" s="727" customFormat="1">
      <c r="A9" s="723" t="s">
        <v>58</v>
      </c>
      <c r="B9" s="717"/>
      <c r="C9" s="699"/>
      <c r="D9" s="701"/>
      <c r="E9" s="701"/>
      <c r="F9" s="701"/>
      <c r="G9" s="701"/>
      <c r="H9" s="701"/>
      <c r="I9" s="701"/>
      <c r="J9" s="701"/>
      <c r="K9" s="699"/>
      <c r="L9" s="699"/>
      <c r="M9" s="702">
        <v>2</v>
      </c>
      <c r="N9" s="703">
        <f t="shared" si="1"/>
        <v>2</v>
      </c>
      <c r="O9" s="704">
        <f t="shared" si="2"/>
        <v>2</v>
      </c>
      <c r="P9" s="705">
        <f t="shared" si="0"/>
        <v>3.6989088218975404E-2</v>
      </c>
    </row>
    <row r="10" spans="1:16" s="727" customFormat="1">
      <c r="A10" s="723" t="s">
        <v>59</v>
      </c>
      <c r="B10" s="717"/>
      <c r="C10" s="699"/>
      <c r="D10" s="701"/>
      <c r="E10" s="701"/>
      <c r="F10" s="701"/>
      <c r="G10" s="701"/>
      <c r="H10" s="701"/>
      <c r="I10" s="701"/>
      <c r="J10" s="701"/>
      <c r="K10" s="699"/>
      <c r="L10" s="699"/>
      <c r="M10" s="702">
        <v>0</v>
      </c>
      <c r="N10" s="703">
        <f t="shared" si="1"/>
        <v>0</v>
      </c>
      <c r="O10" s="704">
        <f t="shared" si="2"/>
        <v>0</v>
      </c>
      <c r="P10" s="705">
        <f t="shared" si="0"/>
        <v>0</v>
      </c>
    </row>
    <row r="11" spans="1:16" s="727" customFormat="1">
      <c r="A11" s="723" t="s">
        <v>60</v>
      </c>
      <c r="B11" s="717"/>
      <c r="C11" s="699"/>
      <c r="D11" s="701"/>
      <c r="E11" s="701"/>
      <c r="F11" s="701"/>
      <c r="G11" s="701"/>
      <c r="H11" s="701"/>
      <c r="I11" s="701"/>
      <c r="J11" s="701"/>
      <c r="K11" s="699"/>
      <c r="L11" s="699"/>
      <c r="M11" s="702">
        <v>2</v>
      </c>
      <c r="N11" s="703">
        <f t="shared" si="1"/>
        <v>2</v>
      </c>
      <c r="O11" s="704">
        <f t="shared" si="2"/>
        <v>2</v>
      </c>
      <c r="P11" s="705">
        <f t="shared" si="0"/>
        <v>3.6989088218975404E-2</v>
      </c>
    </row>
    <row r="12" spans="1:16" s="727" customFormat="1">
      <c r="A12" s="730" t="s">
        <v>61</v>
      </c>
      <c r="B12" s="717"/>
      <c r="C12" s="699"/>
      <c r="D12" s="701"/>
      <c r="E12" s="701"/>
      <c r="F12" s="701"/>
      <c r="G12" s="701"/>
      <c r="H12" s="701"/>
      <c r="I12" s="701"/>
      <c r="J12" s="701"/>
      <c r="K12" s="699"/>
      <c r="L12" s="699"/>
      <c r="M12" s="702">
        <v>0</v>
      </c>
      <c r="N12" s="703">
        <f t="shared" si="1"/>
        <v>0</v>
      </c>
      <c r="O12" s="704">
        <f t="shared" si="2"/>
        <v>0</v>
      </c>
      <c r="P12" s="705">
        <f t="shared" si="0"/>
        <v>0</v>
      </c>
    </row>
    <row r="13" spans="1:16" s="727" customFormat="1">
      <c r="A13" s="723" t="s">
        <v>62</v>
      </c>
      <c r="B13" s="717"/>
      <c r="C13" s="699"/>
      <c r="D13" s="701"/>
      <c r="E13" s="701"/>
      <c r="F13" s="701"/>
      <c r="G13" s="701"/>
      <c r="H13" s="701"/>
      <c r="I13" s="701"/>
      <c r="J13" s="701"/>
      <c r="K13" s="699"/>
      <c r="L13" s="699"/>
      <c r="M13" s="702">
        <v>1</v>
      </c>
      <c r="N13" s="703">
        <f t="shared" si="1"/>
        <v>1</v>
      </c>
      <c r="O13" s="704">
        <f t="shared" si="2"/>
        <v>1</v>
      </c>
      <c r="P13" s="705">
        <f t="shared" si="0"/>
        <v>1.8494544109487702E-2</v>
      </c>
    </row>
    <row r="14" spans="1:16" s="727" customFormat="1">
      <c r="A14" s="723" t="s">
        <v>63</v>
      </c>
      <c r="B14" s="717"/>
      <c r="C14" s="699"/>
      <c r="D14" s="701"/>
      <c r="E14" s="701"/>
      <c r="F14" s="701"/>
      <c r="G14" s="701"/>
      <c r="H14" s="701"/>
      <c r="I14" s="701"/>
      <c r="J14" s="701"/>
      <c r="K14" s="699"/>
      <c r="L14" s="699"/>
      <c r="M14" s="702">
        <v>2</v>
      </c>
      <c r="N14" s="703">
        <f t="shared" si="1"/>
        <v>2</v>
      </c>
      <c r="O14" s="704">
        <f t="shared" si="2"/>
        <v>2</v>
      </c>
      <c r="P14" s="705">
        <f t="shared" si="0"/>
        <v>3.6989088218975404E-2</v>
      </c>
    </row>
    <row r="15" spans="1:16" s="727" customFormat="1">
      <c r="A15" s="723" t="s">
        <v>64</v>
      </c>
      <c r="B15" s="717"/>
      <c r="C15" s="699"/>
      <c r="D15" s="701"/>
      <c r="E15" s="701"/>
      <c r="F15" s="701"/>
      <c r="G15" s="701"/>
      <c r="H15" s="701"/>
      <c r="I15" s="701"/>
      <c r="J15" s="701"/>
      <c r="K15" s="699"/>
      <c r="L15" s="699"/>
      <c r="M15" s="702">
        <v>0</v>
      </c>
      <c r="N15" s="703">
        <f t="shared" si="1"/>
        <v>0</v>
      </c>
      <c r="O15" s="704">
        <f t="shared" si="2"/>
        <v>0</v>
      </c>
      <c r="P15" s="705">
        <f t="shared" si="0"/>
        <v>0</v>
      </c>
    </row>
    <row r="16" spans="1:16" s="727" customFormat="1">
      <c r="A16" s="723" t="s">
        <v>65</v>
      </c>
      <c r="B16" s="717"/>
      <c r="C16" s="699"/>
      <c r="D16" s="701"/>
      <c r="E16" s="701"/>
      <c r="F16" s="701"/>
      <c r="G16" s="701"/>
      <c r="H16" s="701"/>
      <c r="I16" s="701"/>
      <c r="J16" s="701"/>
      <c r="K16" s="699"/>
      <c r="L16" s="699"/>
      <c r="M16" s="702">
        <v>11</v>
      </c>
      <c r="N16" s="703">
        <f t="shared" si="1"/>
        <v>11</v>
      </c>
      <c r="O16" s="704">
        <f t="shared" si="2"/>
        <v>11</v>
      </c>
      <c r="P16" s="705">
        <f t="shared" si="0"/>
        <v>0.20343998520436471</v>
      </c>
    </row>
    <row r="17" spans="1:16" s="706" customFormat="1">
      <c r="A17" s="730" t="s">
        <v>66</v>
      </c>
      <c r="B17" s="698"/>
      <c r="C17" s="699"/>
      <c r="D17" s="700"/>
      <c r="E17" s="700"/>
      <c r="F17" s="700"/>
      <c r="G17" s="701"/>
      <c r="H17" s="701"/>
      <c r="I17" s="701"/>
      <c r="J17" s="700"/>
      <c r="K17" s="699"/>
      <c r="L17" s="699"/>
      <c r="M17" s="702">
        <v>26</v>
      </c>
      <c r="N17" s="703">
        <f t="shared" si="1"/>
        <v>26</v>
      </c>
      <c r="O17" s="704">
        <f t="shared" si="2"/>
        <v>26</v>
      </c>
      <c r="P17" s="705">
        <f t="shared" si="0"/>
        <v>0.48085814684668021</v>
      </c>
    </row>
    <row r="18" spans="1:16" s="706" customFormat="1">
      <c r="A18" s="697" t="s">
        <v>67</v>
      </c>
      <c r="B18" s="698"/>
      <c r="C18" s="699"/>
      <c r="D18" s="700"/>
      <c r="E18" s="700"/>
      <c r="F18" s="700"/>
      <c r="G18" s="701"/>
      <c r="H18" s="701"/>
      <c r="I18" s="701"/>
      <c r="J18" s="700"/>
      <c r="K18" s="699"/>
      <c r="L18" s="699"/>
      <c r="M18" s="702">
        <v>1</v>
      </c>
      <c r="N18" s="703">
        <f t="shared" si="1"/>
        <v>1</v>
      </c>
      <c r="O18" s="704">
        <f t="shared" si="2"/>
        <v>1</v>
      </c>
      <c r="P18" s="705">
        <f t="shared" si="0"/>
        <v>1.8494544109487702E-2</v>
      </c>
    </row>
    <row r="19" spans="1:16" s="706" customFormat="1">
      <c r="A19" s="697" t="s">
        <v>68</v>
      </c>
      <c r="B19" s="698"/>
      <c r="C19" s="699"/>
      <c r="D19" s="700"/>
      <c r="E19" s="700"/>
      <c r="F19" s="700"/>
      <c r="G19" s="701"/>
      <c r="H19" s="701"/>
      <c r="I19" s="701"/>
      <c r="J19" s="700"/>
      <c r="K19" s="699"/>
      <c r="L19" s="699"/>
      <c r="M19" s="702">
        <v>3</v>
      </c>
      <c r="N19" s="703">
        <f t="shared" si="1"/>
        <v>3</v>
      </c>
      <c r="O19" s="704">
        <f t="shared" si="2"/>
        <v>3</v>
      </c>
      <c r="P19" s="705">
        <f t="shared" si="0"/>
        <v>5.5483632328463102E-2</v>
      </c>
    </row>
    <row r="20" spans="1:16" s="706" customFormat="1">
      <c r="A20" s="697" t="s">
        <v>69</v>
      </c>
      <c r="B20" s="698"/>
      <c r="C20" s="699"/>
      <c r="D20" s="700"/>
      <c r="E20" s="700"/>
      <c r="F20" s="700"/>
      <c r="G20" s="701"/>
      <c r="H20" s="701"/>
      <c r="I20" s="701"/>
      <c r="J20" s="700"/>
      <c r="K20" s="699"/>
      <c r="L20" s="699"/>
      <c r="M20" s="702">
        <v>4</v>
      </c>
      <c r="N20" s="703">
        <f t="shared" si="1"/>
        <v>4</v>
      </c>
      <c r="O20" s="704">
        <f t="shared" si="2"/>
        <v>4</v>
      </c>
      <c r="P20" s="705">
        <f t="shared" si="0"/>
        <v>7.3978176437950807E-2</v>
      </c>
    </row>
    <row r="21" spans="1:16" s="706" customFormat="1">
      <c r="A21" s="697" t="s">
        <v>70</v>
      </c>
      <c r="B21" s="698"/>
      <c r="C21" s="699"/>
      <c r="D21" s="700"/>
      <c r="E21" s="700"/>
      <c r="F21" s="700"/>
      <c r="G21" s="701"/>
      <c r="H21" s="701"/>
      <c r="I21" s="701"/>
      <c r="J21" s="700"/>
      <c r="K21" s="699"/>
      <c r="L21" s="699"/>
      <c r="M21" s="702">
        <v>2</v>
      </c>
      <c r="N21" s="703">
        <f t="shared" si="1"/>
        <v>2</v>
      </c>
      <c r="O21" s="704">
        <f t="shared" si="2"/>
        <v>2</v>
      </c>
      <c r="P21" s="705">
        <f t="shared" si="0"/>
        <v>3.6989088218975404E-2</v>
      </c>
    </row>
    <row r="22" spans="1:16" s="706" customFormat="1">
      <c r="A22" s="697" t="s">
        <v>71</v>
      </c>
      <c r="B22" s="698"/>
      <c r="C22" s="699"/>
      <c r="D22" s="700"/>
      <c r="E22" s="700"/>
      <c r="F22" s="700"/>
      <c r="G22" s="701"/>
      <c r="H22" s="701"/>
      <c r="I22" s="701"/>
      <c r="J22" s="700"/>
      <c r="K22" s="699"/>
      <c r="L22" s="699"/>
      <c r="M22" s="702">
        <v>0</v>
      </c>
      <c r="N22" s="703">
        <f t="shared" si="1"/>
        <v>0</v>
      </c>
      <c r="O22" s="704">
        <f t="shared" si="2"/>
        <v>0</v>
      </c>
      <c r="P22" s="705">
        <f t="shared" si="0"/>
        <v>0</v>
      </c>
    </row>
    <row r="23" spans="1:16" s="706" customFormat="1">
      <c r="A23" s="697" t="s">
        <v>72</v>
      </c>
      <c r="B23" s="698"/>
      <c r="C23" s="699"/>
      <c r="D23" s="700"/>
      <c r="E23" s="700"/>
      <c r="F23" s="700"/>
      <c r="G23" s="701"/>
      <c r="H23" s="701"/>
      <c r="I23" s="701"/>
      <c r="J23" s="700"/>
      <c r="K23" s="699"/>
      <c r="L23" s="699"/>
      <c r="M23" s="702">
        <v>0</v>
      </c>
      <c r="N23" s="703">
        <f t="shared" si="1"/>
        <v>0</v>
      </c>
      <c r="O23" s="704">
        <f t="shared" si="2"/>
        <v>0</v>
      </c>
      <c r="P23" s="705">
        <f t="shared" si="0"/>
        <v>0</v>
      </c>
    </row>
    <row r="24" spans="1:16" s="706" customFormat="1">
      <c r="A24" s="697" t="s">
        <v>73</v>
      </c>
      <c r="B24" s="698"/>
      <c r="C24" s="699"/>
      <c r="D24" s="700"/>
      <c r="E24" s="700"/>
      <c r="F24" s="700"/>
      <c r="G24" s="701"/>
      <c r="H24" s="701"/>
      <c r="I24" s="701"/>
      <c r="J24" s="700"/>
      <c r="K24" s="699"/>
      <c r="L24" s="699"/>
      <c r="M24" s="702">
        <v>0</v>
      </c>
      <c r="N24" s="703">
        <f t="shared" si="1"/>
        <v>0</v>
      </c>
      <c r="O24" s="704">
        <f t="shared" si="2"/>
        <v>0</v>
      </c>
      <c r="P24" s="705">
        <f t="shared" si="0"/>
        <v>0</v>
      </c>
    </row>
    <row r="25" spans="1:16" s="706" customFormat="1">
      <c r="A25" s="697" t="s">
        <v>74</v>
      </c>
      <c r="B25" s="698"/>
      <c r="C25" s="699"/>
      <c r="D25" s="700"/>
      <c r="E25" s="700"/>
      <c r="F25" s="700"/>
      <c r="G25" s="701"/>
      <c r="H25" s="701"/>
      <c r="I25" s="701"/>
      <c r="J25" s="700"/>
      <c r="K25" s="699"/>
      <c r="L25" s="699"/>
      <c r="M25" s="702">
        <v>24</v>
      </c>
      <c r="N25" s="703">
        <f t="shared" si="1"/>
        <v>24</v>
      </c>
      <c r="O25" s="704">
        <f t="shared" si="2"/>
        <v>24</v>
      </c>
      <c r="P25" s="705">
        <f t="shared" si="0"/>
        <v>0.44386905862770482</v>
      </c>
    </row>
    <row r="26" spans="1:16" s="706" customFormat="1">
      <c r="A26" s="697" t="s">
        <v>75</v>
      </c>
      <c r="B26" s="698"/>
      <c r="C26" s="699"/>
      <c r="D26" s="700"/>
      <c r="E26" s="700"/>
      <c r="F26" s="700"/>
      <c r="G26" s="701"/>
      <c r="H26" s="701"/>
      <c r="I26" s="701"/>
      <c r="J26" s="700"/>
      <c r="K26" s="699"/>
      <c r="L26" s="699"/>
      <c r="M26" s="702">
        <v>0</v>
      </c>
      <c r="N26" s="703">
        <f t="shared" si="1"/>
        <v>0</v>
      </c>
      <c r="O26" s="704">
        <f t="shared" si="2"/>
        <v>0</v>
      </c>
      <c r="P26" s="705">
        <f t="shared" si="0"/>
        <v>0</v>
      </c>
    </row>
    <row r="27" spans="1:16" s="706" customFormat="1">
      <c r="A27" s="697" t="s">
        <v>76</v>
      </c>
      <c r="B27" s="698"/>
      <c r="C27" s="699"/>
      <c r="D27" s="700"/>
      <c r="E27" s="700"/>
      <c r="F27" s="700"/>
      <c r="G27" s="701"/>
      <c r="H27" s="701"/>
      <c r="I27" s="701"/>
      <c r="J27" s="700"/>
      <c r="K27" s="699"/>
      <c r="L27" s="699"/>
      <c r="M27" s="702">
        <v>0</v>
      </c>
      <c r="N27" s="703">
        <f t="shared" si="1"/>
        <v>0</v>
      </c>
      <c r="O27" s="704">
        <f t="shared" si="2"/>
        <v>0</v>
      </c>
      <c r="P27" s="705">
        <f t="shared" si="0"/>
        <v>0</v>
      </c>
    </row>
    <row r="28" spans="1:16" s="706" customFormat="1">
      <c r="A28" s="707" t="s">
        <v>77</v>
      </c>
      <c r="B28" s="698"/>
      <c r="C28" s="699"/>
      <c r="D28" s="700"/>
      <c r="E28" s="700"/>
      <c r="F28" s="700"/>
      <c r="G28" s="701"/>
      <c r="H28" s="701"/>
      <c r="I28" s="701"/>
      <c r="J28" s="700"/>
      <c r="K28" s="699"/>
      <c r="L28" s="699"/>
      <c r="M28" s="702">
        <v>264</v>
      </c>
      <c r="N28" s="703">
        <f t="shared" si="1"/>
        <v>264</v>
      </c>
      <c r="O28" s="704">
        <f t="shared" si="2"/>
        <v>264</v>
      </c>
      <c r="P28" s="705">
        <f t="shared" si="0"/>
        <v>4.8825596449047532</v>
      </c>
    </row>
    <row r="29" spans="1:16" s="706" customFormat="1">
      <c r="A29" s="697" t="s">
        <v>78</v>
      </c>
      <c r="B29" s="698"/>
      <c r="C29" s="699"/>
      <c r="D29" s="700"/>
      <c r="E29" s="700"/>
      <c r="F29" s="700"/>
      <c r="G29" s="701"/>
      <c r="H29" s="701"/>
      <c r="I29" s="701"/>
      <c r="J29" s="700"/>
      <c r="K29" s="699"/>
      <c r="L29" s="699"/>
      <c r="M29" s="702">
        <v>0</v>
      </c>
      <c r="N29" s="703">
        <f t="shared" si="1"/>
        <v>0</v>
      </c>
      <c r="O29" s="704">
        <f t="shared" si="2"/>
        <v>0</v>
      </c>
      <c r="P29" s="705">
        <f t="shared" si="0"/>
        <v>0</v>
      </c>
    </row>
    <row r="30" spans="1:16" s="706" customFormat="1">
      <c r="A30" s="697" t="s">
        <v>79</v>
      </c>
      <c r="B30" s="698"/>
      <c r="C30" s="699"/>
      <c r="D30" s="700"/>
      <c r="E30" s="700"/>
      <c r="F30" s="700"/>
      <c r="G30" s="701"/>
      <c r="H30" s="701"/>
      <c r="I30" s="701"/>
      <c r="J30" s="700"/>
      <c r="K30" s="699"/>
      <c r="L30" s="699"/>
      <c r="M30" s="702">
        <v>1</v>
      </c>
      <c r="N30" s="703">
        <f t="shared" si="1"/>
        <v>1</v>
      </c>
      <c r="O30" s="704">
        <f t="shared" si="2"/>
        <v>1</v>
      </c>
      <c r="P30" s="705">
        <f t="shared" si="0"/>
        <v>1.8494544109487702E-2</v>
      </c>
    </row>
    <row r="31" spans="1:16" s="706" customFormat="1">
      <c r="A31" s="697" t="s">
        <v>80</v>
      </c>
      <c r="B31" s="698"/>
      <c r="C31" s="699"/>
      <c r="D31" s="700"/>
      <c r="E31" s="700"/>
      <c r="F31" s="700"/>
      <c r="G31" s="701"/>
      <c r="H31" s="701"/>
      <c r="I31" s="701"/>
      <c r="J31" s="700"/>
      <c r="K31" s="699"/>
      <c r="L31" s="699"/>
      <c r="M31" s="702">
        <v>33</v>
      </c>
      <c r="N31" s="703">
        <f t="shared" si="1"/>
        <v>33</v>
      </c>
      <c r="O31" s="704">
        <f t="shared" si="2"/>
        <v>33</v>
      </c>
      <c r="P31" s="705">
        <f t="shared" si="0"/>
        <v>0.61031995561309416</v>
      </c>
    </row>
    <row r="32" spans="1:16" s="706" customFormat="1">
      <c r="A32" s="697" t="s">
        <v>81</v>
      </c>
      <c r="B32" s="698"/>
      <c r="C32" s="699"/>
      <c r="D32" s="700"/>
      <c r="E32" s="700"/>
      <c r="F32" s="700"/>
      <c r="G32" s="701"/>
      <c r="H32" s="701"/>
      <c r="I32" s="701"/>
      <c r="J32" s="700"/>
      <c r="K32" s="699"/>
      <c r="L32" s="699"/>
      <c r="M32" s="702">
        <v>0</v>
      </c>
      <c r="N32" s="703">
        <f t="shared" si="1"/>
        <v>0</v>
      </c>
      <c r="O32" s="704">
        <f t="shared" si="2"/>
        <v>0</v>
      </c>
      <c r="P32" s="705">
        <f t="shared" si="0"/>
        <v>0</v>
      </c>
    </row>
    <row r="33" spans="1:16" s="706" customFormat="1">
      <c r="A33" s="697" t="s">
        <v>82</v>
      </c>
      <c r="B33" s="698"/>
      <c r="C33" s="699"/>
      <c r="D33" s="700"/>
      <c r="E33" s="700"/>
      <c r="F33" s="700"/>
      <c r="G33" s="701"/>
      <c r="H33" s="701"/>
      <c r="I33" s="701"/>
      <c r="J33" s="700"/>
      <c r="K33" s="699"/>
      <c r="L33" s="699"/>
      <c r="M33" s="702">
        <v>16</v>
      </c>
      <c r="N33" s="703">
        <f t="shared" si="1"/>
        <v>16</v>
      </c>
      <c r="O33" s="704">
        <f t="shared" si="2"/>
        <v>16</v>
      </c>
      <c r="P33" s="705">
        <f t="shared" si="0"/>
        <v>0.29591270575180323</v>
      </c>
    </row>
    <row r="34" spans="1:16" s="706" customFormat="1">
      <c r="A34" s="730" t="s">
        <v>83</v>
      </c>
      <c r="B34" s="698"/>
      <c r="C34" s="699"/>
      <c r="D34" s="700"/>
      <c r="E34" s="700"/>
      <c r="F34" s="700"/>
      <c r="G34" s="701"/>
      <c r="H34" s="701"/>
      <c r="I34" s="701"/>
      <c r="J34" s="700"/>
      <c r="K34" s="699"/>
      <c r="L34" s="699"/>
      <c r="M34" s="702">
        <v>0</v>
      </c>
      <c r="N34" s="703">
        <f t="shared" si="1"/>
        <v>0</v>
      </c>
      <c r="O34" s="704">
        <f t="shared" si="2"/>
        <v>0</v>
      </c>
      <c r="P34" s="705">
        <f t="shared" si="0"/>
        <v>0</v>
      </c>
    </row>
    <row r="35" spans="1:16" s="706" customFormat="1">
      <c r="A35" s="730" t="s">
        <v>84</v>
      </c>
      <c r="B35" s="698"/>
      <c r="C35" s="699"/>
      <c r="D35" s="700"/>
      <c r="E35" s="700"/>
      <c r="F35" s="700"/>
      <c r="G35" s="701"/>
      <c r="H35" s="701"/>
      <c r="I35" s="701"/>
      <c r="J35" s="700"/>
      <c r="K35" s="699"/>
      <c r="L35" s="699"/>
      <c r="M35" s="702">
        <v>8</v>
      </c>
      <c r="N35" s="703">
        <f t="shared" si="1"/>
        <v>8</v>
      </c>
      <c r="O35" s="704">
        <f t="shared" si="2"/>
        <v>8</v>
      </c>
      <c r="P35" s="705">
        <f t="shared" si="0"/>
        <v>0.14795635287590161</v>
      </c>
    </row>
    <row r="36" spans="1:16" s="706" customFormat="1">
      <c r="A36" s="730" t="s">
        <v>85</v>
      </c>
      <c r="B36" s="698"/>
      <c r="C36" s="699"/>
      <c r="D36" s="700"/>
      <c r="E36" s="700"/>
      <c r="F36" s="700"/>
      <c r="G36" s="701"/>
      <c r="H36" s="701"/>
      <c r="I36" s="701"/>
      <c r="J36" s="700"/>
      <c r="K36" s="699"/>
      <c r="L36" s="699"/>
      <c r="M36" s="702">
        <v>1</v>
      </c>
      <c r="N36" s="703">
        <f t="shared" si="1"/>
        <v>1</v>
      </c>
      <c r="O36" s="704">
        <f t="shared" si="2"/>
        <v>1</v>
      </c>
      <c r="P36" s="705">
        <f t="shared" si="0"/>
        <v>1.8494544109487702E-2</v>
      </c>
    </row>
    <row r="37" spans="1:16" s="706" customFormat="1">
      <c r="A37" s="730" t="s">
        <v>86</v>
      </c>
      <c r="B37" s="698"/>
      <c r="C37" s="699"/>
      <c r="D37" s="700"/>
      <c r="E37" s="700"/>
      <c r="F37" s="700"/>
      <c r="G37" s="701"/>
      <c r="H37" s="701"/>
      <c r="I37" s="701"/>
      <c r="J37" s="700"/>
      <c r="K37" s="699"/>
      <c r="L37" s="699"/>
      <c r="M37" s="702">
        <v>5</v>
      </c>
      <c r="N37" s="703">
        <f t="shared" si="1"/>
        <v>5</v>
      </c>
      <c r="O37" s="704">
        <f t="shared" si="2"/>
        <v>5</v>
      </c>
      <c r="P37" s="705">
        <f t="shared" si="0"/>
        <v>9.2472720547438506E-2</v>
      </c>
    </row>
    <row r="38" spans="1:16" s="706" customFormat="1">
      <c r="A38" s="697" t="s">
        <v>87</v>
      </c>
      <c r="B38" s="698"/>
      <c r="C38" s="699"/>
      <c r="D38" s="700"/>
      <c r="E38" s="700"/>
      <c r="F38" s="700"/>
      <c r="G38" s="701"/>
      <c r="H38" s="701"/>
      <c r="I38" s="701"/>
      <c r="J38" s="700"/>
      <c r="K38" s="699"/>
      <c r="L38" s="699"/>
      <c r="M38" s="702">
        <v>3</v>
      </c>
      <c r="N38" s="703">
        <f t="shared" si="1"/>
        <v>3</v>
      </c>
      <c r="O38" s="704">
        <f t="shared" si="2"/>
        <v>3</v>
      </c>
      <c r="P38" s="705">
        <f t="shared" ref="P38:P69" si="3">(N38/$N$263)*100</f>
        <v>5.5483632328463102E-2</v>
      </c>
    </row>
    <row r="39" spans="1:16" s="706" customFormat="1">
      <c r="A39" s="697" t="s">
        <v>88</v>
      </c>
      <c r="B39" s="698"/>
      <c r="C39" s="699"/>
      <c r="D39" s="700"/>
      <c r="E39" s="700"/>
      <c r="F39" s="700"/>
      <c r="G39" s="701"/>
      <c r="H39" s="701"/>
      <c r="I39" s="701"/>
      <c r="J39" s="700"/>
      <c r="K39" s="699"/>
      <c r="L39" s="699"/>
      <c r="M39" s="702">
        <v>0</v>
      </c>
      <c r="N39" s="703">
        <f t="shared" si="1"/>
        <v>0</v>
      </c>
      <c r="O39" s="704">
        <f t="shared" si="2"/>
        <v>0</v>
      </c>
      <c r="P39" s="705">
        <f t="shared" si="3"/>
        <v>0</v>
      </c>
    </row>
    <row r="40" spans="1:16" s="706" customFormat="1">
      <c r="A40" s="697" t="s">
        <v>89</v>
      </c>
      <c r="B40" s="698"/>
      <c r="C40" s="699"/>
      <c r="D40" s="700"/>
      <c r="E40" s="700"/>
      <c r="F40" s="700"/>
      <c r="G40" s="701"/>
      <c r="H40" s="701"/>
      <c r="I40" s="701"/>
      <c r="J40" s="700"/>
      <c r="K40" s="699"/>
      <c r="L40" s="699"/>
      <c r="M40" s="702">
        <v>1</v>
      </c>
      <c r="N40" s="703">
        <f t="shared" si="1"/>
        <v>1</v>
      </c>
      <c r="O40" s="704">
        <f t="shared" si="2"/>
        <v>1</v>
      </c>
      <c r="P40" s="705">
        <f t="shared" si="3"/>
        <v>1.8494544109487702E-2</v>
      </c>
    </row>
    <row r="41" spans="1:16" s="706" customFormat="1">
      <c r="A41" s="697" t="s">
        <v>90</v>
      </c>
      <c r="B41" s="698"/>
      <c r="C41" s="699"/>
      <c r="D41" s="700"/>
      <c r="E41" s="700"/>
      <c r="F41" s="700"/>
      <c r="G41" s="701"/>
      <c r="H41" s="701"/>
      <c r="I41" s="701"/>
      <c r="J41" s="700"/>
      <c r="K41" s="699"/>
      <c r="L41" s="699"/>
      <c r="M41" s="702">
        <v>0</v>
      </c>
      <c r="N41" s="703">
        <f t="shared" si="1"/>
        <v>0</v>
      </c>
      <c r="O41" s="704">
        <f t="shared" si="2"/>
        <v>0</v>
      </c>
      <c r="P41" s="705">
        <f t="shared" si="3"/>
        <v>0</v>
      </c>
    </row>
    <row r="42" spans="1:16" s="706" customFormat="1">
      <c r="A42" s="730" t="s">
        <v>91</v>
      </c>
      <c r="B42" s="698"/>
      <c r="C42" s="699"/>
      <c r="D42" s="700"/>
      <c r="E42" s="700"/>
      <c r="F42" s="700"/>
      <c r="G42" s="701"/>
      <c r="H42" s="701"/>
      <c r="I42" s="701"/>
      <c r="J42" s="700"/>
      <c r="K42" s="699"/>
      <c r="L42" s="699"/>
      <c r="M42" s="702">
        <v>1</v>
      </c>
      <c r="N42" s="703">
        <f t="shared" si="1"/>
        <v>1</v>
      </c>
      <c r="O42" s="704">
        <f t="shared" si="2"/>
        <v>1</v>
      </c>
      <c r="P42" s="705">
        <f t="shared" si="3"/>
        <v>1.8494544109487702E-2</v>
      </c>
    </row>
    <row r="43" spans="1:16" s="706" customFormat="1">
      <c r="A43" s="697" t="s">
        <v>92</v>
      </c>
      <c r="B43" s="698"/>
      <c r="C43" s="699"/>
      <c r="D43" s="700"/>
      <c r="E43" s="700"/>
      <c r="F43" s="700"/>
      <c r="G43" s="701"/>
      <c r="H43" s="701"/>
      <c r="I43" s="701"/>
      <c r="J43" s="700"/>
      <c r="K43" s="699"/>
      <c r="L43" s="699"/>
      <c r="M43" s="702">
        <v>47</v>
      </c>
      <c r="N43" s="703">
        <f t="shared" si="1"/>
        <v>47</v>
      </c>
      <c r="O43" s="704">
        <f t="shared" si="2"/>
        <v>47</v>
      </c>
      <c r="P43" s="705">
        <f t="shared" si="3"/>
        <v>0.86924357314592193</v>
      </c>
    </row>
    <row r="44" spans="1:16" s="706" customFormat="1">
      <c r="A44" s="697" t="s">
        <v>93</v>
      </c>
      <c r="B44" s="698"/>
      <c r="C44" s="699"/>
      <c r="D44" s="700"/>
      <c r="E44" s="700"/>
      <c r="F44" s="700"/>
      <c r="G44" s="701"/>
      <c r="H44" s="701"/>
      <c r="I44" s="701"/>
      <c r="J44" s="700"/>
      <c r="K44" s="699"/>
      <c r="L44" s="699"/>
      <c r="M44" s="702">
        <v>8</v>
      </c>
      <c r="N44" s="703">
        <f t="shared" si="1"/>
        <v>8</v>
      </c>
      <c r="O44" s="704">
        <f t="shared" si="2"/>
        <v>8</v>
      </c>
      <c r="P44" s="705">
        <f t="shared" si="3"/>
        <v>0.14795635287590161</v>
      </c>
    </row>
    <row r="45" spans="1:16" s="706" customFormat="1">
      <c r="A45" s="697" t="s">
        <v>94</v>
      </c>
      <c r="B45" s="698"/>
      <c r="C45" s="699"/>
      <c r="D45" s="700"/>
      <c r="E45" s="700"/>
      <c r="F45" s="700"/>
      <c r="G45" s="701"/>
      <c r="H45" s="701"/>
      <c r="I45" s="701"/>
      <c r="J45" s="700"/>
      <c r="K45" s="699"/>
      <c r="L45" s="699"/>
      <c r="M45" s="702">
        <v>175</v>
      </c>
      <c r="N45" s="703">
        <f t="shared" si="1"/>
        <v>175</v>
      </c>
      <c r="O45" s="704">
        <f t="shared" si="2"/>
        <v>175</v>
      </c>
      <c r="P45" s="705">
        <f t="shared" si="3"/>
        <v>3.2365452191603481</v>
      </c>
    </row>
    <row r="46" spans="1:16" s="706" customFormat="1">
      <c r="A46" s="697" t="s">
        <v>95</v>
      </c>
      <c r="B46" s="698"/>
      <c r="C46" s="699"/>
      <c r="D46" s="700"/>
      <c r="E46" s="700"/>
      <c r="F46" s="700"/>
      <c r="G46" s="701"/>
      <c r="H46" s="701"/>
      <c r="I46" s="701"/>
      <c r="J46" s="700"/>
      <c r="K46" s="699"/>
      <c r="L46" s="699"/>
      <c r="M46" s="702">
        <v>1</v>
      </c>
      <c r="N46" s="703">
        <f t="shared" si="1"/>
        <v>1</v>
      </c>
      <c r="O46" s="704">
        <f t="shared" si="2"/>
        <v>1</v>
      </c>
      <c r="P46" s="705">
        <f t="shared" si="3"/>
        <v>1.8494544109487702E-2</v>
      </c>
    </row>
    <row r="47" spans="1:16" s="706" customFormat="1">
      <c r="A47" s="697" t="s">
        <v>96</v>
      </c>
      <c r="B47" s="698"/>
      <c r="C47" s="699"/>
      <c r="D47" s="700"/>
      <c r="E47" s="700"/>
      <c r="F47" s="700"/>
      <c r="G47" s="701"/>
      <c r="H47" s="701"/>
      <c r="I47" s="701"/>
      <c r="J47" s="700"/>
      <c r="K47" s="699"/>
      <c r="L47" s="699"/>
      <c r="M47" s="702">
        <v>0</v>
      </c>
      <c r="N47" s="703">
        <f t="shared" si="1"/>
        <v>0</v>
      </c>
      <c r="O47" s="704">
        <f t="shared" si="2"/>
        <v>0</v>
      </c>
      <c r="P47" s="705">
        <f t="shared" si="3"/>
        <v>0</v>
      </c>
    </row>
    <row r="48" spans="1:16" s="706" customFormat="1">
      <c r="A48" s="697" t="s">
        <v>97</v>
      </c>
      <c r="B48" s="698"/>
      <c r="C48" s="699"/>
      <c r="D48" s="700"/>
      <c r="E48" s="700"/>
      <c r="F48" s="700"/>
      <c r="G48" s="701"/>
      <c r="H48" s="701"/>
      <c r="I48" s="701"/>
      <c r="J48" s="700"/>
      <c r="K48" s="699"/>
      <c r="L48" s="699"/>
      <c r="M48" s="702">
        <v>135</v>
      </c>
      <c r="N48" s="703">
        <f t="shared" si="1"/>
        <v>135</v>
      </c>
      <c r="O48" s="704">
        <f t="shared" si="2"/>
        <v>135</v>
      </c>
      <c r="P48" s="705">
        <f t="shared" si="3"/>
        <v>2.4967634547808393</v>
      </c>
    </row>
    <row r="49" spans="1:16" s="706" customFormat="1">
      <c r="A49" s="697" t="s">
        <v>98</v>
      </c>
      <c r="B49" s="698"/>
      <c r="C49" s="699"/>
      <c r="D49" s="700"/>
      <c r="E49" s="700"/>
      <c r="F49" s="700"/>
      <c r="G49" s="701"/>
      <c r="H49" s="701"/>
      <c r="I49" s="701"/>
      <c r="J49" s="700"/>
      <c r="K49" s="699"/>
      <c r="L49" s="699"/>
      <c r="M49" s="702">
        <v>1</v>
      </c>
      <c r="N49" s="703">
        <f t="shared" si="1"/>
        <v>1</v>
      </c>
      <c r="O49" s="704">
        <f t="shared" si="2"/>
        <v>1</v>
      </c>
      <c r="P49" s="705">
        <f t="shared" si="3"/>
        <v>1.8494544109487702E-2</v>
      </c>
    </row>
    <row r="50" spans="1:16" s="706" customFormat="1">
      <c r="A50" s="697" t="s">
        <v>99</v>
      </c>
      <c r="B50" s="698"/>
      <c r="C50" s="699"/>
      <c r="D50" s="700"/>
      <c r="E50" s="700"/>
      <c r="F50" s="700"/>
      <c r="G50" s="701"/>
      <c r="H50" s="701"/>
      <c r="I50" s="701"/>
      <c r="J50" s="700"/>
      <c r="K50" s="699"/>
      <c r="L50" s="699"/>
      <c r="M50" s="702">
        <v>147</v>
      </c>
      <c r="N50" s="703">
        <f t="shared" si="1"/>
        <v>147</v>
      </c>
      <c r="O50" s="704">
        <f t="shared" si="2"/>
        <v>147</v>
      </c>
      <c r="P50" s="705">
        <f t="shared" si="3"/>
        <v>2.7186979840946921</v>
      </c>
    </row>
    <row r="51" spans="1:16" s="706" customFormat="1">
      <c r="A51" s="697" t="s">
        <v>100</v>
      </c>
      <c r="B51" s="698"/>
      <c r="C51" s="699"/>
      <c r="D51" s="700"/>
      <c r="E51" s="700"/>
      <c r="F51" s="700"/>
      <c r="G51" s="701"/>
      <c r="H51" s="701"/>
      <c r="I51" s="701"/>
      <c r="J51" s="700"/>
      <c r="K51" s="699"/>
      <c r="L51" s="699"/>
      <c r="M51" s="702">
        <v>155</v>
      </c>
      <c r="N51" s="703">
        <f t="shared" si="1"/>
        <v>155</v>
      </c>
      <c r="O51" s="704">
        <f t="shared" si="2"/>
        <v>155</v>
      </c>
      <c r="P51" s="705">
        <f t="shared" si="3"/>
        <v>2.8666543369705937</v>
      </c>
    </row>
    <row r="52" spans="1:16" s="706" customFormat="1">
      <c r="A52" s="697" t="s">
        <v>101</v>
      </c>
      <c r="B52" s="698"/>
      <c r="C52" s="699"/>
      <c r="D52" s="700"/>
      <c r="E52" s="700"/>
      <c r="F52" s="700"/>
      <c r="G52" s="701"/>
      <c r="H52" s="701"/>
      <c r="I52" s="701"/>
      <c r="J52" s="700"/>
      <c r="K52" s="699"/>
      <c r="L52" s="699"/>
      <c r="M52" s="702">
        <v>1</v>
      </c>
      <c r="N52" s="703">
        <f t="shared" si="1"/>
        <v>1</v>
      </c>
      <c r="O52" s="704">
        <f t="shared" si="2"/>
        <v>1</v>
      </c>
      <c r="P52" s="705">
        <f t="shared" si="3"/>
        <v>1.8494544109487702E-2</v>
      </c>
    </row>
    <row r="53" spans="1:16" s="706" customFormat="1">
      <c r="A53" s="697" t="s">
        <v>102</v>
      </c>
      <c r="B53" s="698"/>
      <c r="C53" s="699"/>
      <c r="D53" s="700"/>
      <c r="E53" s="700"/>
      <c r="F53" s="700"/>
      <c r="G53" s="701"/>
      <c r="H53" s="701"/>
      <c r="I53" s="701"/>
      <c r="J53" s="700"/>
      <c r="K53" s="699"/>
      <c r="L53" s="699"/>
      <c r="M53" s="702">
        <v>42</v>
      </c>
      <c r="N53" s="703">
        <f t="shared" si="1"/>
        <v>42</v>
      </c>
      <c r="O53" s="704">
        <f t="shared" si="2"/>
        <v>42</v>
      </c>
      <c r="P53" s="705">
        <f t="shared" si="3"/>
        <v>0.77677085259848344</v>
      </c>
    </row>
    <row r="54" spans="1:16" s="706" customFormat="1">
      <c r="A54" s="697" t="s">
        <v>103</v>
      </c>
      <c r="B54" s="698"/>
      <c r="C54" s="699"/>
      <c r="D54" s="700"/>
      <c r="E54" s="700"/>
      <c r="F54" s="700"/>
      <c r="G54" s="701"/>
      <c r="H54" s="701"/>
      <c r="I54" s="701"/>
      <c r="J54" s="700"/>
      <c r="K54" s="699"/>
      <c r="L54" s="699"/>
      <c r="M54" s="702">
        <v>0</v>
      </c>
      <c r="N54" s="703">
        <f t="shared" si="1"/>
        <v>0</v>
      </c>
      <c r="O54" s="704">
        <f t="shared" si="2"/>
        <v>0</v>
      </c>
      <c r="P54" s="705">
        <f t="shared" si="3"/>
        <v>0</v>
      </c>
    </row>
    <row r="55" spans="1:16" s="706" customFormat="1">
      <c r="A55" s="697" t="s">
        <v>104</v>
      </c>
      <c r="B55" s="698"/>
      <c r="C55" s="699"/>
      <c r="D55" s="700"/>
      <c r="E55" s="700"/>
      <c r="F55" s="700"/>
      <c r="G55" s="701"/>
      <c r="H55" s="701"/>
      <c r="I55" s="701"/>
      <c r="J55" s="700"/>
      <c r="K55" s="699"/>
      <c r="L55" s="699"/>
      <c r="M55" s="702">
        <v>3</v>
      </c>
      <c r="N55" s="703">
        <f t="shared" si="1"/>
        <v>3</v>
      </c>
      <c r="O55" s="704">
        <f t="shared" si="2"/>
        <v>3</v>
      </c>
      <c r="P55" s="705">
        <f t="shared" si="3"/>
        <v>5.5483632328463102E-2</v>
      </c>
    </row>
    <row r="56" spans="1:16" s="706" customFormat="1">
      <c r="A56" s="697" t="s">
        <v>105</v>
      </c>
      <c r="B56" s="698"/>
      <c r="C56" s="699"/>
      <c r="D56" s="700"/>
      <c r="E56" s="700"/>
      <c r="F56" s="700"/>
      <c r="G56" s="701"/>
      <c r="H56" s="701"/>
      <c r="I56" s="701"/>
      <c r="J56" s="700"/>
      <c r="K56" s="699"/>
      <c r="L56" s="699"/>
      <c r="M56" s="702">
        <v>8</v>
      </c>
      <c r="N56" s="703">
        <f t="shared" si="1"/>
        <v>8</v>
      </c>
      <c r="O56" s="704">
        <f t="shared" si="2"/>
        <v>8</v>
      </c>
      <c r="P56" s="705">
        <f t="shared" si="3"/>
        <v>0.14795635287590161</v>
      </c>
    </row>
    <row r="57" spans="1:16" s="706" customFormat="1">
      <c r="A57" s="697" t="s">
        <v>106</v>
      </c>
      <c r="B57" s="698"/>
      <c r="C57" s="699"/>
      <c r="D57" s="700"/>
      <c r="E57" s="700"/>
      <c r="F57" s="700"/>
      <c r="G57" s="701"/>
      <c r="H57" s="701"/>
      <c r="I57" s="701"/>
      <c r="J57" s="700"/>
      <c r="K57" s="699"/>
      <c r="L57" s="699"/>
      <c r="M57" s="702">
        <v>26</v>
      </c>
      <c r="N57" s="703">
        <f t="shared" si="1"/>
        <v>26</v>
      </c>
      <c r="O57" s="704">
        <f t="shared" si="2"/>
        <v>26</v>
      </c>
      <c r="P57" s="705">
        <f t="shared" si="3"/>
        <v>0.48085814684668021</v>
      </c>
    </row>
    <row r="58" spans="1:16" s="706" customFormat="1">
      <c r="A58" s="730" t="s">
        <v>107</v>
      </c>
      <c r="B58" s="698"/>
      <c r="C58" s="699"/>
      <c r="D58" s="700"/>
      <c r="E58" s="700"/>
      <c r="F58" s="700"/>
      <c r="G58" s="701"/>
      <c r="H58" s="701"/>
      <c r="I58" s="701"/>
      <c r="J58" s="700"/>
      <c r="K58" s="699"/>
      <c r="L58" s="699"/>
      <c r="M58" s="702">
        <v>29</v>
      </c>
      <c r="N58" s="703">
        <f t="shared" si="1"/>
        <v>29</v>
      </c>
      <c r="O58" s="704">
        <f t="shared" si="2"/>
        <v>29</v>
      </c>
      <c r="P58" s="705">
        <f t="shared" si="3"/>
        <v>0.53634177917514336</v>
      </c>
    </row>
    <row r="59" spans="1:16" s="706" customFormat="1">
      <c r="A59" s="697" t="s">
        <v>108</v>
      </c>
      <c r="B59" s="698"/>
      <c r="C59" s="699"/>
      <c r="D59" s="700"/>
      <c r="E59" s="700"/>
      <c r="F59" s="700"/>
      <c r="G59" s="701"/>
      <c r="H59" s="701"/>
      <c r="I59" s="701"/>
      <c r="J59" s="700"/>
      <c r="K59" s="699"/>
      <c r="L59" s="699"/>
      <c r="M59" s="702">
        <v>6</v>
      </c>
      <c r="N59" s="703">
        <f t="shared" si="1"/>
        <v>6</v>
      </c>
      <c r="O59" s="704">
        <f t="shared" si="2"/>
        <v>6</v>
      </c>
      <c r="P59" s="705">
        <f t="shared" si="3"/>
        <v>0.1109672646569262</v>
      </c>
    </row>
    <row r="60" spans="1:16" s="706" customFormat="1">
      <c r="A60" s="697" t="s">
        <v>109</v>
      </c>
      <c r="B60" s="698"/>
      <c r="C60" s="699"/>
      <c r="D60" s="700"/>
      <c r="E60" s="700"/>
      <c r="F60" s="700"/>
      <c r="G60" s="701"/>
      <c r="H60" s="701"/>
      <c r="I60" s="701"/>
      <c r="J60" s="700"/>
      <c r="K60" s="699"/>
      <c r="L60" s="699"/>
      <c r="M60" s="702">
        <v>0</v>
      </c>
      <c r="N60" s="703">
        <f t="shared" si="1"/>
        <v>0</v>
      </c>
      <c r="O60" s="704">
        <f t="shared" si="2"/>
        <v>0</v>
      </c>
      <c r="P60" s="705">
        <f t="shared" si="3"/>
        <v>0</v>
      </c>
    </row>
    <row r="61" spans="1:16" s="706" customFormat="1">
      <c r="A61" s="697" t="s">
        <v>110</v>
      </c>
      <c r="B61" s="698"/>
      <c r="C61" s="699"/>
      <c r="D61" s="700"/>
      <c r="E61" s="700"/>
      <c r="F61" s="700"/>
      <c r="G61" s="701"/>
      <c r="H61" s="701"/>
      <c r="I61" s="701"/>
      <c r="J61" s="700"/>
      <c r="K61" s="699"/>
      <c r="L61" s="699"/>
      <c r="M61" s="702">
        <v>3</v>
      </c>
      <c r="N61" s="703">
        <f t="shared" si="1"/>
        <v>3</v>
      </c>
      <c r="O61" s="704">
        <f t="shared" si="2"/>
        <v>3</v>
      </c>
      <c r="P61" s="705">
        <f t="shared" si="3"/>
        <v>5.5483632328463102E-2</v>
      </c>
    </row>
    <row r="62" spans="1:16" s="706" customFormat="1">
      <c r="A62" s="697" t="s">
        <v>111</v>
      </c>
      <c r="B62" s="698"/>
      <c r="C62" s="699"/>
      <c r="D62" s="700"/>
      <c r="E62" s="700"/>
      <c r="F62" s="700"/>
      <c r="G62" s="701"/>
      <c r="H62" s="701"/>
      <c r="I62" s="701"/>
      <c r="J62" s="700"/>
      <c r="K62" s="699"/>
      <c r="L62" s="699"/>
      <c r="M62" s="702">
        <v>0</v>
      </c>
      <c r="N62" s="703">
        <f t="shared" si="1"/>
        <v>0</v>
      </c>
      <c r="O62" s="704">
        <f t="shared" si="2"/>
        <v>0</v>
      </c>
      <c r="P62" s="705">
        <f t="shared" si="3"/>
        <v>0</v>
      </c>
    </row>
    <row r="63" spans="1:16" s="706" customFormat="1">
      <c r="A63" s="697" t="s">
        <v>112</v>
      </c>
      <c r="B63" s="698"/>
      <c r="C63" s="699"/>
      <c r="D63" s="700"/>
      <c r="E63" s="700"/>
      <c r="F63" s="700"/>
      <c r="G63" s="701"/>
      <c r="H63" s="701"/>
      <c r="I63" s="701"/>
      <c r="J63" s="700"/>
      <c r="K63" s="699"/>
      <c r="L63" s="699"/>
      <c r="M63" s="702">
        <v>0</v>
      </c>
      <c r="N63" s="703">
        <f t="shared" si="1"/>
        <v>0</v>
      </c>
      <c r="O63" s="704">
        <f t="shared" si="2"/>
        <v>0</v>
      </c>
      <c r="P63" s="705">
        <f t="shared" si="3"/>
        <v>0</v>
      </c>
    </row>
    <row r="64" spans="1:16" s="706" customFormat="1">
      <c r="A64" s="697" t="s">
        <v>113</v>
      </c>
      <c r="B64" s="698"/>
      <c r="C64" s="699"/>
      <c r="D64" s="700"/>
      <c r="E64" s="700"/>
      <c r="F64" s="700"/>
      <c r="G64" s="701"/>
      <c r="H64" s="701"/>
      <c r="I64" s="701"/>
      <c r="J64" s="700"/>
      <c r="K64" s="699"/>
      <c r="L64" s="699"/>
      <c r="M64" s="702">
        <v>83</v>
      </c>
      <c r="N64" s="703">
        <f t="shared" si="1"/>
        <v>83</v>
      </c>
      <c r="O64" s="704">
        <f t="shared" si="2"/>
        <v>83</v>
      </c>
      <c r="P64" s="705">
        <f t="shared" si="3"/>
        <v>1.5350471610874792</v>
      </c>
    </row>
    <row r="65" spans="1:16" s="706" customFormat="1">
      <c r="A65" s="697" t="s">
        <v>114</v>
      </c>
      <c r="B65" s="698"/>
      <c r="C65" s="699"/>
      <c r="D65" s="700"/>
      <c r="E65" s="700"/>
      <c r="F65" s="700"/>
      <c r="G65" s="701"/>
      <c r="H65" s="701"/>
      <c r="I65" s="701"/>
      <c r="J65" s="700"/>
      <c r="K65" s="699"/>
      <c r="L65" s="699"/>
      <c r="M65" s="702">
        <v>14</v>
      </c>
      <c r="N65" s="703">
        <f t="shared" si="1"/>
        <v>14</v>
      </c>
      <c r="O65" s="704">
        <f t="shared" si="2"/>
        <v>14</v>
      </c>
      <c r="P65" s="705">
        <f t="shared" si="3"/>
        <v>0.25892361753282783</v>
      </c>
    </row>
    <row r="66" spans="1:16" s="706" customFormat="1">
      <c r="A66" s="697" t="s">
        <v>115</v>
      </c>
      <c r="B66" s="698"/>
      <c r="C66" s="699"/>
      <c r="D66" s="700"/>
      <c r="E66" s="700"/>
      <c r="F66" s="700"/>
      <c r="G66" s="701"/>
      <c r="H66" s="701"/>
      <c r="I66" s="701"/>
      <c r="J66" s="700"/>
      <c r="K66" s="699"/>
      <c r="L66" s="699"/>
      <c r="M66" s="702">
        <v>103</v>
      </c>
      <c r="N66" s="703">
        <f t="shared" si="1"/>
        <v>103</v>
      </c>
      <c r="O66" s="704">
        <f t="shared" si="2"/>
        <v>103</v>
      </c>
      <c r="P66" s="705">
        <f t="shared" si="3"/>
        <v>1.9049380432772334</v>
      </c>
    </row>
    <row r="67" spans="1:16" s="706" customFormat="1">
      <c r="A67" s="697" t="s">
        <v>116</v>
      </c>
      <c r="B67" s="698"/>
      <c r="C67" s="699"/>
      <c r="D67" s="700"/>
      <c r="E67" s="700"/>
      <c r="F67" s="700"/>
      <c r="G67" s="701"/>
      <c r="H67" s="701"/>
      <c r="I67" s="701"/>
      <c r="J67" s="700"/>
      <c r="K67" s="699"/>
      <c r="L67" s="699"/>
      <c r="M67" s="702">
        <v>0</v>
      </c>
      <c r="N67" s="703">
        <f t="shared" si="1"/>
        <v>0</v>
      </c>
      <c r="O67" s="704">
        <f t="shared" si="2"/>
        <v>0</v>
      </c>
      <c r="P67" s="705">
        <f t="shared" si="3"/>
        <v>0</v>
      </c>
    </row>
    <row r="68" spans="1:16" s="706" customFormat="1">
      <c r="A68" s="697" t="s">
        <v>117</v>
      </c>
      <c r="B68" s="698"/>
      <c r="C68" s="699"/>
      <c r="D68" s="700"/>
      <c r="E68" s="700"/>
      <c r="F68" s="700"/>
      <c r="G68" s="701"/>
      <c r="H68" s="701"/>
      <c r="I68" s="701"/>
      <c r="J68" s="700"/>
      <c r="K68" s="699"/>
      <c r="L68" s="699"/>
      <c r="M68" s="702">
        <v>11</v>
      </c>
      <c r="N68" s="703">
        <f t="shared" si="1"/>
        <v>11</v>
      </c>
      <c r="O68" s="704">
        <f t="shared" si="2"/>
        <v>11</v>
      </c>
      <c r="P68" s="705">
        <f t="shared" si="3"/>
        <v>0.20343998520436471</v>
      </c>
    </row>
    <row r="69" spans="1:16" s="706" customFormat="1">
      <c r="A69" s="697" t="s">
        <v>118</v>
      </c>
      <c r="B69" s="698"/>
      <c r="C69" s="699"/>
      <c r="D69" s="700"/>
      <c r="E69" s="700"/>
      <c r="F69" s="700"/>
      <c r="G69" s="701"/>
      <c r="H69" s="701"/>
      <c r="I69" s="701"/>
      <c r="J69" s="700"/>
      <c r="K69" s="699"/>
      <c r="L69" s="699"/>
      <c r="M69" s="702">
        <v>1</v>
      </c>
      <c r="N69" s="703">
        <f t="shared" si="1"/>
        <v>1</v>
      </c>
      <c r="O69" s="704">
        <f t="shared" si="2"/>
        <v>1</v>
      </c>
      <c r="P69" s="705">
        <f t="shared" si="3"/>
        <v>1.8494544109487702E-2</v>
      </c>
    </row>
    <row r="70" spans="1:16" s="706" customFormat="1">
      <c r="A70" s="697" t="s">
        <v>119</v>
      </c>
      <c r="B70" s="698"/>
      <c r="C70" s="699"/>
      <c r="D70" s="700"/>
      <c r="E70" s="700"/>
      <c r="F70" s="700"/>
      <c r="G70" s="701"/>
      <c r="H70" s="701"/>
      <c r="I70" s="701"/>
      <c r="J70" s="700"/>
      <c r="K70" s="699"/>
      <c r="L70" s="699"/>
      <c r="M70" s="702">
        <v>0</v>
      </c>
      <c r="N70" s="703">
        <f t="shared" si="1"/>
        <v>0</v>
      </c>
      <c r="O70" s="704">
        <f t="shared" si="2"/>
        <v>0</v>
      </c>
      <c r="P70" s="705">
        <f t="shared" ref="P70:P101" si="4">(N70/$N$263)*100</f>
        <v>0</v>
      </c>
    </row>
    <row r="71" spans="1:16" s="706" customFormat="1">
      <c r="A71" s="697" t="s">
        <v>120</v>
      </c>
      <c r="B71" s="698"/>
      <c r="C71" s="699"/>
      <c r="D71" s="700"/>
      <c r="E71" s="700"/>
      <c r="F71" s="700"/>
      <c r="G71" s="701"/>
      <c r="H71" s="701"/>
      <c r="I71" s="701"/>
      <c r="J71" s="700"/>
      <c r="K71" s="699"/>
      <c r="L71" s="699"/>
      <c r="M71" s="702">
        <v>0</v>
      </c>
      <c r="N71" s="703">
        <f t="shared" si="1"/>
        <v>0</v>
      </c>
      <c r="O71" s="704">
        <f t="shared" si="2"/>
        <v>0</v>
      </c>
      <c r="P71" s="705">
        <f t="shared" si="4"/>
        <v>0</v>
      </c>
    </row>
    <row r="72" spans="1:16" s="706" customFormat="1">
      <c r="A72" s="697" t="s">
        <v>121</v>
      </c>
      <c r="B72" s="698"/>
      <c r="C72" s="699"/>
      <c r="D72" s="700"/>
      <c r="E72" s="700"/>
      <c r="F72" s="700"/>
      <c r="G72" s="701"/>
      <c r="H72" s="701"/>
      <c r="I72" s="701"/>
      <c r="J72" s="700"/>
      <c r="K72" s="699"/>
      <c r="L72" s="699"/>
      <c r="M72" s="702">
        <v>8</v>
      </c>
      <c r="N72" s="703">
        <f t="shared" si="1"/>
        <v>8</v>
      </c>
      <c r="O72" s="704">
        <f t="shared" si="2"/>
        <v>8</v>
      </c>
      <c r="P72" s="705">
        <f t="shared" si="4"/>
        <v>0.14795635287590161</v>
      </c>
    </row>
    <row r="73" spans="1:16" s="706" customFormat="1">
      <c r="A73" s="697" t="s">
        <v>122</v>
      </c>
      <c r="B73" s="698"/>
      <c r="C73" s="699"/>
      <c r="D73" s="700"/>
      <c r="E73" s="700"/>
      <c r="F73" s="700"/>
      <c r="G73" s="701"/>
      <c r="H73" s="701"/>
      <c r="I73" s="701"/>
      <c r="J73" s="700"/>
      <c r="K73" s="699"/>
      <c r="L73" s="699"/>
      <c r="M73" s="702">
        <v>54</v>
      </c>
      <c r="N73" s="703">
        <f t="shared" si="1"/>
        <v>54</v>
      </c>
      <c r="O73" s="704">
        <f t="shared" si="2"/>
        <v>54</v>
      </c>
      <c r="P73" s="705">
        <f t="shared" si="4"/>
        <v>0.99870538191233582</v>
      </c>
    </row>
    <row r="74" spans="1:16" s="706" customFormat="1">
      <c r="A74" s="697" t="s">
        <v>123</v>
      </c>
      <c r="B74" s="698"/>
      <c r="C74" s="699"/>
      <c r="D74" s="700"/>
      <c r="E74" s="700"/>
      <c r="F74" s="700"/>
      <c r="G74" s="701"/>
      <c r="H74" s="701"/>
      <c r="I74" s="701"/>
      <c r="J74" s="700"/>
      <c r="K74" s="699"/>
      <c r="L74" s="699"/>
      <c r="M74" s="702">
        <v>1</v>
      </c>
      <c r="N74" s="703">
        <f t="shared" si="1"/>
        <v>1</v>
      </c>
      <c r="O74" s="704">
        <f t="shared" si="2"/>
        <v>1</v>
      </c>
      <c r="P74" s="705">
        <f t="shared" si="4"/>
        <v>1.8494544109487702E-2</v>
      </c>
    </row>
    <row r="75" spans="1:16" s="706" customFormat="1">
      <c r="A75" s="697" t="s">
        <v>124</v>
      </c>
      <c r="B75" s="698"/>
      <c r="C75" s="699"/>
      <c r="D75" s="700"/>
      <c r="E75" s="700"/>
      <c r="F75" s="700"/>
      <c r="G75" s="701"/>
      <c r="H75" s="701"/>
      <c r="I75" s="701"/>
      <c r="J75" s="700"/>
      <c r="K75" s="699"/>
      <c r="L75" s="699"/>
      <c r="M75" s="702">
        <v>18</v>
      </c>
      <c r="N75" s="703">
        <f t="shared" si="1"/>
        <v>18</v>
      </c>
      <c r="O75" s="704">
        <f t="shared" si="2"/>
        <v>18</v>
      </c>
      <c r="P75" s="705">
        <f t="shared" si="4"/>
        <v>0.33290179397077863</v>
      </c>
    </row>
    <row r="76" spans="1:16" s="706" customFormat="1">
      <c r="A76" s="731" t="s">
        <v>125</v>
      </c>
      <c r="B76" s="698"/>
      <c r="C76" s="699"/>
      <c r="D76" s="700"/>
      <c r="E76" s="700"/>
      <c r="F76" s="700"/>
      <c r="G76" s="701"/>
      <c r="H76" s="701"/>
      <c r="I76" s="701"/>
      <c r="J76" s="700"/>
      <c r="K76" s="699"/>
      <c r="L76" s="699"/>
      <c r="M76" s="702">
        <v>0</v>
      </c>
      <c r="N76" s="703">
        <f t="shared" si="1"/>
        <v>0</v>
      </c>
      <c r="O76" s="704">
        <f t="shared" si="2"/>
        <v>0</v>
      </c>
      <c r="P76" s="705">
        <f t="shared" si="4"/>
        <v>0</v>
      </c>
    </row>
    <row r="77" spans="1:16" s="706" customFormat="1">
      <c r="A77" s="697" t="s">
        <v>126</v>
      </c>
      <c r="B77" s="698"/>
      <c r="C77" s="699"/>
      <c r="D77" s="700"/>
      <c r="E77" s="700"/>
      <c r="F77" s="700"/>
      <c r="G77" s="701"/>
      <c r="H77" s="701"/>
      <c r="I77" s="701"/>
      <c r="J77" s="700"/>
      <c r="K77" s="699"/>
      <c r="L77" s="699"/>
      <c r="M77" s="702">
        <v>14</v>
      </c>
      <c r="N77" s="703">
        <f t="shared" si="1"/>
        <v>14</v>
      </c>
      <c r="O77" s="704">
        <f t="shared" si="2"/>
        <v>14</v>
      </c>
      <c r="P77" s="705">
        <f t="shared" si="4"/>
        <v>0.25892361753282783</v>
      </c>
    </row>
    <row r="78" spans="1:16" s="706" customFormat="1">
      <c r="A78" s="697" t="s">
        <v>127</v>
      </c>
      <c r="B78" s="698"/>
      <c r="C78" s="699"/>
      <c r="D78" s="700"/>
      <c r="E78" s="700"/>
      <c r="F78" s="700"/>
      <c r="G78" s="701"/>
      <c r="H78" s="701"/>
      <c r="I78" s="701"/>
      <c r="J78" s="700"/>
      <c r="K78" s="699"/>
      <c r="L78" s="699"/>
      <c r="M78" s="702">
        <v>5</v>
      </c>
      <c r="N78" s="703">
        <f t="shared" ref="N78:N171" si="5">SUM(B78:M78)</f>
        <v>5</v>
      </c>
      <c r="O78" s="704">
        <f t="shared" ref="O78:O171" si="6">AVERAGE(B78:M78)</f>
        <v>5</v>
      </c>
      <c r="P78" s="705">
        <f t="shared" si="4"/>
        <v>9.2472720547438506E-2</v>
      </c>
    </row>
    <row r="79" spans="1:16" s="706" customFormat="1">
      <c r="A79" s="697" t="s">
        <v>128</v>
      </c>
      <c r="B79" s="698"/>
      <c r="C79" s="699"/>
      <c r="D79" s="700"/>
      <c r="E79" s="700"/>
      <c r="F79" s="700"/>
      <c r="G79" s="701"/>
      <c r="H79" s="701"/>
      <c r="I79" s="701"/>
      <c r="J79" s="700"/>
      <c r="K79" s="699"/>
      <c r="L79" s="699"/>
      <c r="M79" s="702">
        <v>0</v>
      </c>
      <c r="N79" s="703">
        <f t="shared" si="5"/>
        <v>0</v>
      </c>
      <c r="O79" s="704">
        <f t="shared" si="6"/>
        <v>0</v>
      </c>
      <c r="P79" s="705">
        <f t="shared" si="4"/>
        <v>0</v>
      </c>
    </row>
    <row r="80" spans="1:16" s="706" customFormat="1">
      <c r="A80" s="697" t="s">
        <v>129</v>
      </c>
      <c r="B80" s="698"/>
      <c r="C80" s="699"/>
      <c r="D80" s="700"/>
      <c r="E80" s="700"/>
      <c r="F80" s="700"/>
      <c r="G80" s="701"/>
      <c r="H80" s="701"/>
      <c r="I80" s="701"/>
      <c r="J80" s="700"/>
      <c r="K80" s="699"/>
      <c r="L80" s="699"/>
      <c r="M80" s="702">
        <v>9</v>
      </c>
      <c r="N80" s="703">
        <f t="shared" si="5"/>
        <v>9</v>
      </c>
      <c r="O80" s="704">
        <f t="shared" si="6"/>
        <v>9</v>
      </c>
      <c r="P80" s="705">
        <f t="shared" si="4"/>
        <v>0.16645089698538931</v>
      </c>
    </row>
    <row r="81" spans="1:16" s="706" customFormat="1">
      <c r="A81" s="697" t="s">
        <v>130</v>
      </c>
      <c r="B81" s="698"/>
      <c r="C81" s="699"/>
      <c r="D81" s="700"/>
      <c r="E81" s="700"/>
      <c r="F81" s="700"/>
      <c r="G81" s="701"/>
      <c r="H81" s="701"/>
      <c r="I81" s="701"/>
      <c r="J81" s="700"/>
      <c r="K81" s="699"/>
      <c r="L81" s="699"/>
      <c r="M81" s="702">
        <v>148</v>
      </c>
      <c r="N81" s="703">
        <f t="shared" si="5"/>
        <v>148</v>
      </c>
      <c r="O81" s="704">
        <f t="shared" si="6"/>
        <v>148</v>
      </c>
      <c r="P81" s="705">
        <f t="shared" si="4"/>
        <v>2.7371925282041798</v>
      </c>
    </row>
    <row r="82" spans="1:16" s="706" customFormat="1">
      <c r="A82" s="697" t="s">
        <v>131</v>
      </c>
      <c r="B82" s="698"/>
      <c r="C82" s="699"/>
      <c r="D82" s="700"/>
      <c r="E82" s="700"/>
      <c r="F82" s="700"/>
      <c r="G82" s="701"/>
      <c r="H82" s="701"/>
      <c r="I82" s="701"/>
      <c r="J82" s="700"/>
      <c r="K82" s="699"/>
      <c r="L82" s="699"/>
      <c r="M82" s="702">
        <v>6</v>
      </c>
      <c r="N82" s="703">
        <f t="shared" si="5"/>
        <v>6</v>
      </c>
      <c r="O82" s="704">
        <f t="shared" si="6"/>
        <v>6</v>
      </c>
      <c r="P82" s="705">
        <f t="shared" si="4"/>
        <v>0.1109672646569262</v>
      </c>
    </row>
    <row r="83" spans="1:16" s="706" customFormat="1">
      <c r="A83" s="697" t="s">
        <v>132</v>
      </c>
      <c r="B83" s="698"/>
      <c r="C83" s="699"/>
      <c r="D83" s="700"/>
      <c r="E83" s="700"/>
      <c r="F83" s="700"/>
      <c r="G83" s="701"/>
      <c r="H83" s="701"/>
      <c r="I83" s="701"/>
      <c r="J83" s="700"/>
      <c r="K83" s="699"/>
      <c r="L83" s="699"/>
      <c r="M83" s="702">
        <v>8</v>
      </c>
      <c r="N83" s="703">
        <f t="shared" si="5"/>
        <v>8</v>
      </c>
      <c r="O83" s="704">
        <f t="shared" si="6"/>
        <v>8</v>
      </c>
      <c r="P83" s="705">
        <f t="shared" si="4"/>
        <v>0.14795635287590161</v>
      </c>
    </row>
    <row r="84" spans="1:16" s="706" customFormat="1">
      <c r="A84" s="697" t="s">
        <v>133</v>
      </c>
      <c r="B84" s="698"/>
      <c r="C84" s="699"/>
      <c r="D84" s="700"/>
      <c r="E84" s="700"/>
      <c r="F84" s="700"/>
      <c r="G84" s="701"/>
      <c r="H84" s="701"/>
      <c r="I84" s="701"/>
      <c r="J84" s="700"/>
      <c r="K84" s="699"/>
      <c r="L84" s="699"/>
      <c r="M84" s="702">
        <v>4</v>
      </c>
      <c r="N84" s="703">
        <f t="shared" si="5"/>
        <v>4</v>
      </c>
      <c r="O84" s="704">
        <f t="shared" si="6"/>
        <v>4</v>
      </c>
      <c r="P84" s="705">
        <f t="shared" si="4"/>
        <v>7.3978176437950807E-2</v>
      </c>
    </row>
    <row r="85" spans="1:16" s="706" customFormat="1">
      <c r="A85" s="697" t="s">
        <v>134</v>
      </c>
      <c r="B85" s="698"/>
      <c r="C85" s="699"/>
      <c r="D85" s="700"/>
      <c r="E85" s="700"/>
      <c r="F85" s="700"/>
      <c r="G85" s="701"/>
      <c r="H85" s="701"/>
      <c r="I85" s="701"/>
      <c r="J85" s="700"/>
      <c r="K85" s="699"/>
      <c r="L85" s="699"/>
      <c r="M85" s="702">
        <v>0</v>
      </c>
      <c r="N85" s="703">
        <f t="shared" si="5"/>
        <v>0</v>
      </c>
      <c r="O85" s="704">
        <f t="shared" si="6"/>
        <v>0</v>
      </c>
      <c r="P85" s="705">
        <f t="shared" si="4"/>
        <v>0</v>
      </c>
    </row>
    <row r="86" spans="1:16" s="706" customFormat="1">
      <c r="A86" s="697" t="s">
        <v>135</v>
      </c>
      <c r="B86" s="698"/>
      <c r="C86" s="699"/>
      <c r="D86" s="700"/>
      <c r="E86" s="700"/>
      <c r="F86" s="700"/>
      <c r="G86" s="701"/>
      <c r="H86" s="701"/>
      <c r="I86" s="701"/>
      <c r="J86" s="700"/>
      <c r="K86" s="699"/>
      <c r="L86" s="699"/>
      <c r="M86" s="702">
        <v>16</v>
      </c>
      <c r="N86" s="703">
        <f t="shared" si="5"/>
        <v>16</v>
      </c>
      <c r="O86" s="704">
        <f t="shared" si="6"/>
        <v>16</v>
      </c>
      <c r="P86" s="705">
        <f t="shared" si="4"/>
        <v>0.29591270575180323</v>
      </c>
    </row>
    <row r="87" spans="1:16" s="706" customFormat="1">
      <c r="A87" s="697" t="s">
        <v>136</v>
      </c>
      <c r="B87" s="698"/>
      <c r="C87" s="699"/>
      <c r="D87" s="700"/>
      <c r="E87" s="700"/>
      <c r="F87" s="700"/>
      <c r="G87" s="701"/>
      <c r="H87" s="701"/>
      <c r="I87" s="701"/>
      <c r="J87" s="700"/>
      <c r="K87" s="699"/>
      <c r="L87" s="699"/>
      <c r="M87" s="702">
        <v>14</v>
      </c>
      <c r="N87" s="703">
        <f t="shared" si="5"/>
        <v>14</v>
      </c>
      <c r="O87" s="704">
        <f t="shared" si="6"/>
        <v>14</v>
      </c>
      <c r="P87" s="705">
        <f t="shared" si="4"/>
        <v>0.25892361753282783</v>
      </c>
    </row>
    <row r="88" spans="1:16" s="706" customFormat="1">
      <c r="A88" s="697" t="s">
        <v>137</v>
      </c>
      <c r="B88" s="698"/>
      <c r="C88" s="699"/>
      <c r="D88" s="700"/>
      <c r="E88" s="700"/>
      <c r="F88" s="700"/>
      <c r="G88" s="701"/>
      <c r="H88" s="701"/>
      <c r="I88" s="701"/>
      <c r="J88" s="700"/>
      <c r="K88" s="699"/>
      <c r="L88" s="699"/>
      <c r="M88" s="702">
        <v>4</v>
      </c>
      <c r="N88" s="703">
        <f t="shared" si="5"/>
        <v>4</v>
      </c>
      <c r="O88" s="704">
        <f t="shared" si="6"/>
        <v>4</v>
      </c>
      <c r="P88" s="705">
        <f t="shared" si="4"/>
        <v>7.3978176437950807E-2</v>
      </c>
    </row>
    <row r="89" spans="1:16" s="706" customFormat="1">
      <c r="A89" s="697" t="s">
        <v>138</v>
      </c>
      <c r="B89" s="698"/>
      <c r="C89" s="699"/>
      <c r="D89" s="700"/>
      <c r="E89" s="700"/>
      <c r="F89" s="700"/>
      <c r="G89" s="701"/>
      <c r="H89" s="701"/>
      <c r="I89" s="701"/>
      <c r="J89" s="700"/>
      <c r="K89" s="699"/>
      <c r="L89" s="699"/>
      <c r="M89" s="702">
        <v>0</v>
      </c>
      <c r="N89" s="703">
        <f t="shared" si="5"/>
        <v>0</v>
      </c>
      <c r="O89" s="704">
        <f t="shared" si="6"/>
        <v>0</v>
      </c>
      <c r="P89" s="705">
        <f t="shared" si="4"/>
        <v>0</v>
      </c>
    </row>
    <row r="90" spans="1:16" s="706" customFormat="1">
      <c r="A90" s="697" t="s">
        <v>139</v>
      </c>
      <c r="B90" s="698"/>
      <c r="C90" s="699"/>
      <c r="D90" s="700"/>
      <c r="E90" s="700"/>
      <c r="F90" s="700"/>
      <c r="G90" s="701"/>
      <c r="H90" s="701"/>
      <c r="I90" s="701"/>
      <c r="J90" s="700"/>
      <c r="K90" s="699"/>
      <c r="L90" s="699"/>
      <c r="M90" s="702">
        <v>0</v>
      </c>
      <c r="N90" s="703">
        <f t="shared" si="5"/>
        <v>0</v>
      </c>
      <c r="O90" s="704">
        <f t="shared" si="6"/>
        <v>0</v>
      </c>
      <c r="P90" s="705">
        <f t="shared" si="4"/>
        <v>0</v>
      </c>
    </row>
    <row r="91" spans="1:16" s="706" customFormat="1">
      <c r="A91" s="697" t="s">
        <v>140</v>
      </c>
      <c r="B91" s="698"/>
      <c r="C91" s="699"/>
      <c r="D91" s="700"/>
      <c r="E91" s="700"/>
      <c r="F91" s="700"/>
      <c r="G91" s="701"/>
      <c r="H91" s="701"/>
      <c r="I91" s="701"/>
      <c r="J91" s="700"/>
      <c r="K91" s="699"/>
      <c r="L91" s="699"/>
      <c r="M91" s="702">
        <v>0</v>
      </c>
      <c r="N91" s="703">
        <f t="shared" si="5"/>
        <v>0</v>
      </c>
      <c r="O91" s="704">
        <f t="shared" si="6"/>
        <v>0</v>
      </c>
      <c r="P91" s="705">
        <f t="shared" si="4"/>
        <v>0</v>
      </c>
    </row>
    <row r="92" spans="1:16" s="706" customFormat="1">
      <c r="A92" s="697" t="s">
        <v>141</v>
      </c>
      <c r="B92" s="698"/>
      <c r="C92" s="699"/>
      <c r="D92" s="700"/>
      <c r="E92" s="700"/>
      <c r="F92" s="700"/>
      <c r="G92" s="701"/>
      <c r="H92" s="701"/>
      <c r="I92" s="701"/>
      <c r="J92" s="700"/>
      <c r="K92" s="699"/>
      <c r="L92" s="699"/>
      <c r="M92" s="702">
        <v>0</v>
      </c>
      <c r="N92" s="703">
        <f t="shared" si="5"/>
        <v>0</v>
      </c>
      <c r="O92" s="704">
        <f t="shared" si="6"/>
        <v>0</v>
      </c>
      <c r="P92" s="705">
        <f t="shared" si="4"/>
        <v>0</v>
      </c>
    </row>
    <row r="93" spans="1:16" s="706" customFormat="1">
      <c r="A93" s="697" t="s">
        <v>142</v>
      </c>
      <c r="B93" s="698"/>
      <c r="C93" s="699"/>
      <c r="D93" s="700"/>
      <c r="E93" s="700"/>
      <c r="F93" s="700"/>
      <c r="G93" s="701"/>
      <c r="H93" s="701"/>
      <c r="I93" s="701"/>
      <c r="J93" s="700"/>
      <c r="K93" s="699"/>
      <c r="L93" s="699"/>
      <c r="M93" s="702">
        <v>0</v>
      </c>
      <c r="N93" s="703">
        <f t="shared" si="5"/>
        <v>0</v>
      </c>
      <c r="O93" s="704">
        <f t="shared" si="6"/>
        <v>0</v>
      </c>
      <c r="P93" s="705">
        <f t="shared" si="4"/>
        <v>0</v>
      </c>
    </row>
    <row r="94" spans="1:16" s="706" customFormat="1">
      <c r="A94" s="697" t="s">
        <v>143</v>
      </c>
      <c r="B94" s="698"/>
      <c r="C94" s="699"/>
      <c r="D94" s="700"/>
      <c r="E94" s="700"/>
      <c r="F94" s="700"/>
      <c r="G94" s="701"/>
      <c r="H94" s="701"/>
      <c r="I94" s="701"/>
      <c r="J94" s="700"/>
      <c r="K94" s="699"/>
      <c r="L94" s="699"/>
      <c r="M94" s="702">
        <v>0</v>
      </c>
      <c r="N94" s="703">
        <f t="shared" si="5"/>
        <v>0</v>
      </c>
      <c r="O94" s="704">
        <f t="shared" si="6"/>
        <v>0</v>
      </c>
      <c r="P94" s="705">
        <f t="shared" si="4"/>
        <v>0</v>
      </c>
    </row>
    <row r="95" spans="1:16" s="706" customFormat="1">
      <c r="A95" s="697" t="s">
        <v>144</v>
      </c>
      <c r="B95" s="698"/>
      <c r="C95" s="699"/>
      <c r="D95" s="700"/>
      <c r="E95" s="700"/>
      <c r="F95" s="700"/>
      <c r="G95" s="701"/>
      <c r="H95" s="701"/>
      <c r="I95" s="701"/>
      <c r="J95" s="700"/>
      <c r="K95" s="699"/>
      <c r="L95" s="699"/>
      <c r="M95" s="702">
        <v>0</v>
      </c>
      <c r="N95" s="703">
        <f t="shared" si="5"/>
        <v>0</v>
      </c>
      <c r="O95" s="704">
        <f t="shared" si="6"/>
        <v>0</v>
      </c>
      <c r="P95" s="705">
        <f t="shared" si="4"/>
        <v>0</v>
      </c>
    </row>
    <row r="96" spans="1:16" s="706" customFormat="1">
      <c r="A96" s="697" t="s">
        <v>145</v>
      </c>
      <c r="B96" s="698"/>
      <c r="C96" s="699"/>
      <c r="D96" s="700"/>
      <c r="E96" s="700"/>
      <c r="F96" s="700"/>
      <c r="G96" s="701"/>
      <c r="H96" s="701"/>
      <c r="I96" s="701"/>
      <c r="J96" s="700"/>
      <c r="K96" s="699"/>
      <c r="L96" s="699"/>
      <c r="M96" s="702">
        <v>0</v>
      </c>
      <c r="N96" s="703">
        <f t="shared" si="5"/>
        <v>0</v>
      </c>
      <c r="O96" s="704">
        <f t="shared" si="6"/>
        <v>0</v>
      </c>
      <c r="P96" s="705">
        <f t="shared" si="4"/>
        <v>0</v>
      </c>
    </row>
    <row r="97" spans="1:16" s="706" customFormat="1">
      <c r="A97" s="707" t="s">
        <v>146</v>
      </c>
      <c r="B97" s="698"/>
      <c r="C97" s="699"/>
      <c r="D97" s="700"/>
      <c r="E97" s="700"/>
      <c r="F97" s="700"/>
      <c r="G97" s="701"/>
      <c r="H97" s="701"/>
      <c r="I97" s="701"/>
      <c r="J97" s="700"/>
      <c r="K97" s="699"/>
      <c r="L97" s="699"/>
      <c r="M97" s="702">
        <v>0</v>
      </c>
      <c r="N97" s="703">
        <f t="shared" si="5"/>
        <v>0</v>
      </c>
      <c r="O97" s="704">
        <f t="shared" si="6"/>
        <v>0</v>
      </c>
      <c r="P97" s="705">
        <f t="shared" si="4"/>
        <v>0</v>
      </c>
    </row>
    <row r="98" spans="1:16" s="706" customFormat="1">
      <c r="A98" s="697" t="s">
        <v>147</v>
      </c>
      <c r="B98" s="698"/>
      <c r="C98" s="699"/>
      <c r="D98" s="700"/>
      <c r="E98" s="700"/>
      <c r="F98" s="700"/>
      <c r="G98" s="701"/>
      <c r="H98" s="701"/>
      <c r="I98" s="701"/>
      <c r="J98" s="700"/>
      <c r="K98" s="699"/>
      <c r="L98" s="699"/>
      <c r="M98" s="702">
        <v>0</v>
      </c>
      <c r="N98" s="703">
        <f t="shared" si="5"/>
        <v>0</v>
      </c>
      <c r="O98" s="704">
        <f t="shared" si="6"/>
        <v>0</v>
      </c>
      <c r="P98" s="705">
        <f t="shared" si="4"/>
        <v>0</v>
      </c>
    </row>
    <row r="99" spans="1:16" s="706" customFormat="1">
      <c r="A99" s="697" t="s">
        <v>148</v>
      </c>
      <c r="B99" s="698"/>
      <c r="C99" s="699"/>
      <c r="D99" s="700"/>
      <c r="E99" s="700"/>
      <c r="F99" s="700"/>
      <c r="G99" s="701"/>
      <c r="H99" s="701"/>
      <c r="I99" s="701"/>
      <c r="J99" s="700"/>
      <c r="K99" s="699"/>
      <c r="L99" s="699"/>
      <c r="M99" s="702">
        <v>0</v>
      </c>
      <c r="N99" s="703">
        <f t="shared" si="5"/>
        <v>0</v>
      </c>
      <c r="O99" s="704">
        <f t="shared" si="6"/>
        <v>0</v>
      </c>
      <c r="P99" s="705">
        <f t="shared" si="4"/>
        <v>0</v>
      </c>
    </row>
    <row r="100" spans="1:16" s="706" customFormat="1">
      <c r="A100" s="697" t="s">
        <v>149</v>
      </c>
      <c r="B100" s="698"/>
      <c r="C100" s="699"/>
      <c r="D100" s="700"/>
      <c r="E100" s="700"/>
      <c r="F100" s="700"/>
      <c r="G100" s="701"/>
      <c r="H100" s="701"/>
      <c r="I100" s="701"/>
      <c r="J100" s="700"/>
      <c r="K100" s="699"/>
      <c r="L100" s="699"/>
      <c r="M100" s="702">
        <v>0</v>
      </c>
      <c r="N100" s="703">
        <f t="shared" si="5"/>
        <v>0</v>
      </c>
      <c r="O100" s="704">
        <f t="shared" si="6"/>
        <v>0</v>
      </c>
      <c r="P100" s="705">
        <f t="shared" si="4"/>
        <v>0</v>
      </c>
    </row>
    <row r="101" spans="1:16" s="706" customFormat="1">
      <c r="A101" s="697" t="s">
        <v>150</v>
      </c>
      <c r="B101" s="698"/>
      <c r="C101" s="699"/>
      <c r="D101" s="700"/>
      <c r="E101" s="700"/>
      <c r="F101" s="700"/>
      <c r="G101" s="701"/>
      <c r="H101" s="701"/>
      <c r="I101" s="701"/>
      <c r="J101" s="700"/>
      <c r="K101" s="699"/>
      <c r="L101" s="699"/>
      <c r="M101" s="702">
        <v>0</v>
      </c>
      <c r="N101" s="703">
        <f t="shared" si="5"/>
        <v>0</v>
      </c>
      <c r="O101" s="704">
        <f t="shared" si="6"/>
        <v>0</v>
      </c>
      <c r="P101" s="705">
        <f t="shared" si="4"/>
        <v>0</v>
      </c>
    </row>
    <row r="102" spans="1:16" s="706" customFormat="1">
      <c r="A102" s="697" t="s">
        <v>151</v>
      </c>
      <c r="B102" s="698"/>
      <c r="C102" s="699"/>
      <c r="D102" s="700"/>
      <c r="E102" s="700"/>
      <c r="F102" s="700"/>
      <c r="G102" s="701"/>
      <c r="H102" s="701"/>
      <c r="I102" s="701"/>
      <c r="J102" s="700"/>
      <c r="K102" s="699"/>
      <c r="L102" s="699"/>
      <c r="M102" s="702">
        <v>0</v>
      </c>
      <c r="N102" s="703">
        <f t="shared" si="5"/>
        <v>0</v>
      </c>
      <c r="O102" s="704">
        <f t="shared" si="6"/>
        <v>0</v>
      </c>
      <c r="P102" s="705">
        <f t="shared" ref="P102:P134" si="7">(N102/$N$263)*100</f>
        <v>0</v>
      </c>
    </row>
    <row r="103" spans="1:16" s="706" customFormat="1">
      <c r="A103" s="697" t="s">
        <v>152</v>
      </c>
      <c r="B103" s="698"/>
      <c r="C103" s="699"/>
      <c r="D103" s="700"/>
      <c r="E103" s="700"/>
      <c r="F103" s="700"/>
      <c r="G103" s="701"/>
      <c r="H103" s="701"/>
      <c r="I103" s="701"/>
      <c r="J103" s="700"/>
      <c r="K103" s="699"/>
      <c r="L103" s="699"/>
      <c r="M103" s="702">
        <v>0</v>
      </c>
      <c r="N103" s="703">
        <f t="shared" si="5"/>
        <v>0</v>
      </c>
      <c r="O103" s="704">
        <f t="shared" si="6"/>
        <v>0</v>
      </c>
      <c r="P103" s="705">
        <f t="shared" si="7"/>
        <v>0</v>
      </c>
    </row>
    <row r="104" spans="1:16" s="706" customFormat="1">
      <c r="A104" s="697" t="s">
        <v>153</v>
      </c>
      <c r="B104" s="698"/>
      <c r="C104" s="699"/>
      <c r="D104" s="700"/>
      <c r="E104" s="701"/>
      <c r="F104" s="701"/>
      <c r="G104" s="701"/>
      <c r="H104" s="701"/>
      <c r="I104" s="701"/>
      <c r="J104" s="701"/>
      <c r="K104" s="699"/>
      <c r="L104" s="699"/>
      <c r="M104" s="702">
        <v>0</v>
      </c>
      <c r="N104" s="703">
        <f>SUM(B104:M104)</f>
        <v>0</v>
      </c>
      <c r="O104" s="704">
        <f>AVERAGE(B104:M104)</f>
        <v>0</v>
      </c>
      <c r="P104" s="705">
        <f t="shared" si="7"/>
        <v>0</v>
      </c>
    </row>
    <row r="105" spans="1:16" s="706" customFormat="1">
      <c r="A105" s="697" t="s">
        <v>154</v>
      </c>
      <c r="B105" s="698"/>
      <c r="C105" s="699"/>
      <c r="D105" s="700"/>
      <c r="E105" s="700"/>
      <c r="F105" s="700"/>
      <c r="G105" s="701"/>
      <c r="H105" s="701"/>
      <c r="I105" s="701"/>
      <c r="J105" s="700"/>
      <c r="K105" s="699"/>
      <c r="L105" s="699"/>
      <c r="M105" s="702">
        <v>0</v>
      </c>
      <c r="N105" s="703">
        <f t="shared" si="5"/>
        <v>0</v>
      </c>
      <c r="O105" s="704">
        <f t="shared" si="6"/>
        <v>0</v>
      </c>
      <c r="P105" s="705">
        <f t="shared" si="7"/>
        <v>0</v>
      </c>
    </row>
    <row r="106" spans="1:16" s="706" customFormat="1">
      <c r="A106" s="732" t="s">
        <v>155</v>
      </c>
      <c r="B106" s="698"/>
      <c r="C106" s="699"/>
      <c r="D106" s="700"/>
      <c r="E106" s="700"/>
      <c r="F106" s="700"/>
      <c r="G106" s="701"/>
      <c r="H106" s="701"/>
      <c r="I106" s="701"/>
      <c r="J106" s="700"/>
      <c r="K106" s="699"/>
      <c r="L106" s="699"/>
      <c r="M106" s="702">
        <v>0</v>
      </c>
      <c r="N106" s="703">
        <f t="shared" si="5"/>
        <v>0</v>
      </c>
      <c r="O106" s="704">
        <f t="shared" si="6"/>
        <v>0</v>
      </c>
      <c r="P106" s="705">
        <f t="shared" si="7"/>
        <v>0</v>
      </c>
    </row>
    <row r="107" spans="1:16" s="706" customFormat="1">
      <c r="A107" s="732" t="s">
        <v>156</v>
      </c>
      <c r="B107" s="698"/>
      <c r="C107" s="699"/>
      <c r="D107" s="700"/>
      <c r="E107" s="700"/>
      <c r="F107" s="700"/>
      <c r="G107" s="701"/>
      <c r="H107" s="701"/>
      <c r="I107" s="701"/>
      <c r="J107" s="700"/>
      <c r="K107" s="699"/>
      <c r="L107" s="699"/>
      <c r="M107" s="702">
        <v>0</v>
      </c>
      <c r="N107" s="703">
        <f t="shared" si="5"/>
        <v>0</v>
      </c>
      <c r="O107" s="704">
        <f t="shared" si="6"/>
        <v>0</v>
      </c>
      <c r="P107" s="705">
        <f t="shared" si="7"/>
        <v>0</v>
      </c>
    </row>
    <row r="108" spans="1:16" s="706" customFormat="1">
      <c r="A108" s="732" t="s">
        <v>157</v>
      </c>
      <c r="B108" s="698"/>
      <c r="C108" s="699"/>
      <c r="D108" s="700"/>
      <c r="E108" s="700"/>
      <c r="F108" s="700"/>
      <c r="G108" s="701"/>
      <c r="H108" s="701"/>
      <c r="I108" s="701"/>
      <c r="J108" s="700"/>
      <c r="K108" s="699"/>
      <c r="L108" s="699"/>
      <c r="M108" s="702">
        <v>0</v>
      </c>
      <c r="N108" s="703">
        <f t="shared" si="5"/>
        <v>0</v>
      </c>
      <c r="O108" s="704">
        <f t="shared" si="6"/>
        <v>0</v>
      </c>
      <c r="P108" s="705">
        <f t="shared" si="7"/>
        <v>0</v>
      </c>
    </row>
    <row r="109" spans="1:16" s="706" customFormat="1">
      <c r="A109" s="732" t="s">
        <v>158</v>
      </c>
      <c r="B109" s="698"/>
      <c r="C109" s="699"/>
      <c r="D109" s="700"/>
      <c r="E109" s="701"/>
      <c r="F109" s="701"/>
      <c r="G109" s="701"/>
      <c r="H109" s="701"/>
      <c r="I109" s="701"/>
      <c r="J109" s="701"/>
      <c r="K109" s="699"/>
      <c r="L109" s="699"/>
      <c r="M109" s="702">
        <v>0</v>
      </c>
      <c r="N109" s="703">
        <f>SUM(B109:M109)</f>
        <v>0</v>
      </c>
      <c r="O109" s="704">
        <f>AVERAGE(B109:M109)</f>
        <v>0</v>
      </c>
      <c r="P109" s="705">
        <f t="shared" si="7"/>
        <v>0</v>
      </c>
    </row>
    <row r="110" spans="1:16" s="706" customFormat="1">
      <c r="A110" s="697" t="s">
        <v>159</v>
      </c>
      <c r="B110" s="698"/>
      <c r="C110" s="699"/>
      <c r="D110" s="700"/>
      <c r="E110" s="700"/>
      <c r="F110" s="700"/>
      <c r="G110" s="701"/>
      <c r="H110" s="701"/>
      <c r="I110" s="701"/>
      <c r="J110" s="700"/>
      <c r="K110" s="699"/>
      <c r="L110" s="699"/>
      <c r="M110" s="702">
        <v>0</v>
      </c>
      <c r="N110" s="703">
        <f t="shared" si="5"/>
        <v>0</v>
      </c>
      <c r="O110" s="704">
        <f t="shared" si="6"/>
        <v>0</v>
      </c>
      <c r="P110" s="705">
        <f t="shared" si="7"/>
        <v>0</v>
      </c>
    </row>
    <row r="111" spans="1:16" s="706" customFormat="1">
      <c r="A111" s="697" t="s">
        <v>160</v>
      </c>
      <c r="B111" s="698"/>
      <c r="C111" s="699"/>
      <c r="D111" s="700"/>
      <c r="E111" s="700"/>
      <c r="F111" s="700"/>
      <c r="G111" s="701"/>
      <c r="H111" s="701"/>
      <c r="I111" s="701"/>
      <c r="J111" s="700"/>
      <c r="K111" s="699"/>
      <c r="L111" s="699"/>
      <c r="M111" s="702">
        <v>0</v>
      </c>
      <c r="N111" s="703">
        <f t="shared" si="5"/>
        <v>0</v>
      </c>
      <c r="O111" s="704">
        <f t="shared" si="6"/>
        <v>0</v>
      </c>
      <c r="P111" s="705">
        <f t="shared" si="7"/>
        <v>0</v>
      </c>
    </row>
    <row r="112" spans="1:16" s="706" customFormat="1">
      <c r="A112" s="697" t="s">
        <v>161</v>
      </c>
      <c r="B112" s="698"/>
      <c r="C112" s="699"/>
      <c r="D112" s="700"/>
      <c r="E112" s="701"/>
      <c r="F112" s="701"/>
      <c r="G112" s="701"/>
      <c r="H112" s="701"/>
      <c r="I112" s="701"/>
      <c r="J112" s="701"/>
      <c r="K112" s="699"/>
      <c r="L112" s="699"/>
      <c r="M112" s="702">
        <v>0</v>
      </c>
      <c r="N112" s="703">
        <f>SUM(B112:M112)</f>
        <v>0</v>
      </c>
      <c r="O112" s="704">
        <f>AVERAGE(B112:M112)</f>
        <v>0</v>
      </c>
      <c r="P112" s="705">
        <f t="shared" si="7"/>
        <v>0</v>
      </c>
    </row>
    <row r="113" spans="1:16" s="706" customFormat="1">
      <c r="A113" s="697" t="s">
        <v>162</v>
      </c>
      <c r="B113" s="698"/>
      <c r="C113" s="699"/>
      <c r="D113" s="700"/>
      <c r="E113" s="700"/>
      <c r="F113" s="700"/>
      <c r="G113" s="701"/>
      <c r="H113" s="701"/>
      <c r="I113" s="701"/>
      <c r="J113" s="700"/>
      <c r="K113" s="699"/>
      <c r="L113" s="699"/>
      <c r="M113" s="702">
        <v>1</v>
      </c>
      <c r="N113" s="703">
        <f t="shared" si="5"/>
        <v>1</v>
      </c>
      <c r="O113" s="704">
        <f t="shared" si="6"/>
        <v>1</v>
      </c>
      <c r="P113" s="705">
        <f t="shared" si="7"/>
        <v>1.8494544109487702E-2</v>
      </c>
    </row>
    <row r="114" spans="1:16" s="706" customFormat="1">
      <c r="A114" s="697" t="s">
        <v>163</v>
      </c>
      <c r="B114" s="698"/>
      <c r="C114" s="699"/>
      <c r="D114" s="700"/>
      <c r="E114" s="700"/>
      <c r="F114" s="700"/>
      <c r="G114" s="701"/>
      <c r="H114" s="701"/>
      <c r="I114" s="701"/>
      <c r="J114" s="700"/>
      <c r="K114" s="699"/>
      <c r="L114" s="699"/>
      <c r="M114" s="702">
        <v>0</v>
      </c>
      <c r="N114" s="703">
        <f t="shared" si="5"/>
        <v>0</v>
      </c>
      <c r="O114" s="704">
        <f t="shared" si="6"/>
        <v>0</v>
      </c>
      <c r="P114" s="705">
        <f t="shared" si="7"/>
        <v>0</v>
      </c>
    </row>
    <row r="115" spans="1:16" s="706" customFormat="1">
      <c r="A115" s="697" t="s">
        <v>164</v>
      </c>
      <c r="B115" s="698"/>
      <c r="C115" s="699"/>
      <c r="D115" s="700"/>
      <c r="E115" s="701"/>
      <c r="F115" s="701"/>
      <c r="G115" s="701"/>
      <c r="H115" s="701"/>
      <c r="I115" s="701"/>
      <c r="J115" s="701"/>
      <c r="K115" s="699"/>
      <c r="L115" s="699"/>
      <c r="M115" s="702">
        <v>0</v>
      </c>
      <c r="N115" s="703">
        <f>SUM(B115:M115)</f>
        <v>0</v>
      </c>
      <c r="O115" s="704">
        <f>AVERAGE(B115:M115)</f>
        <v>0</v>
      </c>
      <c r="P115" s="705">
        <f t="shared" si="7"/>
        <v>0</v>
      </c>
    </row>
    <row r="116" spans="1:16" s="706" customFormat="1">
      <c r="A116" s="697" t="s">
        <v>165</v>
      </c>
      <c r="B116" s="698"/>
      <c r="C116" s="699"/>
      <c r="D116" s="700"/>
      <c r="E116" s="701"/>
      <c r="F116" s="701"/>
      <c r="G116" s="701"/>
      <c r="H116" s="701"/>
      <c r="I116" s="701"/>
      <c r="J116" s="701"/>
      <c r="K116" s="699"/>
      <c r="L116" s="699"/>
      <c r="M116" s="702">
        <v>0</v>
      </c>
      <c r="N116" s="703">
        <f>SUM(B116:M116)</f>
        <v>0</v>
      </c>
      <c r="O116" s="704">
        <f>AVERAGE(B116:M116)</f>
        <v>0</v>
      </c>
      <c r="P116" s="705">
        <f t="shared" si="7"/>
        <v>0</v>
      </c>
    </row>
    <row r="117" spans="1:16" s="706" customFormat="1">
      <c r="A117" s="697" t="s">
        <v>166</v>
      </c>
      <c r="B117" s="698"/>
      <c r="C117" s="699"/>
      <c r="D117" s="700"/>
      <c r="E117" s="701"/>
      <c r="F117" s="701"/>
      <c r="G117" s="701"/>
      <c r="H117" s="701"/>
      <c r="I117" s="701"/>
      <c r="J117" s="701"/>
      <c r="K117" s="699"/>
      <c r="L117" s="699"/>
      <c r="M117" s="702">
        <v>0</v>
      </c>
      <c r="N117" s="703">
        <f>SUM(B117:M117)</f>
        <v>0</v>
      </c>
      <c r="O117" s="704">
        <f>AVERAGE(B117:M117)</f>
        <v>0</v>
      </c>
      <c r="P117" s="705">
        <f t="shared" si="7"/>
        <v>0</v>
      </c>
    </row>
    <row r="118" spans="1:16" s="706" customFormat="1">
      <c r="A118" s="697" t="s">
        <v>167</v>
      </c>
      <c r="B118" s="698"/>
      <c r="C118" s="699"/>
      <c r="D118" s="700"/>
      <c r="E118" s="701"/>
      <c r="F118" s="701"/>
      <c r="G118" s="701"/>
      <c r="H118" s="701"/>
      <c r="I118" s="701"/>
      <c r="J118" s="701"/>
      <c r="K118" s="699"/>
      <c r="L118" s="699"/>
      <c r="M118" s="702">
        <v>1</v>
      </c>
      <c r="N118" s="703">
        <f>SUM(B118:M118)</f>
        <v>1</v>
      </c>
      <c r="O118" s="704">
        <f>AVERAGE(B118:M118)</f>
        <v>1</v>
      </c>
      <c r="P118" s="705">
        <f t="shared" si="7"/>
        <v>1.8494544109487702E-2</v>
      </c>
    </row>
    <row r="119" spans="1:16" s="706" customFormat="1">
      <c r="A119" s="697" t="s">
        <v>168</v>
      </c>
      <c r="B119" s="698"/>
      <c r="C119" s="699"/>
      <c r="D119" s="700"/>
      <c r="E119" s="700"/>
      <c r="F119" s="700"/>
      <c r="G119" s="701"/>
      <c r="H119" s="701"/>
      <c r="I119" s="701"/>
      <c r="J119" s="700"/>
      <c r="K119" s="699"/>
      <c r="L119" s="699"/>
      <c r="M119" s="702">
        <v>15</v>
      </c>
      <c r="N119" s="703">
        <f t="shared" si="5"/>
        <v>15</v>
      </c>
      <c r="O119" s="704">
        <f t="shared" si="6"/>
        <v>15</v>
      </c>
      <c r="P119" s="705">
        <f t="shared" si="7"/>
        <v>0.27741816164231553</v>
      </c>
    </row>
    <row r="120" spans="1:16" s="706" customFormat="1">
      <c r="A120" s="697" t="s">
        <v>169</v>
      </c>
      <c r="B120" s="698"/>
      <c r="C120" s="699"/>
      <c r="D120" s="700"/>
      <c r="E120" s="700"/>
      <c r="F120" s="700"/>
      <c r="G120" s="701"/>
      <c r="H120" s="701"/>
      <c r="I120" s="701"/>
      <c r="J120" s="700"/>
      <c r="K120" s="699"/>
      <c r="L120" s="699"/>
      <c r="M120" s="702">
        <v>58</v>
      </c>
      <c r="N120" s="703">
        <f t="shared" si="5"/>
        <v>58</v>
      </c>
      <c r="O120" s="704">
        <f t="shared" si="6"/>
        <v>58</v>
      </c>
      <c r="P120" s="705">
        <f t="shared" si="7"/>
        <v>1.0726835583502867</v>
      </c>
    </row>
    <row r="121" spans="1:16" s="706" customFormat="1">
      <c r="A121" s="697" t="s">
        <v>170</v>
      </c>
      <c r="B121" s="698"/>
      <c r="C121" s="699"/>
      <c r="D121" s="700"/>
      <c r="E121" s="700"/>
      <c r="F121" s="700"/>
      <c r="G121" s="701"/>
      <c r="H121" s="701"/>
      <c r="I121" s="701"/>
      <c r="J121" s="700"/>
      <c r="K121" s="699"/>
      <c r="L121" s="699"/>
      <c r="M121" s="702">
        <v>3</v>
      </c>
      <c r="N121" s="703">
        <f t="shared" si="5"/>
        <v>3</v>
      </c>
      <c r="O121" s="704">
        <f t="shared" si="6"/>
        <v>3</v>
      </c>
      <c r="P121" s="705">
        <f t="shared" si="7"/>
        <v>5.5483632328463102E-2</v>
      </c>
    </row>
    <row r="122" spans="1:16" s="706" customFormat="1">
      <c r="A122" s="730" t="s">
        <v>171</v>
      </c>
      <c r="B122" s="698"/>
      <c r="C122" s="699"/>
      <c r="D122" s="700"/>
      <c r="E122" s="700"/>
      <c r="F122" s="700"/>
      <c r="G122" s="701"/>
      <c r="H122" s="701"/>
      <c r="I122" s="701"/>
      <c r="J122" s="700"/>
      <c r="K122" s="699"/>
      <c r="L122" s="699"/>
      <c r="M122" s="702">
        <v>12</v>
      </c>
      <c r="N122" s="703">
        <f t="shared" si="5"/>
        <v>12</v>
      </c>
      <c r="O122" s="704">
        <f t="shared" si="6"/>
        <v>12</v>
      </c>
      <c r="P122" s="705">
        <f t="shared" si="7"/>
        <v>0.22193452931385241</v>
      </c>
    </row>
    <row r="123" spans="1:16" s="706" customFormat="1">
      <c r="A123" s="697" t="s">
        <v>172</v>
      </c>
      <c r="B123" s="698"/>
      <c r="C123" s="699"/>
      <c r="D123" s="700"/>
      <c r="E123" s="700"/>
      <c r="F123" s="700"/>
      <c r="G123" s="701"/>
      <c r="H123" s="701"/>
      <c r="I123" s="701"/>
      <c r="J123" s="700"/>
      <c r="K123" s="699"/>
      <c r="L123" s="699"/>
      <c r="M123" s="702">
        <v>6</v>
      </c>
      <c r="N123" s="703">
        <f t="shared" si="5"/>
        <v>6</v>
      </c>
      <c r="O123" s="704">
        <f t="shared" si="6"/>
        <v>6</v>
      </c>
      <c r="P123" s="705">
        <f t="shared" si="7"/>
        <v>0.1109672646569262</v>
      </c>
    </row>
    <row r="124" spans="1:16" s="706" customFormat="1">
      <c r="A124" s="697" t="s">
        <v>173</v>
      </c>
      <c r="B124" s="698"/>
      <c r="C124" s="699"/>
      <c r="D124" s="700"/>
      <c r="E124" s="700"/>
      <c r="F124" s="700"/>
      <c r="G124" s="701"/>
      <c r="H124" s="701"/>
      <c r="I124" s="701"/>
      <c r="J124" s="700"/>
      <c r="K124" s="699"/>
      <c r="L124" s="699"/>
      <c r="M124" s="702">
        <v>93</v>
      </c>
      <c r="N124" s="703">
        <f t="shared" si="5"/>
        <v>93</v>
      </c>
      <c r="O124" s="704">
        <f t="shared" si="6"/>
        <v>93</v>
      </c>
      <c r="P124" s="705">
        <f t="shared" si="7"/>
        <v>1.7199926021823562</v>
      </c>
    </row>
    <row r="125" spans="1:16" s="706" customFormat="1">
      <c r="A125" s="730" t="s">
        <v>174</v>
      </c>
      <c r="B125" s="698"/>
      <c r="C125" s="699"/>
      <c r="D125" s="700"/>
      <c r="E125" s="700"/>
      <c r="F125" s="700"/>
      <c r="G125" s="701"/>
      <c r="H125" s="701"/>
      <c r="I125" s="701"/>
      <c r="J125" s="700"/>
      <c r="K125" s="699"/>
      <c r="L125" s="699"/>
      <c r="M125" s="702">
        <v>5</v>
      </c>
      <c r="N125" s="703">
        <f t="shared" si="5"/>
        <v>5</v>
      </c>
      <c r="O125" s="704">
        <f t="shared" si="6"/>
        <v>5</v>
      </c>
      <c r="P125" s="705">
        <f t="shared" si="7"/>
        <v>9.2472720547438506E-2</v>
      </c>
    </row>
    <row r="126" spans="1:16" s="706" customFormat="1">
      <c r="A126" s="730" t="s">
        <v>175</v>
      </c>
      <c r="B126" s="698"/>
      <c r="C126" s="699"/>
      <c r="D126" s="700"/>
      <c r="E126" s="700"/>
      <c r="F126" s="700"/>
      <c r="G126" s="701"/>
      <c r="H126" s="701"/>
      <c r="I126" s="701"/>
      <c r="J126" s="700"/>
      <c r="K126" s="699"/>
      <c r="L126" s="699"/>
      <c r="M126" s="702">
        <v>0</v>
      </c>
      <c r="N126" s="703">
        <f t="shared" si="5"/>
        <v>0</v>
      </c>
      <c r="O126" s="704">
        <f t="shared" si="6"/>
        <v>0</v>
      </c>
      <c r="P126" s="705">
        <f t="shared" si="7"/>
        <v>0</v>
      </c>
    </row>
    <row r="127" spans="1:16" s="706" customFormat="1">
      <c r="A127" s="697" t="s">
        <v>13</v>
      </c>
      <c r="B127" s="698"/>
      <c r="C127" s="699"/>
      <c r="D127" s="700"/>
      <c r="E127" s="700"/>
      <c r="F127" s="700"/>
      <c r="G127" s="701"/>
      <c r="H127" s="701"/>
      <c r="I127" s="701"/>
      <c r="J127" s="700"/>
      <c r="K127" s="699"/>
      <c r="L127" s="699"/>
      <c r="M127" s="702">
        <v>63</v>
      </c>
      <c r="N127" s="703">
        <f t="shared" si="5"/>
        <v>63</v>
      </c>
      <c r="O127" s="704">
        <f t="shared" si="6"/>
        <v>63</v>
      </c>
      <c r="P127" s="705">
        <f t="shared" si="7"/>
        <v>1.1651562788977252</v>
      </c>
    </row>
    <row r="128" spans="1:16" s="706" customFormat="1">
      <c r="A128" s="697" t="s">
        <v>176</v>
      </c>
      <c r="B128" s="698"/>
      <c r="C128" s="699"/>
      <c r="D128" s="700"/>
      <c r="E128" s="700"/>
      <c r="F128" s="700"/>
      <c r="G128" s="701"/>
      <c r="H128" s="701"/>
      <c r="I128" s="701"/>
      <c r="J128" s="700"/>
      <c r="K128" s="699"/>
      <c r="L128" s="699"/>
      <c r="M128" s="702">
        <v>0</v>
      </c>
      <c r="N128" s="703">
        <f t="shared" si="5"/>
        <v>0</v>
      </c>
      <c r="O128" s="704">
        <f t="shared" si="6"/>
        <v>0</v>
      </c>
      <c r="P128" s="705">
        <f t="shared" si="7"/>
        <v>0</v>
      </c>
    </row>
    <row r="129" spans="1:16" s="706" customFormat="1">
      <c r="A129" s="697" t="s">
        <v>177</v>
      </c>
      <c r="B129" s="698"/>
      <c r="C129" s="699"/>
      <c r="D129" s="700"/>
      <c r="E129" s="700"/>
      <c r="F129" s="700"/>
      <c r="G129" s="701"/>
      <c r="H129" s="701"/>
      <c r="I129" s="701"/>
      <c r="J129" s="700"/>
      <c r="K129" s="699"/>
      <c r="L129" s="699"/>
      <c r="M129" s="702">
        <v>0</v>
      </c>
      <c r="N129" s="703">
        <f t="shared" si="5"/>
        <v>0</v>
      </c>
      <c r="O129" s="704">
        <f t="shared" si="6"/>
        <v>0</v>
      </c>
      <c r="P129" s="705">
        <f t="shared" si="7"/>
        <v>0</v>
      </c>
    </row>
    <row r="130" spans="1:16" s="706" customFormat="1">
      <c r="A130" s="697" t="s">
        <v>178</v>
      </c>
      <c r="B130" s="698"/>
      <c r="C130" s="699"/>
      <c r="D130" s="700"/>
      <c r="E130" s="700"/>
      <c r="F130" s="700"/>
      <c r="G130" s="701"/>
      <c r="H130" s="701"/>
      <c r="I130" s="701"/>
      <c r="J130" s="700"/>
      <c r="K130" s="699"/>
      <c r="L130" s="699"/>
      <c r="M130" s="702">
        <v>0</v>
      </c>
      <c r="N130" s="703">
        <f t="shared" si="5"/>
        <v>0</v>
      </c>
      <c r="O130" s="704">
        <f t="shared" si="6"/>
        <v>0</v>
      </c>
      <c r="P130" s="705">
        <f t="shared" si="7"/>
        <v>0</v>
      </c>
    </row>
    <row r="131" spans="1:16" s="706" customFormat="1">
      <c r="A131" s="697" t="s">
        <v>179</v>
      </c>
      <c r="B131" s="698"/>
      <c r="C131" s="699"/>
      <c r="D131" s="700"/>
      <c r="E131" s="700"/>
      <c r="F131" s="700"/>
      <c r="G131" s="701"/>
      <c r="H131" s="701"/>
      <c r="I131" s="701"/>
      <c r="J131" s="700"/>
      <c r="K131" s="699"/>
      <c r="L131" s="699"/>
      <c r="M131" s="702">
        <v>111</v>
      </c>
      <c r="N131" s="703">
        <f t="shared" si="5"/>
        <v>111</v>
      </c>
      <c r="O131" s="704">
        <f t="shared" si="6"/>
        <v>111</v>
      </c>
      <c r="P131" s="705">
        <f t="shared" si="7"/>
        <v>2.052894396153135</v>
      </c>
    </row>
    <row r="132" spans="1:16" s="706" customFormat="1">
      <c r="A132" s="697" t="s">
        <v>180</v>
      </c>
      <c r="B132" s="698"/>
      <c r="C132" s="733"/>
      <c r="D132" s="700"/>
      <c r="E132" s="700"/>
      <c r="F132" s="700"/>
      <c r="G132" s="701"/>
      <c r="H132" s="701"/>
      <c r="I132" s="701"/>
      <c r="J132" s="700"/>
      <c r="K132" s="699"/>
      <c r="L132" s="699"/>
      <c r="M132" s="702">
        <v>66</v>
      </c>
      <c r="N132" s="703">
        <f t="shared" si="5"/>
        <v>66</v>
      </c>
      <c r="O132" s="704">
        <f t="shared" si="6"/>
        <v>66</v>
      </c>
      <c r="P132" s="705">
        <f t="shared" si="7"/>
        <v>1.2206399112261883</v>
      </c>
    </row>
    <row r="133" spans="1:16" s="706" customFormat="1">
      <c r="A133" s="697" t="s">
        <v>181</v>
      </c>
      <c r="B133" s="698"/>
      <c r="C133" s="733"/>
      <c r="D133" s="700"/>
      <c r="E133" s="700"/>
      <c r="F133" s="700"/>
      <c r="G133" s="701"/>
      <c r="H133" s="701"/>
      <c r="I133" s="701"/>
      <c r="J133" s="700"/>
      <c r="K133" s="699"/>
      <c r="L133" s="699"/>
      <c r="M133" s="702">
        <v>0</v>
      </c>
      <c r="N133" s="703">
        <f t="shared" si="5"/>
        <v>0</v>
      </c>
      <c r="O133" s="704">
        <f t="shared" si="6"/>
        <v>0</v>
      </c>
      <c r="P133" s="705">
        <f t="shared" si="7"/>
        <v>0</v>
      </c>
    </row>
    <row r="134" spans="1:16" s="706" customFormat="1">
      <c r="A134" s="697" t="s">
        <v>182</v>
      </c>
      <c r="B134" s="698"/>
      <c r="C134" s="699"/>
      <c r="D134" s="700"/>
      <c r="E134" s="700"/>
      <c r="F134" s="700"/>
      <c r="G134" s="701"/>
      <c r="H134" s="701"/>
      <c r="I134" s="701"/>
      <c r="J134" s="700"/>
      <c r="K134" s="699"/>
      <c r="L134" s="699"/>
      <c r="M134" s="702">
        <v>4</v>
      </c>
      <c r="N134" s="703">
        <f t="shared" si="5"/>
        <v>4</v>
      </c>
      <c r="O134" s="704">
        <f t="shared" si="6"/>
        <v>4</v>
      </c>
      <c r="P134" s="705">
        <f t="shared" si="7"/>
        <v>7.3978176437950807E-2</v>
      </c>
    </row>
    <row r="135" spans="1:16" s="706" customFormat="1">
      <c r="A135" s="697" t="s">
        <v>183</v>
      </c>
      <c r="B135" s="698"/>
      <c r="C135" s="699"/>
      <c r="D135" s="700"/>
      <c r="E135" s="700"/>
      <c r="F135" s="700"/>
      <c r="G135" s="701"/>
      <c r="H135" s="701"/>
      <c r="I135" s="701"/>
      <c r="J135" s="700"/>
      <c r="K135" s="699"/>
      <c r="L135" s="699"/>
      <c r="M135" s="702">
        <v>0</v>
      </c>
      <c r="N135" s="703">
        <f t="shared" si="5"/>
        <v>0</v>
      </c>
      <c r="O135" s="704">
        <f t="shared" si="6"/>
        <v>0</v>
      </c>
      <c r="P135" s="705">
        <f t="shared" ref="P135:P198" si="8">(N135/$N$263)*100</f>
        <v>0</v>
      </c>
    </row>
    <row r="136" spans="1:16" s="706" customFormat="1">
      <c r="A136" s="697" t="s">
        <v>184</v>
      </c>
      <c r="B136" s="698"/>
      <c r="C136" s="699"/>
      <c r="D136" s="700"/>
      <c r="E136" s="700"/>
      <c r="F136" s="700"/>
      <c r="G136" s="701"/>
      <c r="H136" s="701"/>
      <c r="I136" s="701"/>
      <c r="J136" s="700"/>
      <c r="K136" s="699"/>
      <c r="L136" s="699"/>
      <c r="M136" s="702">
        <v>37</v>
      </c>
      <c r="N136" s="703">
        <f t="shared" si="5"/>
        <v>37</v>
      </c>
      <c r="O136" s="704">
        <f t="shared" si="6"/>
        <v>37</v>
      </c>
      <c r="P136" s="705">
        <f t="shared" si="8"/>
        <v>0.68429813205104495</v>
      </c>
    </row>
    <row r="137" spans="1:16" s="706" customFormat="1">
      <c r="A137" s="697" t="s">
        <v>185</v>
      </c>
      <c r="B137" s="698"/>
      <c r="C137" s="699"/>
      <c r="D137" s="700"/>
      <c r="E137" s="700"/>
      <c r="F137" s="700"/>
      <c r="G137" s="701"/>
      <c r="H137" s="701"/>
      <c r="I137" s="701"/>
      <c r="J137" s="700"/>
      <c r="K137" s="699"/>
      <c r="L137" s="699"/>
      <c r="M137" s="702">
        <v>3</v>
      </c>
      <c r="N137" s="703">
        <f t="shared" si="5"/>
        <v>3</v>
      </c>
      <c r="O137" s="704">
        <f t="shared" si="6"/>
        <v>3</v>
      </c>
      <c r="P137" s="705">
        <f t="shared" si="8"/>
        <v>5.5483632328463102E-2</v>
      </c>
    </row>
    <row r="138" spans="1:16" s="706" customFormat="1">
      <c r="A138" s="697" t="s">
        <v>186</v>
      </c>
      <c r="B138" s="698"/>
      <c r="C138" s="699"/>
      <c r="D138" s="700"/>
      <c r="E138" s="700"/>
      <c r="F138" s="700"/>
      <c r="G138" s="701"/>
      <c r="H138" s="701"/>
      <c r="I138" s="701"/>
      <c r="J138" s="700"/>
      <c r="K138" s="699"/>
      <c r="L138" s="699"/>
      <c r="M138" s="702">
        <v>0</v>
      </c>
      <c r="N138" s="703">
        <f t="shared" si="5"/>
        <v>0</v>
      </c>
      <c r="O138" s="704">
        <f t="shared" si="6"/>
        <v>0</v>
      </c>
      <c r="P138" s="705">
        <f t="shared" si="8"/>
        <v>0</v>
      </c>
    </row>
    <row r="139" spans="1:16" s="706" customFormat="1">
      <c r="A139" s="697" t="s">
        <v>187</v>
      </c>
      <c r="B139" s="698"/>
      <c r="C139" s="699"/>
      <c r="D139" s="700"/>
      <c r="E139" s="700"/>
      <c r="F139" s="700"/>
      <c r="G139" s="701"/>
      <c r="H139" s="701"/>
      <c r="I139" s="701"/>
      <c r="J139" s="700"/>
      <c r="K139" s="699"/>
      <c r="L139" s="699"/>
      <c r="M139" s="702">
        <v>5</v>
      </c>
      <c r="N139" s="703">
        <f t="shared" si="5"/>
        <v>5</v>
      </c>
      <c r="O139" s="704">
        <f t="shared" si="6"/>
        <v>5</v>
      </c>
      <c r="P139" s="705">
        <f t="shared" si="8"/>
        <v>9.2472720547438506E-2</v>
      </c>
    </row>
    <row r="140" spans="1:16" s="706" customFormat="1">
      <c r="A140" s="697" t="s">
        <v>188</v>
      </c>
      <c r="B140" s="698"/>
      <c r="C140" s="699"/>
      <c r="D140" s="700"/>
      <c r="E140" s="700"/>
      <c r="F140" s="700"/>
      <c r="G140" s="701"/>
      <c r="H140" s="701"/>
      <c r="I140" s="701"/>
      <c r="J140" s="700"/>
      <c r="K140" s="699"/>
      <c r="L140" s="699"/>
      <c r="M140" s="702">
        <v>13</v>
      </c>
      <c r="N140" s="703">
        <f t="shared" si="5"/>
        <v>13</v>
      </c>
      <c r="O140" s="704">
        <f t="shared" si="6"/>
        <v>13</v>
      </c>
      <c r="P140" s="705">
        <f t="shared" si="8"/>
        <v>0.24042907342334011</v>
      </c>
    </row>
    <row r="141" spans="1:16" s="706" customFormat="1">
      <c r="A141" s="697" t="s">
        <v>189</v>
      </c>
      <c r="B141" s="698"/>
      <c r="C141" s="699"/>
      <c r="D141" s="700"/>
      <c r="E141" s="700"/>
      <c r="F141" s="700"/>
      <c r="G141" s="701"/>
      <c r="H141" s="701"/>
      <c r="I141" s="701"/>
      <c r="J141" s="700"/>
      <c r="K141" s="699"/>
      <c r="L141" s="699"/>
      <c r="M141" s="702">
        <v>0</v>
      </c>
      <c r="N141" s="703">
        <f t="shared" si="5"/>
        <v>0</v>
      </c>
      <c r="O141" s="704">
        <f t="shared" si="6"/>
        <v>0</v>
      </c>
      <c r="P141" s="705">
        <f t="shared" si="8"/>
        <v>0</v>
      </c>
    </row>
    <row r="142" spans="1:16" s="706" customFormat="1">
      <c r="A142" s="697" t="s">
        <v>190</v>
      </c>
      <c r="B142" s="698"/>
      <c r="C142" s="699"/>
      <c r="D142" s="700"/>
      <c r="E142" s="700"/>
      <c r="F142" s="700"/>
      <c r="G142" s="701"/>
      <c r="H142" s="701"/>
      <c r="I142" s="701"/>
      <c r="J142" s="700"/>
      <c r="K142" s="699"/>
      <c r="L142" s="699"/>
      <c r="M142" s="702">
        <v>82</v>
      </c>
      <c r="N142" s="703">
        <f t="shared" si="5"/>
        <v>82</v>
      </c>
      <c r="O142" s="704">
        <f t="shared" si="6"/>
        <v>82</v>
      </c>
      <c r="P142" s="705">
        <f t="shared" si="8"/>
        <v>1.5165526169779915</v>
      </c>
    </row>
    <row r="143" spans="1:16" s="706" customFormat="1">
      <c r="A143" s="697" t="s">
        <v>191</v>
      </c>
      <c r="B143" s="698"/>
      <c r="C143" s="699"/>
      <c r="D143" s="700"/>
      <c r="E143" s="700"/>
      <c r="F143" s="700"/>
      <c r="G143" s="701"/>
      <c r="H143" s="701"/>
      <c r="I143" s="701"/>
      <c r="J143" s="700"/>
      <c r="K143" s="699"/>
      <c r="L143" s="699"/>
      <c r="M143" s="702">
        <v>0</v>
      </c>
      <c r="N143" s="703">
        <f t="shared" si="5"/>
        <v>0</v>
      </c>
      <c r="O143" s="704">
        <f t="shared" si="6"/>
        <v>0</v>
      </c>
      <c r="P143" s="705">
        <f t="shared" si="8"/>
        <v>0</v>
      </c>
    </row>
    <row r="144" spans="1:16" s="706" customFormat="1">
      <c r="A144" s="697" t="s">
        <v>192</v>
      </c>
      <c r="B144" s="698"/>
      <c r="C144" s="699"/>
      <c r="D144" s="700"/>
      <c r="E144" s="700"/>
      <c r="F144" s="700"/>
      <c r="G144" s="701"/>
      <c r="H144" s="701"/>
      <c r="I144" s="701"/>
      <c r="J144" s="700"/>
      <c r="K144" s="699"/>
      <c r="L144" s="699"/>
      <c r="M144" s="702">
        <v>0</v>
      </c>
      <c r="N144" s="703">
        <f t="shared" si="5"/>
        <v>0</v>
      </c>
      <c r="O144" s="704">
        <f t="shared" si="6"/>
        <v>0</v>
      </c>
      <c r="P144" s="705">
        <f t="shared" si="8"/>
        <v>0</v>
      </c>
    </row>
    <row r="145" spans="1:16" s="706" customFormat="1">
      <c r="A145" s="697" t="s">
        <v>193</v>
      </c>
      <c r="B145" s="698"/>
      <c r="C145" s="699"/>
      <c r="D145" s="700"/>
      <c r="E145" s="700"/>
      <c r="F145" s="700"/>
      <c r="G145" s="701"/>
      <c r="H145" s="701"/>
      <c r="I145" s="701"/>
      <c r="J145" s="700"/>
      <c r="K145" s="699"/>
      <c r="L145" s="699"/>
      <c r="M145" s="702">
        <v>0</v>
      </c>
      <c r="N145" s="703">
        <f t="shared" si="5"/>
        <v>0</v>
      </c>
      <c r="O145" s="704">
        <f t="shared" si="6"/>
        <v>0</v>
      </c>
      <c r="P145" s="705">
        <f t="shared" si="8"/>
        <v>0</v>
      </c>
    </row>
    <row r="146" spans="1:16" s="706" customFormat="1">
      <c r="A146" s="697" t="s">
        <v>194</v>
      </c>
      <c r="B146" s="698"/>
      <c r="C146" s="699"/>
      <c r="D146" s="700"/>
      <c r="E146" s="700"/>
      <c r="F146" s="700"/>
      <c r="G146" s="701"/>
      <c r="H146" s="701"/>
      <c r="I146" s="701"/>
      <c r="J146" s="700"/>
      <c r="K146" s="699"/>
      <c r="L146" s="699"/>
      <c r="M146" s="702">
        <v>1</v>
      </c>
      <c r="N146" s="703">
        <f t="shared" si="5"/>
        <v>1</v>
      </c>
      <c r="O146" s="704">
        <f t="shared" si="6"/>
        <v>1</v>
      </c>
      <c r="P146" s="705">
        <f t="shared" si="8"/>
        <v>1.8494544109487702E-2</v>
      </c>
    </row>
    <row r="147" spans="1:16" s="706" customFormat="1">
      <c r="A147" s="697" t="s">
        <v>195</v>
      </c>
      <c r="B147" s="698"/>
      <c r="C147" s="699"/>
      <c r="D147" s="700"/>
      <c r="E147" s="700"/>
      <c r="F147" s="700"/>
      <c r="G147" s="701"/>
      <c r="H147" s="701"/>
      <c r="I147" s="701"/>
      <c r="J147" s="700"/>
      <c r="K147" s="699"/>
      <c r="L147" s="699"/>
      <c r="M147" s="702">
        <v>1</v>
      </c>
      <c r="N147" s="703">
        <f t="shared" si="5"/>
        <v>1</v>
      </c>
      <c r="O147" s="704">
        <f t="shared" si="6"/>
        <v>1</v>
      </c>
      <c r="P147" s="705">
        <f t="shared" si="8"/>
        <v>1.8494544109487702E-2</v>
      </c>
    </row>
    <row r="148" spans="1:16" s="706" customFormat="1">
      <c r="A148" s="697" t="s">
        <v>196</v>
      </c>
      <c r="B148" s="698"/>
      <c r="C148" s="699"/>
      <c r="D148" s="700"/>
      <c r="E148" s="700"/>
      <c r="F148" s="700"/>
      <c r="G148" s="701"/>
      <c r="H148" s="701"/>
      <c r="I148" s="701"/>
      <c r="J148" s="700"/>
      <c r="K148" s="699"/>
      <c r="L148" s="699"/>
      <c r="M148" s="702">
        <v>29</v>
      </c>
      <c r="N148" s="703">
        <f t="shared" si="5"/>
        <v>29</v>
      </c>
      <c r="O148" s="704">
        <f t="shared" si="6"/>
        <v>29</v>
      </c>
      <c r="P148" s="705">
        <f t="shared" si="8"/>
        <v>0.53634177917514336</v>
      </c>
    </row>
    <row r="149" spans="1:16" s="706" customFormat="1">
      <c r="A149" s="697" t="s">
        <v>197</v>
      </c>
      <c r="B149" s="698"/>
      <c r="C149" s="699"/>
      <c r="D149" s="700"/>
      <c r="E149" s="700"/>
      <c r="F149" s="700"/>
      <c r="G149" s="701"/>
      <c r="H149" s="701"/>
      <c r="I149" s="701"/>
      <c r="J149" s="700"/>
      <c r="K149" s="699"/>
      <c r="L149" s="699"/>
      <c r="M149" s="702">
        <v>15</v>
      </c>
      <c r="N149" s="703">
        <f t="shared" si="5"/>
        <v>15</v>
      </c>
      <c r="O149" s="704">
        <f t="shared" si="6"/>
        <v>15</v>
      </c>
      <c r="P149" s="705">
        <f t="shared" si="8"/>
        <v>0.27741816164231553</v>
      </c>
    </row>
    <row r="150" spans="1:16" s="706" customFormat="1">
      <c r="A150" s="697" t="s">
        <v>198</v>
      </c>
      <c r="B150" s="698"/>
      <c r="C150" s="699"/>
      <c r="D150" s="700"/>
      <c r="E150" s="700"/>
      <c r="F150" s="700"/>
      <c r="G150" s="701"/>
      <c r="H150" s="701"/>
      <c r="I150" s="701"/>
      <c r="J150" s="700"/>
      <c r="K150" s="699"/>
      <c r="L150" s="699"/>
      <c r="M150" s="702">
        <v>0</v>
      </c>
      <c r="N150" s="703">
        <f t="shared" si="5"/>
        <v>0</v>
      </c>
      <c r="O150" s="704">
        <f t="shared" si="6"/>
        <v>0</v>
      </c>
      <c r="P150" s="705">
        <f t="shared" si="8"/>
        <v>0</v>
      </c>
    </row>
    <row r="151" spans="1:16" s="706" customFormat="1">
      <c r="A151" s="697" t="s">
        <v>199</v>
      </c>
      <c r="B151" s="698"/>
      <c r="C151" s="699"/>
      <c r="D151" s="700"/>
      <c r="E151" s="700"/>
      <c r="F151" s="700"/>
      <c r="G151" s="701"/>
      <c r="H151" s="701"/>
      <c r="I151" s="701"/>
      <c r="J151" s="700"/>
      <c r="K151" s="699"/>
      <c r="L151" s="699"/>
      <c r="M151" s="702">
        <v>1</v>
      </c>
      <c r="N151" s="703">
        <f t="shared" si="5"/>
        <v>1</v>
      </c>
      <c r="O151" s="704">
        <f t="shared" si="6"/>
        <v>1</v>
      </c>
      <c r="P151" s="705">
        <f t="shared" si="8"/>
        <v>1.8494544109487702E-2</v>
      </c>
    </row>
    <row r="152" spans="1:16" s="706" customFormat="1">
      <c r="A152" s="697" t="s">
        <v>200</v>
      </c>
      <c r="B152" s="698"/>
      <c r="C152" s="699"/>
      <c r="D152" s="700"/>
      <c r="E152" s="700"/>
      <c r="F152" s="700"/>
      <c r="G152" s="701"/>
      <c r="H152" s="701"/>
      <c r="I152" s="701"/>
      <c r="J152" s="700"/>
      <c r="K152" s="699"/>
      <c r="L152" s="699"/>
      <c r="M152" s="702">
        <v>2</v>
      </c>
      <c r="N152" s="703">
        <f t="shared" si="5"/>
        <v>2</v>
      </c>
      <c r="O152" s="704">
        <f t="shared" si="6"/>
        <v>2</v>
      </c>
      <c r="P152" s="705">
        <f t="shared" si="8"/>
        <v>3.6989088218975404E-2</v>
      </c>
    </row>
    <row r="153" spans="1:16" s="706" customFormat="1">
      <c r="A153" s="730" t="s">
        <v>201</v>
      </c>
      <c r="B153" s="698"/>
      <c r="C153" s="699"/>
      <c r="D153" s="700"/>
      <c r="E153" s="700"/>
      <c r="F153" s="700"/>
      <c r="G153" s="701"/>
      <c r="H153" s="701"/>
      <c r="I153" s="701"/>
      <c r="J153" s="700"/>
      <c r="K153" s="699"/>
      <c r="L153" s="699"/>
      <c r="M153" s="702">
        <v>84</v>
      </c>
      <c r="N153" s="703">
        <f t="shared" si="5"/>
        <v>84</v>
      </c>
      <c r="O153" s="704">
        <f t="shared" si="6"/>
        <v>84</v>
      </c>
      <c r="P153" s="705">
        <f t="shared" si="8"/>
        <v>1.5535417051969669</v>
      </c>
    </row>
    <row r="154" spans="1:16" s="706" customFormat="1">
      <c r="A154" s="697" t="s">
        <v>202</v>
      </c>
      <c r="B154" s="698"/>
      <c r="C154" s="699"/>
      <c r="D154" s="700"/>
      <c r="E154" s="700"/>
      <c r="F154" s="700"/>
      <c r="G154" s="701"/>
      <c r="H154" s="701"/>
      <c r="I154" s="701"/>
      <c r="J154" s="700"/>
      <c r="K154" s="699"/>
      <c r="L154" s="699"/>
      <c r="M154" s="702">
        <v>0</v>
      </c>
      <c r="N154" s="703">
        <f t="shared" si="5"/>
        <v>0</v>
      </c>
      <c r="O154" s="704">
        <f t="shared" si="6"/>
        <v>0</v>
      </c>
      <c r="P154" s="705">
        <f t="shared" si="8"/>
        <v>0</v>
      </c>
    </row>
    <row r="155" spans="1:16" s="706" customFormat="1">
      <c r="A155" s="697" t="s">
        <v>203</v>
      </c>
      <c r="B155" s="698"/>
      <c r="C155" s="699"/>
      <c r="D155" s="700"/>
      <c r="E155" s="700"/>
      <c r="F155" s="700"/>
      <c r="G155" s="701"/>
      <c r="H155" s="701"/>
      <c r="I155" s="701"/>
      <c r="J155" s="700"/>
      <c r="K155" s="699"/>
      <c r="L155" s="699"/>
      <c r="M155" s="702">
        <v>4</v>
      </c>
      <c r="N155" s="703">
        <f t="shared" si="5"/>
        <v>4</v>
      </c>
      <c r="O155" s="704">
        <f t="shared" si="6"/>
        <v>4</v>
      </c>
      <c r="P155" s="705">
        <f t="shared" si="8"/>
        <v>7.3978176437950807E-2</v>
      </c>
    </row>
    <row r="156" spans="1:16" s="706" customFormat="1">
      <c r="A156" s="697" t="s">
        <v>204</v>
      </c>
      <c r="B156" s="698"/>
      <c r="C156" s="699"/>
      <c r="D156" s="700"/>
      <c r="E156" s="700"/>
      <c r="F156" s="700"/>
      <c r="G156" s="701"/>
      <c r="H156" s="701"/>
      <c r="I156" s="701"/>
      <c r="J156" s="700"/>
      <c r="K156" s="699"/>
      <c r="L156" s="699"/>
      <c r="M156" s="702">
        <v>0</v>
      </c>
      <c r="N156" s="703">
        <f t="shared" si="5"/>
        <v>0</v>
      </c>
      <c r="O156" s="704">
        <f t="shared" si="6"/>
        <v>0</v>
      </c>
      <c r="P156" s="705">
        <f t="shared" si="8"/>
        <v>0</v>
      </c>
    </row>
    <row r="157" spans="1:16" s="706" customFormat="1">
      <c r="A157" s="697" t="s">
        <v>205</v>
      </c>
      <c r="B157" s="698"/>
      <c r="C157" s="699"/>
      <c r="D157" s="700"/>
      <c r="E157" s="700"/>
      <c r="F157" s="700"/>
      <c r="G157" s="701"/>
      <c r="H157" s="701"/>
      <c r="I157" s="701"/>
      <c r="J157" s="700"/>
      <c r="K157" s="699"/>
      <c r="L157" s="699"/>
      <c r="M157" s="702">
        <v>0</v>
      </c>
      <c r="N157" s="703">
        <f t="shared" si="5"/>
        <v>0</v>
      </c>
      <c r="O157" s="704">
        <f t="shared" si="6"/>
        <v>0</v>
      </c>
      <c r="P157" s="705">
        <f t="shared" si="8"/>
        <v>0</v>
      </c>
    </row>
    <row r="158" spans="1:16" s="706" customFormat="1">
      <c r="A158" s="697" t="s">
        <v>206</v>
      </c>
      <c r="B158" s="698"/>
      <c r="C158" s="699"/>
      <c r="D158" s="700"/>
      <c r="E158" s="700"/>
      <c r="F158" s="700"/>
      <c r="G158" s="701"/>
      <c r="H158" s="701"/>
      <c r="I158" s="701"/>
      <c r="J158" s="700"/>
      <c r="K158" s="699"/>
      <c r="L158" s="699"/>
      <c r="M158" s="702">
        <v>0</v>
      </c>
      <c r="N158" s="703">
        <f t="shared" si="5"/>
        <v>0</v>
      </c>
      <c r="O158" s="704">
        <f t="shared" si="6"/>
        <v>0</v>
      </c>
      <c r="P158" s="705">
        <f t="shared" si="8"/>
        <v>0</v>
      </c>
    </row>
    <row r="159" spans="1:16" s="706" customFormat="1">
      <c r="A159" s="697" t="s">
        <v>207</v>
      </c>
      <c r="B159" s="698"/>
      <c r="C159" s="699"/>
      <c r="D159" s="700"/>
      <c r="E159" s="700"/>
      <c r="F159" s="700"/>
      <c r="G159" s="701"/>
      <c r="H159" s="701"/>
      <c r="I159" s="701"/>
      <c r="J159" s="700"/>
      <c r="K159" s="699"/>
      <c r="L159" s="699"/>
      <c r="M159" s="702">
        <v>1</v>
      </c>
      <c r="N159" s="703">
        <f t="shared" si="5"/>
        <v>1</v>
      </c>
      <c r="O159" s="704">
        <f t="shared" si="6"/>
        <v>1</v>
      </c>
      <c r="P159" s="705">
        <f t="shared" si="8"/>
        <v>1.8494544109487702E-2</v>
      </c>
    </row>
    <row r="160" spans="1:16" s="706" customFormat="1">
      <c r="A160" s="730" t="s">
        <v>208</v>
      </c>
      <c r="B160" s="698"/>
      <c r="C160" s="699"/>
      <c r="D160" s="700"/>
      <c r="E160" s="700"/>
      <c r="F160" s="700"/>
      <c r="G160" s="701"/>
      <c r="H160" s="701"/>
      <c r="I160" s="701"/>
      <c r="J160" s="700"/>
      <c r="K160" s="699"/>
      <c r="L160" s="699"/>
      <c r="M160" s="702">
        <v>105</v>
      </c>
      <c r="N160" s="703">
        <f t="shared" si="5"/>
        <v>105</v>
      </c>
      <c r="O160" s="704">
        <f t="shared" si="6"/>
        <v>105</v>
      </c>
      <c r="P160" s="705">
        <f t="shared" si="8"/>
        <v>1.9419271314962085</v>
      </c>
    </row>
    <row r="161" spans="1:16" s="706" customFormat="1">
      <c r="A161" s="730" t="s">
        <v>209</v>
      </c>
      <c r="B161" s="698"/>
      <c r="C161" s="699"/>
      <c r="D161" s="700"/>
      <c r="E161" s="700"/>
      <c r="F161" s="700"/>
      <c r="G161" s="701"/>
      <c r="H161" s="701"/>
      <c r="I161" s="701"/>
      <c r="J161" s="700"/>
      <c r="K161" s="699"/>
      <c r="L161" s="699"/>
      <c r="M161" s="702">
        <v>1</v>
      </c>
      <c r="N161" s="703">
        <f t="shared" si="5"/>
        <v>1</v>
      </c>
      <c r="O161" s="704">
        <f t="shared" si="6"/>
        <v>1</v>
      </c>
      <c r="P161" s="705">
        <f t="shared" si="8"/>
        <v>1.8494544109487702E-2</v>
      </c>
    </row>
    <row r="162" spans="1:16" s="706" customFormat="1">
      <c r="A162" s="730" t="s">
        <v>210</v>
      </c>
      <c r="B162" s="698"/>
      <c r="C162" s="699"/>
      <c r="D162" s="700"/>
      <c r="E162" s="700"/>
      <c r="F162" s="700"/>
      <c r="G162" s="701"/>
      <c r="H162" s="701"/>
      <c r="I162" s="701"/>
      <c r="J162" s="700"/>
      <c r="K162" s="699"/>
      <c r="L162" s="699"/>
      <c r="M162" s="702">
        <v>19</v>
      </c>
      <c r="N162" s="703">
        <f t="shared" si="5"/>
        <v>19</v>
      </c>
      <c r="O162" s="704">
        <f t="shared" si="6"/>
        <v>19</v>
      </c>
      <c r="P162" s="705">
        <f t="shared" si="8"/>
        <v>0.35139633808026632</v>
      </c>
    </row>
    <row r="163" spans="1:16" s="706" customFormat="1">
      <c r="A163" s="730" t="s">
        <v>211</v>
      </c>
      <c r="B163" s="698"/>
      <c r="C163" s="699"/>
      <c r="D163" s="700"/>
      <c r="E163" s="700"/>
      <c r="F163" s="700"/>
      <c r="G163" s="701"/>
      <c r="H163" s="701"/>
      <c r="I163" s="701"/>
      <c r="J163" s="700"/>
      <c r="K163" s="699"/>
      <c r="L163" s="699"/>
      <c r="M163" s="702">
        <v>9</v>
      </c>
      <c r="N163" s="703">
        <f t="shared" si="5"/>
        <v>9</v>
      </c>
      <c r="O163" s="704">
        <f t="shared" si="6"/>
        <v>9</v>
      </c>
      <c r="P163" s="705">
        <f t="shared" si="8"/>
        <v>0.16645089698538931</v>
      </c>
    </row>
    <row r="164" spans="1:16" s="706" customFormat="1">
      <c r="A164" s="730" t="s">
        <v>212</v>
      </c>
      <c r="B164" s="698"/>
      <c r="C164" s="699"/>
      <c r="D164" s="700"/>
      <c r="E164" s="700"/>
      <c r="F164" s="700"/>
      <c r="G164" s="701"/>
      <c r="H164" s="701"/>
      <c r="I164" s="701"/>
      <c r="J164" s="700"/>
      <c r="K164" s="699"/>
      <c r="L164" s="699"/>
      <c r="M164" s="702">
        <v>0</v>
      </c>
      <c r="N164" s="703">
        <f t="shared" si="5"/>
        <v>0</v>
      </c>
      <c r="O164" s="704">
        <f t="shared" si="6"/>
        <v>0</v>
      </c>
      <c r="P164" s="705">
        <f t="shared" si="8"/>
        <v>0</v>
      </c>
    </row>
    <row r="165" spans="1:16" s="706" customFormat="1">
      <c r="A165" s="730" t="s">
        <v>213</v>
      </c>
      <c r="B165" s="698"/>
      <c r="C165" s="699"/>
      <c r="D165" s="700"/>
      <c r="E165" s="700"/>
      <c r="F165" s="700"/>
      <c r="G165" s="701"/>
      <c r="H165" s="701"/>
      <c r="I165" s="701"/>
      <c r="J165" s="700"/>
      <c r="K165" s="699"/>
      <c r="L165" s="699"/>
      <c r="M165" s="702">
        <v>39</v>
      </c>
      <c r="N165" s="703">
        <f t="shared" si="5"/>
        <v>39</v>
      </c>
      <c r="O165" s="704">
        <f t="shared" si="6"/>
        <v>39</v>
      </c>
      <c r="P165" s="705">
        <f t="shared" si="8"/>
        <v>0.72128722027002035</v>
      </c>
    </row>
    <row r="166" spans="1:16" s="706" customFormat="1">
      <c r="A166" s="697" t="s">
        <v>214</v>
      </c>
      <c r="B166" s="698"/>
      <c r="C166" s="699"/>
      <c r="D166" s="700"/>
      <c r="E166" s="700"/>
      <c r="F166" s="700"/>
      <c r="G166" s="701"/>
      <c r="H166" s="701"/>
      <c r="I166" s="701"/>
      <c r="J166" s="700"/>
      <c r="K166" s="699"/>
      <c r="L166" s="699"/>
      <c r="M166" s="702">
        <v>0</v>
      </c>
      <c r="N166" s="703">
        <f t="shared" si="5"/>
        <v>0</v>
      </c>
      <c r="O166" s="704">
        <f t="shared" si="6"/>
        <v>0</v>
      </c>
      <c r="P166" s="705">
        <f t="shared" si="8"/>
        <v>0</v>
      </c>
    </row>
    <row r="167" spans="1:16" s="706" customFormat="1">
      <c r="A167" s="697" t="s">
        <v>215</v>
      </c>
      <c r="B167" s="698"/>
      <c r="C167" s="699"/>
      <c r="D167" s="700"/>
      <c r="E167" s="700"/>
      <c r="F167" s="700"/>
      <c r="G167" s="701"/>
      <c r="H167" s="701"/>
      <c r="I167" s="701"/>
      <c r="J167" s="700"/>
      <c r="K167" s="699"/>
      <c r="L167" s="699"/>
      <c r="M167" s="702">
        <v>0</v>
      </c>
      <c r="N167" s="703">
        <f t="shared" si="5"/>
        <v>0</v>
      </c>
      <c r="O167" s="704">
        <f t="shared" si="6"/>
        <v>0</v>
      </c>
      <c r="P167" s="705">
        <f t="shared" si="8"/>
        <v>0</v>
      </c>
    </row>
    <row r="168" spans="1:16" s="263" customFormat="1">
      <c r="A168" s="697" t="s">
        <v>216</v>
      </c>
      <c r="B168" s="698"/>
      <c r="C168" s="699"/>
      <c r="D168" s="700"/>
      <c r="E168" s="700"/>
      <c r="F168" s="700"/>
      <c r="G168" s="701"/>
      <c r="H168" s="701"/>
      <c r="I168" s="701"/>
      <c r="J168" s="700"/>
      <c r="K168" s="699"/>
      <c r="L168" s="699"/>
      <c r="M168" s="702">
        <v>0</v>
      </c>
      <c r="N168" s="703">
        <f t="shared" si="5"/>
        <v>0</v>
      </c>
      <c r="O168" s="704">
        <f t="shared" si="6"/>
        <v>0</v>
      </c>
      <c r="P168" s="705">
        <f t="shared" si="8"/>
        <v>0</v>
      </c>
    </row>
    <row r="169" spans="1:16" s="706" customFormat="1">
      <c r="A169" s="439" t="s">
        <v>217</v>
      </c>
      <c r="B169" s="437"/>
      <c r="C169" s="433"/>
      <c r="D169" s="432"/>
      <c r="E169" s="432"/>
      <c r="F169" s="432"/>
      <c r="G169" s="432"/>
      <c r="H169" s="432"/>
      <c r="I169" s="432"/>
      <c r="J169" s="432"/>
      <c r="K169" s="433"/>
      <c r="L169" s="433"/>
      <c r="M169" s="702">
        <v>30</v>
      </c>
      <c r="N169" s="391">
        <f t="shared" si="5"/>
        <v>30</v>
      </c>
      <c r="O169" s="392">
        <f t="shared" si="6"/>
        <v>30</v>
      </c>
      <c r="P169" s="264">
        <f t="shared" si="8"/>
        <v>0.55483632328463106</v>
      </c>
    </row>
    <row r="170" spans="1:16" s="706" customFormat="1">
      <c r="A170" s="730" t="s">
        <v>218</v>
      </c>
      <c r="B170" s="698"/>
      <c r="C170" s="699"/>
      <c r="D170" s="700"/>
      <c r="E170" s="700"/>
      <c r="F170" s="700"/>
      <c r="G170" s="701"/>
      <c r="H170" s="701"/>
      <c r="I170" s="701"/>
      <c r="J170" s="700"/>
      <c r="K170" s="699"/>
      <c r="L170" s="699"/>
      <c r="M170" s="702">
        <v>0</v>
      </c>
      <c r="N170" s="703">
        <f t="shared" si="5"/>
        <v>0</v>
      </c>
      <c r="O170" s="704">
        <f t="shared" si="6"/>
        <v>0</v>
      </c>
      <c r="P170" s="705">
        <f t="shared" si="8"/>
        <v>0</v>
      </c>
    </row>
    <row r="171" spans="1:16" s="706" customFormat="1">
      <c r="A171" s="697" t="s">
        <v>219</v>
      </c>
      <c r="B171" s="698"/>
      <c r="C171" s="699"/>
      <c r="D171" s="700"/>
      <c r="E171" s="700"/>
      <c r="F171" s="700"/>
      <c r="G171" s="701"/>
      <c r="H171" s="701"/>
      <c r="I171" s="701"/>
      <c r="J171" s="700"/>
      <c r="K171" s="699"/>
      <c r="L171" s="699"/>
      <c r="M171" s="702">
        <v>85</v>
      </c>
      <c r="N171" s="703">
        <f t="shared" si="5"/>
        <v>85</v>
      </c>
      <c r="O171" s="704">
        <f t="shared" si="6"/>
        <v>85</v>
      </c>
      <c r="P171" s="705">
        <f t="shared" si="8"/>
        <v>1.5720362493064546</v>
      </c>
    </row>
    <row r="172" spans="1:16" s="706" customFormat="1">
      <c r="A172" s="697" t="s">
        <v>220</v>
      </c>
      <c r="B172" s="698"/>
      <c r="C172" s="699"/>
      <c r="D172" s="700"/>
      <c r="E172" s="700"/>
      <c r="F172" s="700"/>
      <c r="G172" s="701"/>
      <c r="H172" s="701"/>
      <c r="I172" s="701"/>
      <c r="J172" s="700"/>
      <c r="K172" s="699"/>
      <c r="L172" s="699"/>
      <c r="M172" s="702">
        <v>232</v>
      </c>
      <c r="N172" s="703">
        <f t="shared" ref="N172:N239" si="9">SUM(B172:M172)</f>
        <v>232</v>
      </c>
      <c r="O172" s="704">
        <f t="shared" ref="O172:O238" si="10">AVERAGE(B172:M172)</f>
        <v>232</v>
      </c>
      <c r="P172" s="705">
        <f t="shared" si="8"/>
        <v>4.2907342334011469</v>
      </c>
    </row>
    <row r="173" spans="1:16" s="706" customFormat="1">
      <c r="A173" s="732" t="s">
        <v>221</v>
      </c>
      <c r="B173" s="698"/>
      <c r="C173" s="699"/>
      <c r="D173" s="700"/>
      <c r="E173" s="700"/>
      <c r="F173" s="700"/>
      <c r="G173" s="701"/>
      <c r="H173" s="701"/>
      <c r="I173" s="701"/>
      <c r="J173" s="700"/>
      <c r="K173" s="699"/>
      <c r="L173" s="699"/>
      <c r="M173" s="702">
        <v>4</v>
      </c>
      <c r="N173" s="703">
        <f t="shared" si="9"/>
        <v>4</v>
      </c>
      <c r="O173" s="704">
        <f t="shared" si="10"/>
        <v>4</v>
      </c>
      <c r="P173" s="705">
        <f t="shared" si="8"/>
        <v>7.3978176437950807E-2</v>
      </c>
    </row>
    <row r="174" spans="1:16" s="706" customFormat="1">
      <c r="A174" s="697" t="s">
        <v>222</v>
      </c>
      <c r="B174" s="698"/>
      <c r="C174" s="699"/>
      <c r="D174" s="700"/>
      <c r="E174" s="700"/>
      <c r="F174" s="700"/>
      <c r="G174" s="701"/>
      <c r="H174" s="701"/>
      <c r="I174" s="701"/>
      <c r="J174" s="700"/>
      <c r="K174" s="699"/>
      <c r="L174" s="699"/>
      <c r="M174" s="702">
        <v>0</v>
      </c>
      <c r="N174" s="703">
        <f t="shared" si="9"/>
        <v>0</v>
      </c>
      <c r="O174" s="704">
        <f t="shared" si="10"/>
        <v>0</v>
      </c>
      <c r="P174" s="705">
        <f t="shared" si="8"/>
        <v>0</v>
      </c>
    </row>
    <row r="175" spans="1:16" s="706" customFormat="1">
      <c r="A175" s="734" t="s">
        <v>223</v>
      </c>
      <c r="B175" s="698"/>
      <c r="C175" s="699"/>
      <c r="D175" s="700"/>
      <c r="E175" s="700"/>
      <c r="F175" s="700"/>
      <c r="G175" s="701"/>
      <c r="H175" s="701"/>
      <c r="I175" s="701"/>
      <c r="J175" s="700"/>
      <c r="K175" s="699"/>
      <c r="L175" s="699"/>
      <c r="M175" s="702">
        <v>0</v>
      </c>
      <c r="N175" s="703">
        <f t="shared" si="9"/>
        <v>0</v>
      </c>
      <c r="O175" s="704">
        <f t="shared" si="10"/>
        <v>0</v>
      </c>
      <c r="P175" s="705">
        <f t="shared" si="8"/>
        <v>0</v>
      </c>
    </row>
    <row r="176" spans="1:16" s="706" customFormat="1">
      <c r="A176" s="697" t="s">
        <v>224</v>
      </c>
      <c r="B176" s="698"/>
      <c r="C176" s="699"/>
      <c r="D176" s="700"/>
      <c r="E176" s="700"/>
      <c r="F176" s="700"/>
      <c r="G176" s="701"/>
      <c r="H176" s="701"/>
      <c r="I176" s="701"/>
      <c r="J176" s="700"/>
      <c r="K176" s="699"/>
      <c r="L176" s="699"/>
      <c r="M176" s="702">
        <v>0</v>
      </c>
      <c r="N176" s="703">
        <f t="shared" si="9"/>
        <v>0</v>
      </c>
      <c r="O176" s="704">
        <f t="shared" si="10"/>
        <v>0</v>
      </c>
      <c r="P176" s="705">
        <f t="shared" si="8"/>
        <v>0</v>
      </c>
    </row>
    <row r="177" spans="1:16" s="706" customFormat="1">
      <c r="A177" s="697" t="s">
        <v>225</v>
      </c>
      <c r="B177" s="698"/>
      <c r="C177" s="699"/>
      <c r="D177" s="700"/>
      <c r="E177" s="700"/>
      <c r="F177" s="700"/>
      <c r="G177" s="701"/>
      <c r="H177" s="701"/>
      <c r="I177" s="701"/>
      <c r="J177" s="700"/>
      <c r="K177" s="699"/>
      <c r="L177" s="699"/>
      <c r="M177" s="702">
        <v>4</v>
      </c>
      <c r="N177" s="703">
        <f t="shared" si="9"/>
        <v>4</v>
      </c>
      <c r="O177" s="704">
        <f t="shared" si="10"/>
        <v>4</v>
      </c>
      <c r="P177" s="705">
        <f t="shared" si="8"/>
        <v>7.3978176437950807E-2</v>
      </c>
    </row>
    <row r="178" spans="1:16" s="706" customFormat="1">
      <c r="A178" s="697" t="s">
        <v>226</v>
      </c>
      <c r="B178" s="698"/>
      <c r="C178" s="699"/>
      <c r="D178" s="700"/>
      <c r="E178" s="700"/>
      <c r="F178" s="700"/>
      <c r="G178" s="701"/>
      <c r="H178" s="701"/>
      <c r="I178" s="701"/>
      <c r="J178" s="700"/>
      <c r="K178" s="699"/>
      <c r="L178" s="699"/>
      <c r="M178" s="702">
        <v>0</v>
      </c>
      <c r="N178" s="703">
        <f t="shared" si="9"/>
        <v>0</v>
      </c>
      <c r="O178" s="704">
        <f t="shared" si="10"/>
        <v>0</v>
      </c>
      <c r="P178" s="705">
        <f t="shared" si="8"/>
        <v>0</v>
      </c>
    </row>
    <row r="179" spans="1:16" s="706" customFormat="1">
      <c r="A179" s="697" t="s">
        <v>227</v>
      </c>
      <c r="B179" s="698"/>
      <c r="C179" s="699"/>
      <c r="D179" s="700"/>
      <c r="E179" s="700"/>
      <c r="F179" s="700"/>
      <c r="G179" s="701"/>
      <c r="H179" s="701"/>
      <c r="I179" s="701"/>
      <c r="J179" s="700"/>
      <c r="K179" s="699"/>
      <c r="L179" s="699"/>
      <c r="M179" s="702">
        <v>1</v>
      </c>
      <c r="N179" s="703">
        <f t="shared" si="9"/>
        <v>1</v>
      </c>
      <c r="O179" s="704">
        <f t="shared" si="10"/>
        <v>1</v>
      </c>
      <c r="P179" s="705">
        <f t="shared" si="8"/>
        <v>1.8494544109487702E-2</v>
      </c>
    </row>
    <row r="180" spans="1:16" s="706" customFormat="1">
      <c r="A180" s="697" t="s">
        <v>228</v>
      </c>
      <c r="B180" s="698"/>
      <c r="C180" s="699"/>
      <c r="D180" s="700"/>
      <c r="E180" s="700"/>
      <c r="F180" s="700"/>
      <c r="G180" s="701"/>
      <c r="H180" s="701"/>
      <c r="I180" s="701"/>
      <c r="J180" s="700"/>
      <c r="K180" s="699"/>
      <c r="L180" s="699"/>
      <c r="M180" s="702">
        <v>0</v>
      </c>
      <c r="N180" s="703">
        <f t="shared" si="9"/>
        <v>0</v>
      </c>
      <c r="O180" s="704">
        <f t="shared" si="10"/>
        <v>0</v>
      </c>
      <c r="P180" s="705">
        <f t="shared" si="8"/>
        <v>0</v>
      </c>
    </row>
    <row r="181" spans="1:16" s="706" customFormat="1">
      <c r="A181" s="697" t="s">
        <v>229</v>
      </c>
      <c r="B181" s="698"/>
      <c r="C181" s="699"/>
      <c r="D181" s="700"/>
      <c r="E181" s="700"/>
      <c r="F181" s="700"/>
      <c r="G181" s="701"/>
      <c r="H181" s="701"/>
      <c r="I181" s="701"/>
      <c r="J181" s="700"/>
      <c r="K181" s="699"/>
      <c r="L181" s="699"/>
      <c r="M181" s="702">
        <v>165</v>
      </c>
      <c r="N181" s="703">
        <f t="shared" si="9"/>
        <v>165</v>
      </c>
      <c r="O181" s="704">
        <f t="shared" si="10"/>
        <v>165</v>
      </c>
      <c r="P181" s="705">
        <f t="shared" si="8"/>
        <v>3.0515997780654707</v>
      </c>
    </row>
    <row r="182" spans="1:16" s="706" customFormat="1">
      <c r="A182" s="697" t="s">
        <v>230</v>
      </c>
      <c r="B182" s="698"/>
      <c r="C182" s="699"/>
      <c r="D182" s="700"/>
      <c r="E182" s="700"/>
      <c r="F182" s="700"/>
      <c r="G182" s="701"/>
      <c r="H182" s="701"/>
      <c r="I182" s="701"/>
      <c r="J182" s="700"/>
      <c r="K182" s="699"/>
      <c r="L182" s="699"/>
      <c r="M182" s="702">
        <v>0</v>
      </c>
      <c r="N182" s="703">
        <f t="shared" si="9"/>
        <v>0</v>
      </c>
      <c r="O182" s="704">
        <f t="shared" si="10"/>
        <v>0</v>
      </c>
      <c r="P182" s="705">
        <f t="shared" si="8"/>
        <v>0</v>
      </c>
    </row>
    <row r="183" spans="1:16" s="706" customFormat="1">
      <c r="A183" s="697" t="s">
        <v>231</v>
      </c>
      <c r="B183" s="698"/>
      <c r="C183" s="699"/>
      <c r="D183" s="700"/>
      <c r="E183" s="700"/>
      <c r="F183" s="700"/>
      <c r="G183" s="701"/>
      <c r="H183" s="701"/>
      <c r="I183" s="701"/>
      <c r="J183" s="700"/>
      <c r="K183" s="699"/>
      <c r="L183" s="699"/>
      <c r="M183" s="702">
        <v>52</v>
      </c>
      <c r="N183" s="703">
        <f t="shared" si="9"/>
        <v>52</v>
      </c>
      <c r="O183" s="704">
        <f t="shared" si="10"/>
        <v>52</v>
      </c>
      <c r="P183" s="705">
        <f t="shared" si="8"/>
        <v>0.96171629369336042</v>
      </c>
    </row>
    <row r="184" spans="1:16" s="706" customFormat="1">
      <c r="A184" s="697" t="s">
        <v>232</v>
      </c>
      <c r="B184" s="698"/>
      <c r="C184" s="699"/>
      <c r="D184" s="700"/>
      <c r="E184" s="700"/>
      <c r="F184" s="700"/>
      <c r="G184" s="701"/>
      <c r="H184" s="701"/>
      <c r="I184" s="701"/>
      <c r="J184" s="700"/>
      <c r="K184" s="699"/>
      <c r="L184" s="699"/>
      <c r="M184" s="702">
        <v>34</v>
      </c>
      <c r="N184" s="703">
        <f t="shared" si="9"/>
        <v>34</v>
      </c>
      <c r="O184" s="704">
        <f t="shared" si="10"/>
        <v>34</v>
      </c>
      <c r="P184" s="705">
        <f t="shared" si="8"/>
        <v>0.62881449972258185</v>
      </c>
    </row>
    <row r="185" spans="1:16" s="706" customFormat="1">
      <c r="A185" s="697" t="s">
        <v>233</v>
      </c>
      <c r="B185" s="698"/>
      <c r="C185" s="699"/>
      <c r="D185" s="700"/>
      <c r="E185" s="700"/>
      <c r="F185" s="700"/>
      <c r="G185" s="701"/>
      <c r="H185" s="701"/>
      <c r="I185" s="701"/>
      <c r="J185" s="700"/>
      <c r="K185" s="699"/>
      <c r="L185" s="699"/>
      <c r="M185" s="702">
        <v>0</v>
      </c>
      <c r="N185" s="703">
        <f t="shared" si="9"/>
        <v>0</v>
      </c>
      <c r="O185" s="704">
        <f t="shared" si="10"/>
        <v>0</v>
      </c>
      <c r="P185" s="705">
        <f t="shared" si="8"/>
        <v>0</v>
      </c>
    </row>
    <row r="186" spans="1:16" s="706" customFormat="1">
      <c r="A186" s="730" t="s">
        <v>234</v>
      </c>
      <c r="B186" s="698"/>
      <c r="C186" s="699"/>
      <c r="D186" s="700"/>
      <c r="E186" s="700"/>
      <c r="F186" s="700"/>
      <c r="G186" s="701"/>
      <c r="H186" s="701"/>
      <c r="I186" s="701"/>
      <c r="J186" s="700"/>
      <c r="K186" s="699"/>
      <c r="L186" s="699"/>
      <c r="M186" s="702">
        <v>0</v>
      </c>
      <c r="N186" s="703">
        <f t="shared" si="9"/>
        <v>0</v>
      </c>
      <c r="O186" s="704">
        <f t="shared" si="10"/>
        <v>0</v>
      </c>
      <c r="P186" s="705">
        <f t="shared" si="8"/>
        <v>0</v>
      </c>
    </row>
    <row r="187" spans="1:16" s="706" customFormat="1">
      <c r="A187" s="697" t="s">
        <v>235</v>
      </c>
      <c r="B187" s="698"/>
      <c r="C187" s="699"/>
      <c r="D187" s="700"/>
      <c r="E187" s="700"/>
      <c r="F187" s="700"/>
      <c r="G187" s="701"/>
      <c r="H187" s="701"/>
      <c r="I187" s="701"/>
      <c r="J187" s="700"/>
      <c r="K187" s="699"/>
      <c r="L187" s="699"/>
      <c r="M187" s="702">
        <v>4</v>
      </c>
      <c r="N187" s="703">
        <f t="shared" si="9"/>
        <v>4</v>
      </c>
      <c r="O187" s="704">
        <f t="shared" si="10"/>
        <v>4</v>
      </c>
      <c r="P187" s="705">
        <f t="shared" si="8"/>
        <v>7.3978176437950807E-2</v>
      </c>
    </row>
    <row r="188" spans="1:16" s="706" customFormat="1">
      <c r="A188" s="697" t="s">
        <v>236</v>
      </c>
      <c r="B188" s="698"/>
      <c r="C188" s="699"/>
      <c r="D188" s="700"/>
      <c r="E188" s="700"/>
      <c r="F188" s="700"/>
      <c r="G188" s="701"/>
      <c r="H188" s="701"/>
      <c r="I188" s="701"/>
      <c r="J188" s="700"/>
      <c r="K188" s="699"/>
      <c r="L188" s="699"/>
      <c r="M188" s="702">
        <v>169</v>
      </c>
      <c r="N188" s="703">
        <f t="shared" si="9"/>
        <v>169</v>
      </c>
      <c r="O188" s="704">
        <f t="shared" si="10"/>
        <v>169</v>
      </c>
      <c r="P188" s="705">
        <f t="shared" si="8"/>
        <v>3.1255779545034215</v>
      </c>
    </row>
    <row r="189" spans="1:16" s="706" customFormat="1">
      <c r="A189" s="697" t="s">
        <v>237</v>
      </c>
      <c r="B189" s="698"/>
      <c r="C189" s="699"/>
      <c r="D189" s="700"/>
      <c r="E189" s="700"/>
      <c r="F189" s="700"/>
      <c r="G189" s="701"/>
      <c r="H189" s="701"/>
      <c r="I189" s="701"/>
      <c r="J189" s="700"/>
      <c r="K189" s="699"/>
      <c r="L189" s="699"/>
      <c r="M189" s="702">
        <v>32</v>
      </c>
      <c r="N189" s="703">
        <f t="shared" si="9"/>
        <v>32</v>
      </c>
      <c r="O189" s="704">
        <f t="shared" si="10"/>
        <v>32</v>
      </c>
      <c r="P189" s="705">
        <f t="shared" si="8"/>
        <v>0.59182541150360646</v>
      </c>
    </row>
    <row r="190" spans="1:16" s="706" customFormat="1">
      <c r="A190" s="697" t="s">
        <v>238</v>
      </c>
      <c r="B190" s="698"/>
      <c r="C190" s="699"/>
      <c r="D190" s="700"/>
      <c r="E190" s="700"/>
      <c r="F190" s="700"/>
      <c r="G190" s="701"/>
      <c r="H190" s="701"/>
      <c r="I190" s="701"/>
      <c r="J190" s="700"/>
      <c r="K190" s="699"/>
      <c r="L190" s="699"/>
      <c r="M190" s="702">
        <v>0</v>
      </c>
      <c r="N190" s="703">
        <f t="shared" si="9"/>
        <v>0</v>
      </c>
      <c r="O190" s="704">
        <f t="shared" si="10"/>
        <v>0</v>
      </c>
      <c r="P190" s="705">
        <f t="shared" si="8"/>
        <v>0</v>
      </c>
    </row>
    <row r="191" spans="1:16" s="706" customFormat="1">
      <c r="A191" s="697" t="s">
        <v>239</v>
      </c>
      <c r="B191" s="698"/>
      <c r="C191" s="699"/>
      <c r="D191" s="700"/>
      <c r="E191" s="700"/>
      <c r="F191" s="700"/>
      <c r="G191" s="701"/>
      <c r="H191" s="701"/>
      <c r="I191" s="701"/>
      <c r="J191" s="700"/>
      <c r="K191" s="699"/>
      <c r="L191" s="699"/>
      <c r="M191" s="702">
        <v>0</v>
      </c>
      <c r="N191" s="703">
        <f t="shared" si="9"/>
        <v>0</v>
      </c>
      <c r="O191" s="704">
        <f t="shared" si="10"/>
        <v>0</v>
      </c>
      <c r="P191" s="705">
        <f t="shared" si="8"/>
        <v>0</v>
      </c>
    </row>
    <row r="192" spans="1:16" s="706" customFormat="1">
      <c r="A192" s="730" t="s">
        <v>240</v>
      </c>
      <c r="B192" s="698"/>
      <c r="C192" s="699"/>
      <c r="D192" s="700"/>
      <c r="E192" s="700"/>
      <c r="F192" s="700"/>
      <c r="G192" s="701"/>
      <c r="H192" s="701"/>
      <c r="I192" s="701"/>
      <c r="J192" s="700"/>
      <c r="K192" s="699"/>
      <c r="L192" s="699"/>
      <c r="M192" s="702">
        <v>143</v>
      </c>
      <c r="N192" s="703">
        <f t="shared" si="9"/>
        <v>143</v>
      </c>
      <c r="O192" s="704">
        <f t="shared" si="10"/>
        <v>143</v>
      </c>
      <c r="P192" s="705">
        <f t="shared" si="8"/>
        <v>2.6447198076567413</v>
      </c>
    </row>
    <row r="193" spans="1:16" s="706" customFormat="1">
      <c r="A193" s="697" t="s">
        <v>241</v>
      </c>
      <c r="B193" s="698"/>
      <c r="C193" s="699"/>
      <c r="D193" s="700"/>
      <c r="E193" s="700"/>
      <c r="F193" s="700"/>
      <c r="G193" s="701"/>
      <c r="H193" s="701"/>
      <c r="I193" s="701"/>
      <c r="J193" s="700"/>
      <c r="K193" s="699"/>
      <c r="L193" s="699"/>
      <c r="M193" s="702">
        <v>108</v>
      </c>
      <c r="N193" s="703">
        <f t="shared" si="9"/>
        <v>108</v>
      </c>
      <c r="O193" s="704">
        <f t="shared" si="10"/>
        <v>108</v>
      </c>
      <c r="P193" s="705">
        <f t="shared" si="8"/>
        <v>1.9974107638246716</v>
      </c>
    </row>
    <row r="194" spans="1:16" s="706" customFormat="1">
      <c r="A194" s="697" t="s">
        <v>242</v>
      </c>
      <c r="B194" s="698"/>
      <c r="C194" s="699"/>
      <c r="D194" s="700"/>
      <c r="E194" s="700"/>
      <c r="F194" s="700"/>
      <c r="G194" s="701"/>
      <c r="H194" s="701"/>
      <c r="I194" s="701"/>
      <c r="J194" s="700"/>
      <c r="K194" s="699"/>
      <c r="L194" s="699"/>
      <c r="M194" s="702">
        <v>8</v>
      </c>
      <c r="N194" s="703">
        <f t="shared" si="9"/>
        <v>8</v>
      </c>
      <c r="O194" s="704">
        <f t="shared" si="10"/>
        <v>8</v>
      </c>
      <c r="P194" s="705">
        <f t="shared" si="8"/>
        <v>0.14795635287590161</v>
      </c>
    </row>
    <row r="195" spans="1:16" s="706" customFormat="1">
      <c r="A195" s="697" t="s">
        <v>243</v>
      </c>
      <c r="B195" s="698"/>
      <c r="C195" s="699"/>
      <c r="D195" s="700"/>
      <c r="E195" s="700"/>
      <c r="F195" s="700"/>
      <c r="G195" s="701"/>
      <c r="H195" s="701"/>
      <c r="I195" s="701"/>
      <c r="J195" s="700"/>
      <c r="K195" s="699"/>
      <c r="L195" s="699"/>
      <c r="M195" s="702">
        <v>15</v>
      </c>
      <c r="N195" s="703">
        <f t="shared" si="9"/>
        <v>15</v>
      </c>
      <c r="O195" s="704">
        <f t="shared" si="10"/>
        <v>15</v>
      </c>
      <c r="P195" s="705">
        <f t="shared" si="8"/>
        <v>0.27741816164231553</v>
      </c>
    </row>
    <row r="196" spans="1:16" s="706" customFormat="1">
      <c r="A196" s="697" t="s">
        <v>244</v>
      </c>
      <c r="B196" s="698"/>
      <c r="C196" s="699"/>
      <c r="D196" s="700"/>
      <c r="E196" s="700"/>
      <c r="F196" s="700"/>
      <c r="G196" s="701"/>
      <c r="H196" s="701"/>
      <c r="I196" s="701"/>
      <c r="J196" s="700"/>
      <c r="K196" s="699"/>
      <c r="L196" s="699"/>
      <c r="M196" s="702">
        <v>3</v>
      </c>
      <c r="N196" s="703">
        <f t="shared" si="9"/>
        <v>3</v>
      </c>
      <c r="O196" s="704">
        <f t="shared" si="10"/>
        <v>3</v>
      </c>
      <c r="P196" s="705">
        <f t="shared" si="8"/>
        <v>5.5483632328463102E-2</v>
      </c>
    </row>
    <row r="197" spans="1:16" s="706" customFormat="1">
      <c r="A197" s="697" t="s">
        <v>245</v>
      </c>
      <c r="B197" s="698"/>
      <c r="C197" s="699"/>
      <c r="D197" s="700"/>
      <c r="E197" s="700"/>
      <c r="F197" s="700"/>
      <c r="G197" s="701"/>
      <c r="H197" s="701"/>
      <c r="I197" s="701"/>
      <c r="J197" s="700"/>
      <c r="K197" s="699"/>
      <c r="L197" s="699"/>
      <c r="M197" s="702">
        <v>0</v>
      </c>
      <c r="N197" s="703">
        <f t="shared" si="9"/>
        <v>0</v>
      </c>
      <c r="O197" s="704">
        <f t="shared" si="10"/>
        <v>0</v>
      </c>
      <c r="P197" s="705">
        <f t="shared" si="8"/>
        <v>0</v>
      </c>
    </row>
    <row r="198" spans="1:16" s="706" customFormat="1">
      <c r="A198" s="697" t="s">
        <v>246</v>
      </c>
      <c r="B198" s="698"/>
      <c r="C198" s="699"/>
      <c r="D198" s="700"/>
      <c r="E198" s="700"/>
      <c r="F198" s="700"/>
      <c r="G198" s="701"/>
      <c r="H198" s="701"/>
      <c r="I198" s="701"/>
      <c r="J198" s="700"/>
      <c r="K198" s="699"/>
      <c r="L198" s="699"/>
      <c r="M198" s="702">
        <v>0</v>
      </c>
      <c r="N198" s="703">
        <f t="shared" si="9"/>
        <v>0</v>
      </c>
      <c r="O198" s="704">
        <f t="shared" si="10"/>
        <v>0</v>
      </c>
      <c r="P198" s="705">
        <f t="shared" si="8"/>
        <v>0</v>
      </c>
    </row>
    <row r="199" spans="1:16" s="706" customFormat="1">
      <c r="A199" s="697" t="s">
        <v>247</v>
      </c>
      <c r="B199" s="698"/>
      <c r="C199" s="699"/>
      <c r="D199" s="700"/>
      <c r="E199" s="700"/>
      <c r="F199" s="700"/>
      <c r="G199" s="701"/>
      <c r="H199" s="701"/>
      <c r="I199" s="701"/>
      <c r="J199" s="700"/>
      <c r="K199" s="699"/>
      <c r="L199" s="699"/>
      <c r="M199" s="702">
        <v>0</v>
      </c>
      <c r="N199" s="703">
        <f t="shared" si="9"/>
        <v>0</v>
      </c>
      <c r="O199" s="704">
        <f t="shared" si="10"/>
        <v>0</v>
      </c>
      <c r="P199" s="705">
        <f t="shared" ref="P199:P263" si="11">(N199/$N$263)*100</f>
        <v>0</v>
      </c>
    </row>
    <row r="200" spans="1:16" s="706" customFormat="1">
      <c r="A200" s="730" t="s">
        <v>248</v>
      </c>
      <c r="B200" s="698"/>
      <c r="C200" s="699"/>
      <c r="D200" s="700"/>
      <c r="E200" s="700"/>
      <c r="F200" s="700"/>
      <c r="G200" s="701"/>
      <c r="H200" s="701"/>
      <c r="I200" s="701"/>
      <c r="J200" s="700"/>
      <c r="K200" s="699"/>
      <c r="L200" s="699"/>
      <c r="M200" s="702">
        <v>7</v>
      </c>
      <c r="N200" s="703">
        <f t="shared" si="9"/>
        <v>7</v>
      </c>
      <c r="O200" s="704">
        <f t="shared" si="10"/>
        <v>7</v>
      </c>
      <c r="P200" s="705">
        <f t="shared" si="11"/>
        <v>0.12946180876641392</v>
      </c>
    </row>
    <row r="201" spans="1:16" s="706" customFormat="1">
      <c r="A201" s="730" t="s">
        <v>249</v>
      </c>
      <c r="B201" s="698"/>
      <c r="C201" s="699"/>
      <c r="D201" s="700"/>
      <c r="E201" s="700"/>
      <c r="F201" s="700"/>
      <c r="G201" s="701"/>
      <c r="H201" s="701"/>
      <c r="I201" s="701"/>
      <c r="J201" s="700"/>
      <c r="K201" s="699"/>
      <c r="L201" s="699"/>
      <c r="M201" s="702">
        <v>0</v>
      </c>
      <c r="N201" s="703">
        <f t="shared" si="9"/>
        <v>0</v>
      </c>
      <c r="O201" s="704">
        <f t="shared" si="10"/>
        <v>0</v>
      </c>
      <c r="P201" s="705">
        <f t="shared" si="11"/>
        <v>0</v>
      </c>
    </row>
    <row r="202" spans="1:16" s="706" customFormat="1">
      <c r="A202" s="730" t="s">
        <v>250</v>
      </c>
      <c r="B202" s="698"/>
      <c r="C202" s="699"/>
      <c r="D202" s="700"/>
      <c r="E202" s="700"/>
      <c r="F202" s="700"/>
      <c r="G202" s="701"/>
      <c r="H202" s="701"/>
      <c r="I202" s="701"/>
      <c r="J202" s="700"/>
      <c r="K202" s="699"/>
      <c r="L202" s="699"/>
      <c r="M202" s="702">
        <v>5</v>
      </c>
      <c r="N202" s="703">
        <f t="shared" si="9"/>
        <v>5</v>
      </c>
      <c r="O202" s="704">
        <f t="shared" si="10"/>
        <v>5</v>
      </c>
      <c r="P202" s="705">
        <f t="shared" si="11"/>
        <v>9.2472720547438506E-2</v>
      </c>
    </row>
    <row r="203" spans="1:16" s="706" customFormat="1">
      <c r="A203" s="697" t="s">
        <v>251</v>
      </c>
      <c r="B203" s="698"/>
      <c r="C203" s="699"/>
      <c r="D203" s="700"/>
      <c r="E203" s="700"/>
      <c r="F203" s="700"/>
      <c r="G203" s="701"/>
      <c r="H203" s="701"/>
      <c r="I203" s="701"/>
      <c r="J203" s="700"/>
      <c r="K203" s="699"/>
      <c r="L203" s="699"/>
      <c r="M203" s="702">
        <v>137</v>
      </c>
      <c r="N203" s="703">
        <f t="shared" si="9"/>
        <v>137</v>
      </c>
      <c r="O203" s="704">
        <f t="shared" si="10"/>
        <v>137</v>
      </c>
      <c r="P203" s="705">
        <f t="shared" si="11"/>
        <v>2.5337525429998151</v>
      </c>
    </row>
    <row r="204" spans="1:16" s="706" customFormat="1">
      <c r="A204" s="697" t="s">
        <v>252</v>
      </c>
      <c r="B204" s="698"/>
      <c r="C204" s="699"/>
      <c r="D204" s="700"/>
      <c r="E204" s="700"/>
      <c r="F204" s="700"/>
      <c r="G204" s="701"/>
      <c r="H204" s="701"/>
      <c r="I204" s="701"/>
      <c r="J204" s="700"/>
      <c r="K204" s="699"/>
      <c r="L204" s="699"/>
      <c r="M204" s="702">
        <v>198</v>
      </c>
      <c r="N204" s="703">
        <f t="shared" si="9"/>
        <v>198</v>
      </c>
      <c r="O204" s="704">
        <f t="shared" si="10"/>
        <v>198</v>
      </c>
      <c r="P204" s="705">
        <f t="shared" si="11"/>
        <v>3.6619197336785647</v>
      </c>
    </row>
    <row r="205" spans="1:16" s="706" customFormat="1">
      <c r="A205" s="697" t="s">
        <v>253</v>
      </c>
      <c r="B205" s="698"/>
      <c r="C205" s="699"/>
      <c r="D205" s="700"/>
      <c r="E205" s="700"/>
      <c r="F205" s="700"/>
      <c r="G205" s="701"/>
      <c r="H205" s="701"/>
      <c r="I205" s="701"/>
      <c r="J205" s="700"/>
      <c r="K205" s="699"/>
      <c r="L205" s="699"/>
      <c r="M205" s="702">
        <v>18</v>
      </c>
      <c r="N205" s="703">
        <f t="shared" si="9"/>
        <v>18</v>
      </c>
      <c r="O205" s="704">
        <f t="shared" si="10"/>
        <v>18</v>
      </c>
      <c r="P205" s="705">
        <f t="shared" si="11"/>
        <v>0.33290179397077863</v>
      </c>
    </row>
    <row r="206" spans="1:16" s="727" customFormat="1">
      <c r="A206" s="730" t="s">
        <v>254</v>
      </c>
      <c r="B206" s="717"/>
      <c r="C206" s="699"/>
      <c r="D206" s="701"/>
      <c r="E206" s="701"/>
      <c r="F206" s="701"/>
      <c r="G206" s="701"/>
      <c r="H206" s="701"/>
      <c r="I206" s="701"/>
      <c r="J206" s="701"/>
      <c r="K206" s="699"/>
      <c r="L206" s="699"/>
      <c r="M206" s="702">
        <v>14</v>
      </c>
      <c r="N206" s="703">
        <f t="shared" si="9"/>
        <v>14</v>
      </c>
      <c r="O206" s="704">
        <f t="shared" si="10"/>
        <v>14</v>
      </c>
      <c r="P206" s="705">
        <f t="shared" si="11"/>
        <v>0.25892361753282783</v>
      </c>
    </row>
    <row r="207" spans="1:16" s="727" customFormat="1">
      <c r="A207" s="730" t="s">
        <v>255</v>
      </c>
      <c r="B207" s="717"/>
      <c r="C207" s="699"/>
      <c r="D207" s="701"/>
      <c r="E207" s="701"/>
      <c r="F207" s="701"/>
      <c r="G207" s="701"/>
      <c r="H207" s="701"/>
      <c r="I207" s="701"/>
      <c r="J207" s="701"/>
      <c r="K207" s="699"/>
      <c r="L207" s="699"/>
      <c r="M207" s="702">
        <v>23</v>
      </c>
      <c r="N207" s="703">
        <f t="shared" si="9"/>
        <v>23</v>
      </c>
      <c r="O207" s="704">
        <f t="shared" si="10"/>
        <v>23</v>
      </c>
      <c r="P207" s="705">
        <f t="shared" si="11"/>
        <v>0.42537451451821717</v>
      </c>
    </row>
    <row r="208" spans="1:16" s="706" customFormat="1">
      <c r="A208" s="730" t="s">
        <v>256</v>
      </c>
      <c r="B208" s="717"/>
      <c r="C208" s="699"/>
      <c r="D208" s="701"/>
      <c r="E208" s="701"/>
      <c r="F208" s="701"/>
      <c r="G208" s="701"/>
      <c r="H208" s="701"/>
      <c r="I208" s="701"/>
      <c r="J208" s="701"/>
      <c r="K208" s="699"/>
      <c r="L208" s="699"/>
      <c r="M208" s="702">
        <v>1</v>
      </c>
      <c r="N208" s="703">
        <f t="shared" si="9"/>
        <v>1</v>
      </c>
      <c r="O208" s="704">
        <f t="shared" si="10"/>
        <v>1</v>
      </c>
      <c r="P208" s="705">
        <f t="shared" si="11"/>
        <v>1.8494544109487702E-2</v>
      </c>
    </row>
    <row r="209" spans="1:16" s="706" customFormat="1">
      <c r="A209" s="697" t="s">
        <v>257</v>
      </c>
      <c r="B209" s="698"/>
      <c r="C209" s="699"/>
      <c r="D209" s="700"/>
      <c r="E209" s="700"/>
      <c r="F209" s="700"/>
      <c r="G209" s="701"/>
      <c r="H209" s="701"/>
      <c r="I209" s="701"/>
      <c r="J209" s="700"/>
      <c r="K209" s="699"/>
      <c r="L209" s="699"/>
      <c r="M209" s="702">
        <v>217</v>
      </c>
      <c r="N209" s="703">
        <f t="shared" si="9"/>
        <v>217</v>
      </c>
      <c r="O209" s="704">
        <f t="shared" si="10"/>
        <v>217</v>
      </c>
      <c r="P209" s="705">
        <f t="shared" si="11"/>
        <v>4.0133160717588305</v>
      </c>
    </row>
    <row r="210" spans="1:16" s="706" customFormat="1">
      <c r="A210" s="697" t="s">
        <v>258</v>
      </c>
      <c r="B210" s="698"/>
      <c r="C210" s="699"/>
      <c r="D210" s="700"/>
      <c r="E210" s="700"/>
      <c r="F210" s="700"/>
      <c r="G210" s="701"/>
      <c r="H210" s="701"/>
      <c r="I210" s="701"/>
      <c r="J210" s="700"/>
      <c r="K210" s="699"/>
      <c r="L210" s="699"/>
      <c r="M210" s="702">
        <v>2</v>
      </c>
      <c r="N210" s="703">
        <f t="shared" si="9"/>
        <v>2</v>
      </c>
      <c r="O210" s="704">
        <f t="shared" si="10"/>
        <v>2</v>
      </c>
      <c r="P210" s="705">
        <f t="shared" si="11"/>
        <v>3.6989088218975404E-2</v>
      </c>
    </row>
    <row r="211" spans="1:16" s="706" customFormat="1">
      <c r="A211" s="697" t="s">
        <v>259</v>
      </c>
      <c r="B211" s="698"/>
      <c r="C211" s="699"/>
      <c r="D211" s="700"/>
      <c r="E211" s="700"/>
      <c r="F211" s="700"/>
      <c r="G211" s="701"/>
      <c r="H211" s="701"/>
      <c r="I211" s="701"/>
      <c r="J211" s="700"/>
      <c r="K211" s="699"/>
      <c r="L211" s="699"/>
      <c r="M211" s="702">
        <v>10</v>
      </c>
      <c r="N211" s="703">
        <f t="shared" si="9"/>
        <v>10</v>
      </c>
      <c r="O211" s="704">
        <f t="shared" si="10"/>
        <v>10</v>
      </c>
      <c r="P211" s="705">
        <f t="shared" si="11"/>
        <v>0.18494544109487701</v>
      </c>
    </row>
    <row r="212" spans="1:16" s="706" customFormat="1">
      <c r="A212" s="697" t="s">
        <v>260</v>
      </c>
      <c r="B212" s="698"/>
      <c r="C212" s="699"/>
      <c r="D212" s="700"/>
      <c r="E212" s="700"/>
      <c r="F212" s="700"/>
      <c r="G212" s="701"/>
      <c r="H212" s="701"/>
      <c r="I212" s="701"/>
      <c r="J212" s="700"/>
      <c r="K212" s="699"/>
      <c r="L212" s="699"/>
      <c r="M212" s="702">
        <v>0</v>
      </c>
      <c r="N212" s="703">
        <f t="shared" si="9"/>
        <v>0</v>
      </c>
      <c r="O212" s="704">
        <f t="shared" si="10"/>
        <v>0</v>
      </c>
      <c r="P212" s="705">
        <f t="shared" si="11"/>
        <v>0</v>
      </c>
    </row>
    <row r="213" spans="1:16" s="706" customFormat="1">
      <c r="A213" s="697" t="s">
        <v>261</v>
      </c>
      <c r="B213" s="698"/>
      <c r="C213" s="699"/>
      <c r="D213" s="700"/>
      <c r="E213" s="700"/>
      <c r="F213" s="700"/>
      <c r="G213" s="701"/>
      <c r="H213" s="701"/>
      <c r="I213" s="701"/>
      <c r="J213" s="700"/>
      <c r="K213" s="699"/>
      <c r="L213" s="699"/>
      <c r="M213" s="702">
        <v>0</v>
      </c>
      <c r="N213" s="703">
        <f t="shared" si="9"/>
        <v>0</v>
      </c>
      <c r="O213" s="704">
        <f t="shared" si="10"/>
        <v>0</v>
      </c>
      <c r="P213" s="705">
        <f t="shared" si="11"/>
        <v>0</v>
      </c>
    </row>
    <row r="214" spans="1:16" s="706" customFormat="1">
      <c r="A214" s="697" t="s">
        <v>262</v>
      </c>
      <c r="B214" s="698"/>
      <c r="C214" s="699"/>
      <c r="D214" s="700"/>
      <c r="E214" s="700"/>
      <c r="F214" s="700"/>
      <c r="G214" s="701"/>
      <c r="H214" s="701"/>
      <c r="I214" s="701"/>
      <c r="J214" s="700"/>
      <c r="K214" s="699"/>
      <c r="L214" s="699"/>
      <c r="M214" s="702">
        <v>11</v>
      </c>
      <c r="N214" s="703">
        <f t="shared" si="9"/>
        <v>11</v>
      </c>
      <c r="O214" s="704">
        <f t="shared" si="10"/>
        <v>11</v>
      </c>
      <c r="P214" s="705">
        <f t="shared" si="11"/>
        <v>0.20343998520436471</v>
      </c>
    </row>
    <row r="215" spans="1:16" s="706" customFormat="1">
      <c r="A215" s="730" t="s">
        <v>263</v>
      </c>
      <c r="B215" s="698"/>
      <c r="C215" s="699"/>
      <c r="D215" s="700"/>
      <c r="E215" s="700"/>
      <c r="F215" s="700"/>
      <c r="G215" s="701"/>
      <c r="H215" s="701"/>
      <c r="I215" s="701"/>
      <c r="J215" s="700"/>
      <c r="K215" s="699"/>
      <c r="L215" s="699"/>
      <c r="M215" s="702">
        <v>343</v>
      </c>
      <c r="N215" s="703">
        <f t="shared" si="9"/>
        <v>343</v>
      </c>
      <c r="O215" s="704">
        <f t="shared" si="10"/>
        <v>343</v>
      </c>
      <c r="P215" s="705">
        <f t="shared" si="11"/>
        <v>6.3436286295542823</v>
      </c>
    </row>
    <row r="216" spans="1:16" s="706" customFormat="1">
      <c r="A216" s="697" t="s">
        <v>264</v>
      </c>
      <c r="B216" s="698"/>
      <c r="C216" s="699"/>
      <c r="D216" s="700"/>
      <c r="E216" s="700"/>
      <c r="F216" s="700"/>
      <c r="G216" s="701"/>
      <c r="H216" s="701"/>
      <c r="I216" s="701"/>
      <c r="J216" s="700"/>
      <c r="K216" s="699"/>
      <c r="L216" s="699"/>
      <c r="M216" s="702">
        <v>0</v>
      </c>
      <c r="N216" s="703">
        <f t="shared" si="9"/>
        <v>0</v>
      </c>
      <c r="O216" s="704">
        <f t="shared" si="10"/>
        <v>0</v>
      </c>
      <c r="P216" s="705">
        <f t="shared" si="11"/>
        <v>0</v>
      </c>
    </row>
    <row r="217" spans="1:16" s="706" customFormat="1">
      <c r="A217" s="697" t="s">
        <v>265</v>
      </c>
      <c r="B217" s="698"/>
      <c r="C217" s="699"/>
      <c r="D217" s="700"/>
      <c r="E217" s="700"/>
      <c r="F217" s="700"/>
      <c r="G217" s="701"/>
      <c r="H217" s="701"/>
      <c r="I217" s="701"/>
      <c r="J217" s="700"/>
      <c r="K217" s="699"/>
      <c r="L217" s="699"/>
      <c r="M217" s="702">
        <v>0</v>
      </c>
      <c r="N217" s="703">
        <f t="shared" si="9"/>
        <v>0</v>
      </c>
      <c r="O217" s="704">
        <f t="shared" si="10"/>
        <v>0</v>
      </c>
      <c r="P217" s="705">
        <f t="shared" si="11"/>
        <v>0</v>
      </c>
    </row>
    <row r="218" spans="1:16" s="706" customFormat="1">
      <c r="A218" s="697" t="s">
        <v>266</v>
      </c>
      <c r="B218" s="698"/>
      <c r="C218" s="699"/>
      <c r="D218" s="700"/>
      <c r="E218" s="700"/>
      <c r="F218" s="700"/>
      <c r="G218" s="701"/>
      <c r="H218" s="701"/>
      <c r="I218" s="701"/>
      <c r="J218" s="700"/>
      <c r="K218" s="699"/>
      <c r="L218" s="699"/>
      <c r="M218" s="702">
        <v>6</v>
      </c>
      <c r="N218" s="703">
        <f t="shared" si="9"/>
        <v>6</v>
      </c>
      <c r="O218" s="704">
        <f t="shared" si="10"/>
        <v>6</v>
      </c>
      <c r="P218" s="705">
        <f t="shared" si="11"/>
        <v>0.1109672646569262</v>
      </c>
    </row>
    <row r="219" spans="1:16" s="706" customFormat="1">
      <c r="A219" s="730" t="s">
        <v>267</v>
      </c>
      <c r="B219" s="698"/>
      <c r="C219" s="699"/>
      <c r="D219" s="700"/>
      <c r="E219" s="700"/>
      <c r="F219" s="700"/>
      <c r="G219" s="701"/>
      <c r="H219" s="701"/>
      <c r="I219" s="701"/>
      <c r="J219" s="700"/>
      <c r="K219" s="699"/>
      <c r="L219" s="699"/>
      <c r="M219" s="702">
        <v>1</v>
      </c>
      <c r="N219" s="703">
        <f t="shared" si="9"/>
        <v>1</v>
      </c>
      <c r="O219" s="704">
        <f t="shared" si="10"/>
        <v>1</v>
      </c>
      <c r="P219" s="705">
        <f t="shared" si="11"/>
        <v>1.8494544109487702E-2</v>
      </c>
    </row>
    <row r="220" spans="1:16" s="706" customFormat="1">
      <c r="A220" s="697" t="s">
        <v>268</v>
      </c>
      <c r="B220" s="698"/>
      <c r="C220" s="699"/>
      <c r="D220" s="700"/>
      <c r="E220" s="700"/>
      <c r="F220" s="700"/>
      <c r="G220" s="701"/>
      <c r="H220" s="701"/>
      <c r="I220" s="701"/>
      <c r="J220" s="700"/>
      <c r="K220" s="699"/>
      <c r="L220" s="699"/>
      <c r="M220" s="702">
        <v>41</v>
      </c>
      <c r="N220" s="703">
        <f t="shared" si="9"/>
        <v>41</v>
      </c>
      <c r="O220" s="704">
        <f t="shared" si="10"/>
        <v>41</v>
      </c>
      <c r="P220" s="705">
        <f t="shared" si="11"/>
        <v>0.75827630848899574</v>
      </c>
    </row>
    <row r="221" spans="1:16" s="706" customFormat="1">
      <c r="A221" s="697" t="s">
        <v>269</v>
      </c>
      <c r="B221" s="698"/>
      <c r="C221" s="699"/>
      <c r="D221" s="700"/>
      <c r="E221" s="700"/>
      <c r="F221" s="700"/>
      <c r="G221" s="701"/>
      <c r="H221" s="701"/>
      <c r="I221" s="701"/>
      <c r="J221" s="700"/>
      <c r="K221" s="699"/>
      <c r="L221" s="699"/>
      <c r="M221" s="702">
        <v>0</v>
      </c>
      <c r="N221" s="703">
        <f t="shared" si="9"/>
        <v>0</v>
      </c>
      <c r="O221" s="704">
        <f t="shared" si="10"/>
        <v>0</v>
      </c>
      <c r="P221" s="705">
        <f t="shared" si="11"/>
        <v>0</v>
      </c>
    </row>
    <row r="222" spans="1:16" s="706" customFormat="1">
      <c r="A222" s="730" t="s">
        <v>270</v>
      </c>
      <c r="B222" s="698"/>
      <c r="C222" s="699"/>
      <c r="D222" s="700"/>
      <c r="E222" s="700"/>
      <c r="F222" s="700"/>
      <c r="G222" s="701"/>
      <c r="H222" s="701"/>
      <c r="I222" s="701"/>
      <c r="J222" s="700"/>
      <c r="K222" s="699"/>
      <c r="L222" s="699"/>
      <c r="M222" s="702">
        <v>0</v>
      </c>
      <c r="N222" s="703">
        <f t="shared" si="9"/>
        <v>0</v>
      </c>
      <c r="O222" s="704">
        <f t="shared" si="10"/>
        <v>0</v>
      </c>
      <c r="P222" s="705">
        <f t="shared" si="11"/>
        <v>0</v>
      </c>
    </row>
    <row r="223" spans="1:16" s="706" customFormat="1">
      <c r="A223" s="730" t="s">
        <v>271</v>
      </c>
      <c r="B223" s="698"/>
      <c r="C223" s="699"/>
      <c r="D223" s="700"/>
      <c r="E223" s="700"/>
      <c r="F223" s="700"/>
      <c r="G223" s="701"/>
      <c r="H223" s="701"/>
      <c r="I223" s="701"/>
      <c r="J223" s="700"/>
      <c r="K223" s="699"/>
      <c r="L223" s="699"/>
      <c r="M223" s="702">
        <v>23</v>
      </c>
      <c r="N223" s="703">
        <f t="shared" si="9"/>
        <v>23</v>
      </c>
      <c r="O223" s="704">
        <f t="shared" si="10"/>
        <v>23</v>
      </c>
      <c r="P223" s="705">
        <f t="shared" si="11"/>
        <v>0.42537451451821717</v>
      </c>
    </row>
    <row r="224" spans="1:16" s="706" customFormat="1">
      <c r="A224" s="730" t="s">
        <v>272</v>
      </c>
      <c r="B224" s="698"/>
      <c r="C224" s="699"/>
      <c r="D224" s="700"/>
      <c r="E224" s="700"/>
      <c r="F224" s="700"/>
      <c r="G224" s="701"/>
      <c r="H224" s="701"/>
      <c r="I224" s="701"/>
      <c r="J224" s="700"/>
      <c r="K224" s="699"/>
      <c r="L224" s="699"/>
      <c r="M224" s="702">
        <v>0</v>
      </c>
      <c r="N224" s="703">
        <f t="shared" si="9"/>
        <v>0</v>
      </c>
      <c r="O224" s="704">
        <f t="shared" si="10"/>
        <v>0</v>
      </c>
      <c r="P224" s="705">
        <f t="shared" si="11"/>
        <v>0</v>
      </c>
    </row>
    <row r="225" spans="1:16" s="706" customFormat="1" ht="14.25" customHeight="1">
      <c r="A225" s="697" t="s">
        <v>273</v>
      </c>
      <c r="B225" s="698"/>
      <c r="C225" s="699"/>
      <c r="D225" s="700"/>
      <c r="E225" s="700"/>
      <c r="F225" s="700"/>
      <c r="G225" s="701"/>
      <c r="H225" s="701"/>
      <c r="I225" s="701"/>
      <c r="J225" s="700"/>
      <c r="K225" s="699"/>
      <c r="L225" s="699"/>
      <c r="M225" s="702">
        <v>12</v>
      </c>
      <c r="N225" s="703">
        <f t="shared" si="9"/>
        <v>12</v>
      </c>
      <c r="O225" s="704">
        <f t="shared" si="10"/>
        <v>12</v>
      </c>
      <c r="P225" s="705">
        <f t="shared" si="11"/>
        <v>0.22193452931385241</v>
      </c>
    </row>
    <row r="226" spans="1:16" s="706" customFormat="1">
      <c r="A226" s="697" t="s">
        <v>274</v>
      </c>
      <c r="B226" s="698"/>
      <c r="C226" s="699"/>
      <c r="D226" s="700"/>
      <c r="E226" s="700"/>
      <c r="F226" s="700"/>
      <c r="G226" s="701"/>
      <c r="H226" s="701"/>
      <c r="I226" s="701"/>
      <c r="J226" s="700"/>
      <c r="K226" s="699"/>
      <c r="L226" s="699"/>
      <c r="M226" s="702">
        <v>1</v>
      </c>
      <c r="N226" s="703">
        <f t="shared" si="9"/>
        <v>1</v>
      </c>
      <c r="O226" s="704">
        <f t="shared" si="10"/>
        <v>1</v>
      </c>
      <c r="P226" s="705">
        <f t="shared" si="11"/>
        <v>1.8494544109487702E-2</v>
      </c>
    </row>
    <row r="227" spans="1:16" s="706" customFormat="1">
      <c r="A227" s="697" t="s">
        <v>275</v>
      </c>
      <c r="B227" s="698"/>
      <c r="C227" s="699"/>
      <c r="D227" s="700"/>
      <c r="E227" s="700"/>
      <c r="F227" s="700"/>
      <c r="G227" s="701"/>
      <c r="H227" s="701"/>
      <c r="I227" s="701"/>
      <c r="J227" s="700"/>
      <c r="K227" s="699"/>
      <c r="L227" s="699"/>
      <c r="M227" s="702">
        <v>0</v>
      </c>
      <c r="N227" s="703">
        <f t="shared" si="9"/>
        <v>0</v>
      </c>
      <c r="O227" s="704">
        <f t="shared" si="10"/>
        <v>0</v>
      </c>
      <c r="P227" s="705">
        <f t="shared" si="11"/>
        <v>0</v>
      </c>
    </row>
    <row r="228" spans="1:16" s="706" customFormat="1">
      <c r="A228" s="697" t="s">
        <v>276</v>
      </c>
      <c r="B228" s="698"/>
      <c r="C228" s="699"/>
      <c r="D228" s="700"/>
      <c r="E228" s="700"/>
      <c r="F228" s="700"/>
      <c r="G228" s="701"/>
      <c r="H228" s="701"/>
      <c r="I228" s="701"/>
      <c r="J228" s="700"/>
      <c r="K228" s="699"/>
      <c r="L228" s="699"/>
      <c r="M228" s="702">
        <v>2</v>
      </c>
      <c r="N228" s="703">
        <f t="shared" si="9"/>
        <v>2</v>
      </c>
      <c r="O228" s="704">
        <f t="shared" si="10"/>
        <v>2</v>
      </c>
      <c r="P228" s="705">
        <f t="shared" si="11"/>
        <v>3.6989088218975404E-2</v>
      </c>
    </row>
    <row r="229" spans="1:16" s="706" customFormat="1">
      <c r="A229" s="730" t="s">
        <v>277</v>
      </c>
      <c r="B229" s="698"/>
      <c r="C229" s="699"/>
      <c r="D229" s="700"/>
      <c r="E229" s="700"/>
      <c r="F229" s="700"/>
      <c r="G229" s="701"/>
      <c r="H229" s="701"/>
      <c r="I229" s="701"/>
      <c r="J229" s="700"/>
      <c r="K229" s="699"/>
      <c r="L229" s="699"/>
      <c r="M229" s="702">
        <v>0</v>
      </c>
      <c r="N229" s="703">
        <f t="shared" si="9"/>
        <v>0</v>
      </c>
      <c r="O229" s="704">
        <f t="shared" si="10"/>
        <v>0</v>
      </c>
      <c r="P229" s="705">
        <f t="shared" si="11"/>
        <v>0</v>
      </c>
    </row>
    <row r="230" spans="1:16" s="706" customFormat="1">
      <c r="A230" s="731" t="s">
        <v>278</v>
      </c>
      <c r="B230" s="698"/>
      <c r="C230" s="699"/>
      <c r="D230" s="700"/>
      <c r="E230" s="700"/>
      <c r="F230" s="700"/>
      <c r="G230" s="701"/>
      <c r="H230" s="701"/>
      <c r="I230" s="701"/>
      <c r="J230" s="700"/>
      <c r="K230" s="699"/>
      <c r="L230" s="699"/>
      <c r="M230" s="702">
        <v>0</v>
      </c>
      <c r="N230" s="703">
        <f t="shared" si="9"/>
        <v>0</v>
      </c>
      <c r="O230" s="704">
        <f t="shared" si="10"/>
        <v>0</v>
      </c>
      <c r="P230" s="705">
        <f t="shared" si="11"/>
        <v>0</v>
      </c>
    </row>
    <row r="231" spans="1:16" s="706" customFormat="1">
      <c r="A231" s="730" t="s">
        <v>279</v>
      </c>
      <c r="B231" s="698"/>
      <c r="C231" s="699"/>
      <c r="D231" s="700"/>
      <c r="E231" s="700"/>
      <c r="F231" s="700"/>
      <c r="G231" s="701"/>
      <c r="H231" s="701"/>
      <c r="I231" s="701"/>
      <c r="J231" s="700"/>
      <c r="K231" s="699"/>
      <c r="L231" s="699"/>
      <c r="M231" s="702">
        <v>0</v>
      </c>
      <c r="N231" s="703">
        <f t="shared" si="9"/>
        <v>0</v>
      </c>
      <c r="O231" s="704">
        <f t="shared" si="10"/>
        <v>0</v>
      </c>
      <c r="P231" s="705">
        <f t="shared" si="11"/>
        <v>0</v>
      </c>
    </row>
    <row r="232" spans="1:16" s="706" customFormat="1">
      <c r="A232" s="730" t="s">
        <v>280</v>
      </c>
      <c r="B232" s="698"/>
      <c r="C232" s="699"/>
      <c r="D232" s="700"/>
      <c r="E232" s="700"/>
      <c r="F232" s="700"/>
      <c r="G232" s="701"/>
      <c r="H232" s="701"/>
      <c r="I232" s="701"/>
      <c r="J232" s="700"/>
      <c r="K232" s="699"/>
      <c r="L232" s="699"/>
      <c r="M232" s="702">
        <v>0</v>
      </c>
      <c r="N232" s="703">
        <f t="shared" si="9"/>
        <v>0</v>
      </c>
      <c r="O232" s="704">
        <f t="shared" si="10"/>
        <v>0</v>
      </c>
      <c r="P232" s="705">
        <f t="shared" si="11"/>
        <v>0</v>
      </c>
    </row>
    <row r="233" spans="1:16" s="706" customFormat="1">
      <c r="A233" s="697" t="s">
        <v>281</v>
      </c>
      <c r="B233" s="698"/>
      <c r="C233" s="699"/>
      <c r="D233" s="700"/>
      <c r="E233" s="700"/>
      <c r="F233" s="700"/>
      <c r="G233" s="701"/>
      <c r="H233" s="701"/>
      <c r="I233" s="701"/>
      <c r="J233" s="700"/>
      <c r="K233" s="699"/>
      <c r="L233" s="699"/>
      <c r="M233" s="702">
        <v>0</v>
      </c>
      <c r="N233" s="703">
        <f t="shared" si="9"/>
        <v>0</v>
      </c>
      <c r="O233" s="704">
        <f t="shared" si="10"/>
        <v>0</v>
      </c>
      <c r="P233" s="705">
        <f t="shared" si="11"/>
        <v>0</v>
      </c>
    </row>
    <row r="234" spans="1:16" s="706" customFormat="1">
      <c r="A234" s="697" t="s">
        <v>282</v>
      </c>
      <c r="B234" s="698"/>
      <c r="C234" s="699"/>
      <c r="D234" s="700"/>
      <c r="E234" s="700"/>
      <c r="F234" s="700"/>
      <c r="G234" s="701"/>
      <c r="H234" s="701"/>
      <c r="I234" s="701"/>
      <c r="J234" s="700"/>
      <c r="K234" s="699"/>
      <c r="L234" s="699"/>
      <c r="M234" s="702">
        <v>0</v>
      </c>
      <c r="N234" s="703">
        <f t="shared" si="9"/>
        <v>0</v>
      </c>
      <c r="O234" s="704">
        <f t="shared" si="10"/>
        <v>0</v>
      </c>
      <c r="P234" s="705">
        <f t="shared" si="11"/>
        <v>0</v>
      </c>
    </row>
    <row r="235" spans="1:16" s="706" customFormat="1">
      <c r="A235" s="697" t="s">
        <v>283</v>
      </c>
      <c r="B235" s="698"/>
      <c r="C235" s="699"/>
      <c r="D235" s="700"/>
      <c r="E235" s="700"/>
      <c r="F235" s="700"/>
      <c r="G235" s="701"/>
      <c r="H235" s="701"/>
      <c r="I235" s="701"/>
      <c r="J235" s="700"/>
      <c r="K235" s="699"/>
      <c r="L235" s="699"/>
      <c r="M235" s="702">
        <v>1</v>
      </c>
      <c r="N235" s="703">
        <f t="shared" si="9"/>
        <v>1</v>
      </c>
      <c r="O235" s="704">
        <f t="shared" si="10"/>
        <v>1</v>
      </c>
      <c r="P235" s="705">
        <f t="shared" si="11"/>
        <v>1.8494544109487702E-2</v>
      </c>
    </row>
    <row r="236" spans="1:16" s="706" customFormat="1">
      <c r="A236" s="730" t="s">
        <v>284</v>
      </c>
      <c r="B236" s="698"/>
      <c r="C236" s="699"/>
      <c r="D236" s="700"/>
      <c r="E236" s="700"/>
      <c r="F236" s="700"/>
      <c r="G236" s="701"/>
      <c r="H236" s="701"/>
      <c r="I236" s="701"/>
      <c r="J236" s="700"/>
      <c r="K236" s="699"/>
      <c r="L236" s="699"/>
      <c r="M236" s="702">
        <v>4</v>
      </c>
      <c r="N236" s="703">
        <f t="shared" si="9"/>
        <v>4</v>
      </c>
      <c r="O236" s="704">
        <f t="shared" si="10"/>
        <v>4</v>
      </c>
      <c r="P236" s="705">
        <f t="shared" si="11"/>
        <v>7.3978176437950807E-2</v>
      </c>
    </row>
    <row r="237" spans="1:16" s="706" customFormat="1">
      <c r="A237" s="697" t="s">
        <v>285</v>
      </c>
      <c r="B237" s="698"/>
      <c r="C237" s="699"/>
      <c r="D237" s="700"/>
      <c r="E237" s="700"/>
      <c r="F237" s="700"/>
      <c r="G237" s="701"/>
      <c r="H237" s="701"/>
      <c r="I237" s="701"/>
      <c r="J237" s="700"/>
      <c r="K237" s="699"/>
      <c r="L237" s="699"/>
      <c r="M237" s="702">
        <v>0</v>
      </c>
      <c r="N237" s="703">
        <f t="shared" si="9"/>
        <v>0</v>
      </c>
      <c r="O237" s="704">
        <f t="shared" si="10"/>
        <v>0</v>
      </c>
      <c r="P237" s="705">
        <f t="shared" si="11"/>
        <v>0</v>
      </c>
    </row>
    <row r="238" spans="1:16" s="706" customFormat="1">
      <c r="A238" s="730" t="s">
        <v>286</v>
      </c>
      <c r="B238" s="698"/>
      <c r="C238" s="699"/>
      <c r="D238" s="700"/>
      <c r="E238" s="700"/>
      <c r="F238" s="700"/>
      <c r="G238" s="701"/>
      <c r="H238" s="701"/>
      <c r="I238" s="701"/>
      <c r="J238" s="700"/>
      <c r="K238" s="699"/>
      <c r="L238" s="699"/>
      <c r="M238" s="702">
        <v>5</v>
      </c>
      <c r="N238" s="703">
        <f t="shared" si="9"/>
        <v>5</v>
      </c>
      <c r="O238" s="704">
        <f t="shared" si="10"/>
        <v>5</v>
      </c>
      <c r="P238" s="705">
        <f t="shared" si="11"/>
        <v>9.2472720547438506E-2</v>
      </c>
    </row>
    <row r="239" spans="1:16" s="706" customFormat="1">
      <c r="A239" s="697" t="s">
        <v>287</v>
      </c>
      <c r="B239" s="698"/>
      <c r="C239" s="699"/>
      <c r="D239" s="700"/>
      <c r="E239" s="700"/>
      <c r="F239" s="700"/>
      <c r="G239" s="701"/>
      <c r="H239" s="701"/>
      <c r="I239" s="701"/>
      <c r="J239" s="700"/>
      <c r="K239" s="699"/>
      <c r="L239" s="699"/>
      <c r="M239" s="702">
        <v>131</v>
      </c>
      <c r="N239" s="703">
        <f t="shared" si="9"/>
        <v>131</v>
      </c>
      <c r="O239" s="704">
        <f>AVERAGE(B239:M239)</f>
        <v>131</v>
      </c>
      <c r="P239" s="705">
        <f t="shared" si="11"/>
        <v>2.4227852783428889</v>
      </c>
    </row>
    <row r="240" spans="1:16" s="706" customFormat="1">
      <c r="A240" s="697" t="s">
        <v>288</v>
      </c>
      <c r="B240" s="698"/>
      <c r="C240" s="699"/>
      <c r="D240" s="700"/>
      <c r="E240" s="700"/>
      <c r="F240" s="700"/>
      <c r="G240" s="701"/>
      <c r="H240" s="701"/>
      <c r="I240" s="701"/>
      <c r="J240" s="700"/>
      <c r="K240" s="699"/>
      <c r="L240" s="699"/>
      <c r="M240" s="702">
        <v>0</v>
      </c>
      <c r="N240" s="703">
        <f t="shared" ref="N240:N262" si="12">SUM(B240:M240)</f>
        <v>0</v>
      </c>
      <c r="O240" s="704">
        <f t="shared" ref="O240:O262" si="13">AVERAGE(B240:M240)</f>
        <v>0</v>
      </c>
      <c r="P240" s="705">
        <f t="shared" si="11"/>
        <v>0</v>
      </c>
    </row>
    <row r="241" spans="1:16" s="706" customFormat="1">
      <c r="A241" s="707" t="s">
        <v>289</v>
      </c>
      <c r="B241" s="698"/>
      <c r="C241" s="699"/>
      <c r="D241" s="700"/>
      <c r="E241" s="700"/>
      <c r="F241" s="700"/>
      <c r="G241" s="701"/>
      <c r="H241" s="701"/>
      <c r="I241" s="701"/>
      <c r="J241" s="700"/>
      <c r="K241" s="699"/>
      <c r="L241" s="699"/>
      <c r="M241" s="702">
        <v>1</v>
      </c>
      <c r="N241" s="703">
        <f t="shared" si="12"/>
        <v>1</v>
      </c>
      <c r="O241" s="704">
        <f t="shared" si="13"/>
        <v>1</v>
      </c>
      <c r="P241" s="705">
        <f t="shared" si="11"/>
        <v>1.8494544109487702E-2</v>
      </c>
    </row>
    <row r="242" spans="1:16" s="706" customFormat="1">
      <c r="A242" s="697" t="s">
        <v>290</v>
      </c>
      <c r="B242" s="698"/>
      <c r="C242" s="699"/>
      <c r="D242" s="700"/>
      <c r="E242" s="700"/>
      <c r="F242" s="700"/>
      <c r="G242" s="701"/>
      <c r="H242" s="701"/>
      <c r="I242" s="701"/>
      <c r="J242" s="700"/>
      <c r="K242" s="699"/>
      <c r="L242" s="699"/>
      <c r="M242" s="702">
        <v>0</v>
      </c>
      <c r="N242" s="703">
        <f t="shared" si="12"/>
        <v>0</v>
      </c>
      <c r="O242" s="704">
        <f t="shared" si="13"/>
        <v>0</v>
      </c>
      <c r="P242" s="705">
        <f t="shared" si="11"/>
        <v>0</v>
      </c>
    </row>
    <row r="243" spans="1:16" s="706" customFormat="1">
      <c r="A243" s="697" t="s">
        <v>291</v>
      </c>
      <c r="B243" s="698"/>
      <c r="C243" s="699"/>
      <c r="D243" s="700"/>
      <c r="E243" s="700"/>
      <c r="F243" s="700"/>
      <c r="G243" s="701"/>
      <c r="H243" s="701"/>
      <c r="I243" s="701"/>
      <c r="J243" s="700"/>
      <c r="K243" s="699"/>
      <c r="L243" s="699"/>
      <c r="M243" s="702">
        <v>34</v>
      </c>
      <c r="N243" s="703">
        <f t="shared" si="12"/>
        <v>34</v>
      </c>
      <c r="O243" s="704">
        <f t="shared" si="13"/>
        <v>34</v>
      </c>
      <c r="P243" s="705">
        <f t="shared" si="11"/>
        <v>0.62881449972258185</v>
      </c>
    </row>
    <row r="244" spans="1:16" s="706" customFormat="1">
      <c r="A244" s="697" t="s">
        <v>292</v>
      </c>
      <c r="B244" s="698"/>
      <c r="C244" s="699"/>
      <c r="D244" s="700"/>
      <c r="E244" s="700"/>
      <c r="F244" s="700"/>
      <c r="G244" s="701"/>
      <c r="H244" s="701"/>
      <c r="I244" s="701"/>
      <c r="J244" s="700"/>
      <c r="K244" s="699"/>
      <c r="L244" s="699"/>
      <c r="M244" s="702">
        <v>2</v>
      </c>
      <c r="N244" s="703">
        <f t="shared" si="12"/>
        <v>2</v>
      </c>
      <c r="O244" s="704">
        <f t="shared" si="13"/>
        <v>2</v>
      </c>
      <c r="P244" s="705">
        <f t="shared" si="11"/>
        <v>3.6989088218975404E-2</v>
      </c>
    </row>
    <row r="245" spans="1:16" s="706" customFormat="1">
      <c r="A245" s="697" t="s">
        <v>293</v>
      </c>
      <c r="B245" s="698"/>
      <c r="C245" s="699"/>
      <c r="D245" s="700"/>
      <c r="E245" s="700"/>
      <c r="F245" s="700"/>
      <c r="G245" s="701"/>
      <c r="H245" s="701"/>
      <c r="I245" s="701"/>
      <c r="J245" s="700"/>
      <c r="K245" s="699"/>
      <c r="L245" s="699"/>
      <c r="M245" s="702">
        <v>0</v>
      </c>
      <c r="N245" s="703">
        <f t="shared" si="12"/>
        <v>0</v>
      </c>
      <c r="O245" s="704">
        <f t="shared" si="13"/>
        <v>0</v>
      </c>
      <c r="P245" s="705">
        <f t="shared" si="11"/>
        <v>0</v>
      </c>
    </row>
    <row r="246" spans="1:16" s="706" customFormat="1">
      <c r="A246" s="697" t="s">
        <v>294</v>
      </c>
      <c r="B246" s="698"/>
      <c r="C246" s="699"/>
      <c r="D246" s="700"/>
      <c r="E246" s="700"/>
      <c r="F246" s="700"/>
      <c r="G246" s="701"/>
      <c r="H246" s="701"/>
      <c r="I246" s="701"/>
      <c r="J246" s="700"/>
      <c r="K246" s="699"/>
      <c r="L246" s="699"/>
      <c r="M246" s="702">
        <v>1</v>
      </c>
      <c r="N246" s="703">
        <f t="shared" si="12"/>
        <v>1</v>
      </c>
      <c r="O246" s="704">
        <f t="shared" si="13"/>
        <v>1</v>
      </c>
      <c r="P246" s="705">
        <f t="shared" si="11"/>
        <v>1.8494544109487702E-2</v>
      </c>
    </row>
    <row r="247" spans="1:16" s="706" customFormat="1">
      <c r="A247" s="697" t="s">
        <v>295</v>
      </c>
      <c r="B247" s="698"/>
      <c r="C247" s="699"/>
      <c r="D247" s="700"/>
      <c r="E247" s="700"/>
      <c r="F247" s="700"/>
      <c r="G247" s="701"/>
      <c r="H247" s="701"/>
      <c r="I247" s="701"/>
      <c r="J247" s="700"/>
      <c r="K247" s="699"/>
      <c r="L247" s="699"/>
      <c r="M247" s="702">
        <v>10</v>
      </c>
      <c r="N247" s="703">
        <f t="shared" si="12"/>
        <v>10</v>
      </c>
      <c r="O247" s="704">
        <f t="shared" si="13"/>
        <v>10</v>
      </c>
      <c r="P247" s="705">
        <f t="shared" si="11"/>
        <v>0.18494544109487701</v>
      </c>
    </row>
    <row r="248" spans="1:16" s="706" customFormat="1">
      <c r="A248" s="730" t="s">
        <v>296</v>
      </c>
      <c r="B248" s="698"/>
      <c r="C248" s="699"/>
      <c r="D248" s="700"/>
      <c r="E248" s="700"/>
      <c r="F248" s="700"/>
      <c r="G248" s="701"/>
      <c r="H248" s="701"/>
      <c r="I248" s="701"/>
      <c r="J248" s="700"/>
      <c r="K248" s="699"/>
      <c r="L248" s="699"/>
      <c r="M248" s="702">
        <v>1</v>
      </c>
      <c r="N248" s="703">
        <f t="shared" si="12"/>
        <v>1</v>
      </c>
      <c r="O248" s="704">
        <f t="shared" si="13"/>
        <v>1</v>
      </c>
      <c r="P248" s="705">
        <f t="shared" si="11"/>
        <v>1.8494544109487702E-2</v>
      </c>
    </row>
    <row r="249" spans="1:16" s="706" customFormat="1">
      <c r="A249" s="730" t="s">
        <v>297</v>
      </c>
      <c r="B249" s="698"/>
      <c r="C249" s="699"/>
      <c r="D249" s="700"/>
      <c r="E249" s="700"/>
      <c r="F249" s="700"/>
      <c r="G249" s="701"/>
      <c r="H249" s="701"/>
      <c r="I249" s="701"/>
      <c r="J249" s="700"/>
      <c r="K249" s="699"/>
      <c r="L249" s="699"/>
      <c r="M249" s="702">
        <v>58</v>
      </c>
      <c r="N249" s="703">
        <f t="shared" si="12"/>
        <v>58</v>
      </c>
      <c r="O249" s="704">
        <f t="shared" si="13"/>
        <v>58</v>
      </c>
      <c r="P249" s="705">
        <f t="shared" si="11"/>
        <v>1.0726835583502867</v>
      </c>
    </row>
    <row r="250" spans="1:16" s="706" customFormat="1">
      <c r="A250" s="730" t="s">
        <v>298</v>
      </c>
      <c r="B250" s="698"/>
      <c r="C250" s="699"/>
      <c r="D250" s="700"/>
      <c r="E250" s="700"/>
      <c r="F250" s="700"/>
      <c r="G250" s="701"/>
      <c r="H250" s="701"/>
      <c r="I250" s="701"/>
      <c r="J250" s="700"/>
      <c r="K250" s="699"/>
      <c r="L250" s="699"/>
      <c r="M250" s="702">
        <v>28</v>
      </c>
      <c r="N250" s="703">
        <f t="shared" si="12"/>
        <v>28</v>
      </c>
      <c r="O250" s="704">
        <f t="shared" si="13"/>
        <v>28</v>
      </c>
      <c r="P250" s="705">
        <f t="shared" si="11"/>
        <v>0.51784723506565566</v>
      </c>
    </row>
    <row r="251" spans="1:16" s="706" customFormat="1">
      <c r="A251" s="730" t="s">
        <v>299</v>
      </c>
      <c r="B251" s="698"/>
      <c r="C251" s="699"/>
      <c r="D251" s="700"/>
      <c r="E251" s="701"/>
      <c r="F251" s="701"/>
      <c r="G251" s="701"/>
      <c r="H251" s="701"/>
      <c r="I251" s="701"/>
      <c r="J251" s="701"/>
      <c r="K251" s="699"/>
      <c r="L251" s="699"/>
      <c r="M251" s="702">
        <v>2</v>
      </c>
      <c r="N251" s="703">
        <f>SUM(B251:M251)</f>
        <v>2</v>
      </c>
      <c r="O251" s="704">
        <f>AVERAGE(B251:M251)</f>
        <v>2</v>
      </c>
      <c r="P251" s="705">
        <f t="shared" si="11"/>
        <v>3.6989088218975404E-2</v>
      </c>
    </row>
    <row r="252" spans="1:16" s="706" customFormat="1">
      <c r="A252" s="730" t="s">
        <v>300</v>
      </c>
      <c r="B252" s="698"/>
      <c r="C252" s="699"/>
      <c r="D252" s="700"/>
      <c r="E252" s="700"/>
      <c r="F252" s="700"/>
      <c r="G252" s="701"/>
      <c r="H252" s="701"/>
      <c r="I252" s="701"/>
      <c r="J252" s="700"/>
      <c r="K252" s="699"/>
      <c r="L252" s="699"/>
      <c r="M252" s="702">
        <v>1</v>
      </c>
      <c r="N252" s="703">
        <f t="shared" si="12"/>
        <v>1</v>
      </c>
      <c r="O252" s="704">
        <f t="shared" si="13"/>
        <v>1</v>
      </c>
      <c r="P252" s="705">
        <f t="shared" si="11"/>
        <v>1.8494544109487702E-2</v>
      </c>
    </row>
    <row r="253" spans="1:16" s="706" customFormat="1">
      <c r="A253" s="730" t="s">
        <v>301</v>
      </c>
      <c r="B253" s="698"/>
      <c r="C253" s="699"/>
      <c r="D253" s="700"/>
      <c r="E253" s="700"/>
      <c r="F253" s="700"/>
      <c r="G253" s="701"/>
      <c r="H253" s="701"/>
      <c r="I253" s="701"/>
      <c r="J253" s="700"/>
      <c r="K253" s="699"/>
      <c r="L253" s="699"/>
      <c r="M253" s="702">
        <v>14</v>
      </c>
      <c r="N253" s="703">
        <f t="shared" si="12"/>
        <v>14</v>
      </c>
      <c r="O253" s="704">
        <f t="shared" si="13"/>
        <v>14</v>
      </c>
      <c r="P253" s="705">
        <f t="shared" si="11"/>
        <v>0.25892361753282783</v>
      </c>
    </row>
    <row r="254" spans="1:16" s="706" customFormat="1">
      <c r="A254" s="730" t="s">
        <v>302</v>
      </c>
      <c r="B254" s="698"/>
      <c r="C254" s="699"/>
      <c r="D254" s="700"/>
      <c r="E254" s="700"/>
      <c r="F254" s="700"/>
      <c r="G254" s="701"/>
      <c r="H254" s="701"/>
      <c r="I254" s="701"/>
      <c r="J254" s="700"/>
      <c r="K254" s="699"/>
      <c r="L254" s="699"/>
      <c r="M254" s="702">
        <v>40</v>
      </c>
      <c r="N254" s="703">
        <f t="shared" si="12"/>
        <v>40</v>
      </c>
      <c r="O254" s="704">
        <f t="shared" si="13"/>
        <v>40</v>
      </c>
      <c r="P254" s="705">
        <f t="shared" si="11"/>
        <v>0.73978176437950804</v>
      </c>
    </row>
    <row r="255" spans="1:16" s="706" customFormat="1">
      <c r="A255" s="697" t="s">
        <v>303</v>
      </c>
      <c r="B255" s="698"/>
      <c r="C255" s="699"/>
      <c r="D255" s="700"/>
      <c r="E255" s="700"/>
      <c r="F255" s="700"/>
      <c r="G255" s="701"/>
      <c r="H255" s="701"/>
      <c r="I255" s="701"/>
      <c r="J255" s="700"/>
      <c r="K255" s="699"/>
      <c r="L255" s="699"/>
      <c r="M255" s="702">
        <v>0</v>
      </c>
      <c r="N255" s="703">
        <f t="shared" si="12"/>
        <v>0</v>
      </c>
      <c r="O255" s="704">
        <f t="shared" si="13"/>
        <v>0</v>
      </c>
      <c r="P255" s="705">
        <f t="shared" si="11"/>
        <v>0</v>
      </c>
    </row>
    <row r="256" spans="1:16" s="706" customFormat="1">
      <c r="A256" s="697" t="s">
        <v>304</v>
      </c>
      <c r="B256" s="698"/>
      <c r="C256" s="699"/>
      <c r="D256" s="700"/>
      <c r="E256" s="700"/>
      <c r="F256" s="700"/>
      <c r="G256" s="701"/>
      <c r="H256" s="701"/>
      <c r="I256" s="701"/>
      <c r="J256" s="700"/>
      <c r="K256" s="699"/>
      <c r="L256" s="699"/>
      <c r="M256" s="702">
        <v>14</v>
      </c>
      <c r="N256" s="703">
        <f t="shared" si="12"/>
        <v>14</v>
      </c>
      <c r="O256" s="704">
        <f t="shared" si="13"/>
        <v>14</v>
      </c>
      <c r="P256" s="705">
        <f t="shared" si="11"/>
        <v>0.25892361753282783</v>
      </c>
    </row>
    <row r="257" spans="1:16" s="706" customFormat="1">
      <c r="A257" s="697" t="s">
        <v>305</v>
      </c>
      <c r="B257" s="698"/>
      <c r="C257" s="699"/>
      <c r="D257" s="700"/>
      <c r="E257" s="700"/>
      <c r="F257" s="700"/>
      <c r="G257" s="701"/>
      <c r="H257" s="701"/>
      <c r="I257" s="701"/>
      <c r="J257" s="700"/>
      <c r="K257" s="699"/>
      <c r="L257" s="699"/>
      <c r="M257" s="702">
        <v>89</v>
      </c>
      <c r="N257" s="703">
        <f t="shared" si="12"/>
        <v>89</v>
      </c>
      <c r="O257" s="704">
        <f>AVERAGE(B257:M257)</f>
        <v>89</v>
      </c>
      <c r="P257" s="705">
        <f t="shared" si="11"/>
        <v>1.6460144257444056</v>
      </c>
    </row>
    <row r="258" spans="1:16" s="706" customFormat="1">
      <c r="A258" s="697" t="s">
        <v>306</v>
      </c>
      <c r="B258" s="698"/>
      <c r="C258" s="699"/>
      <c r="D258" s="700"/>
      <c r="E258" s="700"/>
      <c r="F258" s="700"/>
      <c r="G258" s="701"/>
      <c r="H258" s="701"/>
      <c r="I258" s="701"/>
      <c r="J258" s="700"/>
      <c r="K258" s="699"/>
      <c r="L258" s="699"/>
      <c r="M258" s="702">
        <v>177</v>
      </c>
      <c r="N258" s="703">
        <f t="shared" si="12"/>
        <v>177</v>
      </c>
      <c r="O258" s="704">
        <f>AVERAGE(B258:M258)</f>
        <v>177</v>
      </c>
      <c r="P258" s="705">
        <f t="shared" si="11"/>
        <v>3.273534307379323</v>
      </c>
    </row>
    <row r="259" spans="1:16" s="706" customFormat="1">
      <c r="A259" s="697" t="s">
        <v>307</v>
      </c>
      <c r="B259" s="698"/>
      <c r="C259" s="699"/>
      <c r="D259" s="700"/>
      <c r="E259" s="700"/>
      <c r="F259" s="700"/>
      <c r="G259" s="701"/>
      <c r="H259" s="701"/>
      <c r="I259" s="701"/>
      <c r="J259" s="700"/>
      <c r="K259" s="699"/>
      <c r="L259" s="699"/>
      <c r="M259" s="702">
        <v>17</v>
      </c>
      <c r="N259" s="703">
        <f t="shared" si="12"/>
        <v>17</v>
      </c>
      <c r="O259" s="704">
        <f>AVERAGE(B259:M259)</f>
        <v>17</v>
      </c>
      <c r="P259" s="705">
        <f t="shared" si="11"/>
        <v>0.31440724986129093</v>
      </c>
    </row>
    <row r="260" spans="1:16" s="706" customFormat="1">
      <c r="A260" s="697" t="s">
        <v>308</v>
      </c>
      <c r="B260" s="698"/>
      <c r="C260" s="699"/>
      <c r="D260" s="700"/>
      <c r="E260" s="700"/>
      <c r="F260" s="700"/>
      <c r="G260" s="701"/>
      <c r="H260" s="701"/>
      <c r="I260" s="701"/>
      <c r="J260" s="700"/>
      <c r="K260" s="699"/>
      <c r="L260" s="699"/>
      <c r="M260" s="702">
        <v>0</v>
      </c>
      <c r="N260" s="703">
        <f t="shared" si="12"/>
        <v>0</v>
      </c>
      <c r="O260" s="704">
        <f t="shared" si="13"/>
        <v>0</v>
      </c>
      <c r="P260" s="705">
        <f t="shared" si="11"/>
        <v>0</v>
      </c>
    </row>
    <row r="261" spans="1:16" s="706" customFormat="1">
      <c r="A261" s="697" t="s">
        <v>309</v>
      </c>
      <c r="B261" s="698"/>
      <c r="C261" s="699"/>
      <c r="D261" s="700"/>
      <c r="E261" s="700"/>
      <c r="F261" s="700"/>
      <c r="G261" s="701"/>
      <c r="H261" s="701"/>
      <c r="I261" s="701"/>
      <c r="J261" s="700"/>
      <c r="K261" s="699"/>
      <c r="L261" s="699"/>
      <c r="M261" s="702">
        <v>1</v>
      </c>
      <c r="N261" s="703">
        <f t="shared" si="12"/>
        <v>1</v>
      </c>
      <c r="O261" s="704">
        <f t="shared" si="13"/>
        <v>1</v>
      </c>
      <c r="P261" s="705">
        <f t="shared" si="11"/>
        <v>1.8494544109487702E-2</v>
      </c>
    </row>
    <row r="262" spans="1:16" s="706" customFormat="1" ht="15.75" thickBot="1">
      <c r="A262" s="697" t="s">
        <v>310</v>
      </c>
      <c r="B262" s="698"/>
      <c r="C262" s="699"/>
      <c r="D262" s="700"/>
      <c r="E262" s="700"/>
      <c r="F262" s="700"/>
      <c r="G262" s="701"/>
      <c r="H262" s="701"/>
      <c r="I262" s="701"/>
      <c r="J262" s="700"/>
      <c r="K262" s="699"/>
      <c r="L262" s="699"/>
      <c r="M262" s="702">
        <v>5</v>
      </c>
      <c r="N262" s="703">
        <f t="shared" si="12"/>
        <v>5</v>
      </c>
      <c r="O262" s="704">
        <f t="shared" si="13"/>
        <v>5</v>
      </c>
      <c r="P262" s="705">
        <f t="shared" si="11"/>
        <v>9.2472720547438506E-2</v>
      </c>
    </row>
    <row r="263" spans="1:16" ht="16.5" customHeight="1" thickBot="1">
      <c r="A263" s="440" t="s">
        <v>8</v>
      </c>
      <c r="B263" s="711"/>
      <c r="C263" s="434"/>
      <c r="D263" s="435"/>
      <c r="E263" s="435"/>
      <c r="F263" s="435"/>
      <c r="G263" s="435"/>
      <c r="H263" s="435"/>
      <c r="I263" s="435"/>
      <c r="J263" s="435"/>
      <c r="K263" s="320"/>
      <c r="L263" s="436"/>
      <c r="M263" s="441">
        <f t="shared" ref="M263" si="14">SUM(M5:M262)</f>
        <v>5407</v>
      </c>
      <c r="N263" s="442">
        <f>SUM(B263:M263)</f>
        <v>5407</v>
      </c>
      <c r="O263" s="443">
        <f>AVERAGE(B263:M263)</f>
        <v>5407</v>
      </c>
      <c r="P263" s="444">
        <f t="shared" si="11"/>
        <v>100</v>
      </c>
    </row>
    <row r="264" spans="1:16" ht="70.5" customHeight="1">
      <c r="A264" s="642" t="s">
        <v>51</v>
      </c>
      <c r="B264" s="67"/>
      <c r="C264" s="67"/>
      <c r="D264" s="67"/>
      <c r="E264" s="67"/>
      <c r="F264" s="67"/>
      <c r="G264" s="67"/>
      <c r="H264" s="67"/>
      <c r="I264" s="67"/>
      <c r="J264" s="67"/>
      <c r="K264" s="67"/>
    </row>
    <row r="265" spans="1:16" ht="45">
      <c r="A265" s="257" t="s">
        <v>311</v>
      </c>
      <c r="B265" s="67"/>
      <c r="C265" s="67"/>
      <c r="D265" s="67"/>
      <c r="E265" s="67"/>
      <c r="F265" s="67"/>
      <c r="G265" s="67"/>
      <c r="H265" s="67"/>
      <c r="I265" s="67"/>
      <c r="J265" s="67"/>
      <c r="K265" s="67"/>
    </row>
    <row r="266" spans="1:16">
      <c r="A266" s="68"/>
      <c r="B266" s="67"/>
      <c r="C266" s="67"/>
      <c r="D266" s="67"/>
      <c r="E266" s="67"/>
      <c r="F266" s="67"/>
      <c r="G266" s="67"/>
      <c r="H266" s="67"/>
      <c r="I266" s="67"/>
      <c r="J266" s="67"/>
      <c r="K266" s="67"/>
    </row>
    <row r="267" spans="1:16">
      <c r="A267" s="68"/>
      <c r="B267" s="67"/>
      <c r="C267" s="67"/>
      <c r="D267" s="67"/>
      <c r="E267" s="67"/>
      <c r="F267" s="67"/>
      <c r="G267" s="67"/>
      <c r="H267" s="67"/>
      <c r="I267" s="67"/>
      <c r="J267" s="67"/>
      <c r="K267" s="67"/>
    </row>
    <row r="268" spans="1:16" ht="31.5" customHeight="1">
      <c r="A268" s="257"/>
      <c r="B268" s="67"/>
      <c r="C268" s="67"/>
      <c r="D268" s="67"/>
      <c r="E268" s="67"/>
      <c r="F268" s="67"/>
      <c r="G268" s="67"/>
      <c r="H268" s="67"/>
      <c r="I268" s="67"/>
      <c r="J268" s="67"/>
      <c r="K268" s="67"/>
    </row>
    <row r="269" spans="1:16">
      <c r="A269" s="68"/>
    </row>
    <row r="270" spans="1:16">
      <c r="A270" s="68"/>
      <c r="B270" s="67"/>
      <c r="C270" s="67"/>
      <c r="D270" s="67"/>
      <c r="E270" s="67"/>
      <c r="F270" s="67"/>
    </row>
    <row r="272" spans="1:16">
      <c r="A272" s="68"/>
      <c r="B272"/>
      <c r="C272"/>
      <c r="D272"/>
      <c r="E272"/>
      <c r="F272"/>
      <c r="G272"/>
      <c r="H272"/>
      <c r="I272"/>
      <c r="J272"/>
      <c r="K272"/>
      <c r="L272"/>
      <c r="M272" s="69"/>
      <c r="N272"/>
      <c r="O272"/>
      <c r="P272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M26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N46"/>
  <sheetViews>
    <sheetView zoomScale="90" zoomScaleNormal="90" workbookViewId="0"/>
  </sheetViews>
  <sheetFormatPr defaultColWidth="5.5703125" defaultRowHeight="14.25"/>
  <cols>
    <col min="1" max="1" width="51.5703125" style="8" customWidth="1"/>
    <col min="2" max="2" width="7.5703125" style="8" bestFit="1" customWidth="1"/>
    <col min="3" max="3" width="7.7109375" style="74" bestFit="1" customWidth="1"/>
    <col min="4" max="4" width="7.140625" style="8" bestFit="1" customWidth="1"/>
    <col min="5" max="5" width="7" style="72" bestFit="1" customWidth="1"/>
    <col min="6" max="6" width="7.5703125" style="8" bestFit="1" customWidth="1"/>
    <col min="7" max="7" width="6.28515625" style="72" customWidth="1"/>
    <col min="8" max="8" width="7" style="8" bestFit="1" customWidth="1"/>
    <col min="9" max="9" width="7.5703125" style="8" customWidth="1"/>
    <col min="10" max="10" width="7.140625" style="8" bestFit="1" customWidth="1"/>
    <col min="11" max="11" width="7.5703125" style="8" bestFit="1" customWidth="1"/>
    <col min="12" max="12" width="7.140625" style="8" bestFit="1" customWidth="1"/>
    <col min="13" max="13" width="7.7109375" style="8" customWidth="1"/>
    <col min="14" max="14" width="7.140625" style="8" bestFit="1" customWidth="1"/>
    <col min="15" max="15" width="9.7109375" style="8" customWidth="1"/>
    <col min="16" max="16" width="17.42578125" style="8" customWidth="1"/>
    <col min="17" max="214" width="9.140625" style="8" customWidth="1"/>
    <col min="215" max="215" width="58.28515625" style="8" customWidth="1"/>
    <col min="216" max="216" width="3.7109375" style="8" bestFit="1" customWidth="1"/>
    <col min="217" max="217" width="5.5703125" style="8" bestFit="1" customWidth="1"/>
    <col min="218" max="218" width="5.5703125" style="8" customWidth="1"/>
    <col min="219" max="16384" width="5.5703125" style="8"/>
  </cols>
  <sheetData>
    <row r="1" spans="1:20" ht="15">
      <c r="A1" s="70" t="s">
        <v>3</v>
      </c>
      <c r="B1" s="70"/>
      <c r="C1" s="71"/>
      <c r="D1" s="70"/>
      <c r="H1" s="201"/>
      <c r="I1" s="201"/>
      <c r="J1" s="194"/>
      <c r="K1" s="194"/>
      <c r="L1" s="194"/>
      <c r="M1" s="194"/>
      <c r="N1" s="194"/>
      <c r="O1" s="1033">
        <f>Assuntos!M263</f>
        <v>5407</v>
      </c>
      <c r="P1" s="194"/>
      <c r="Q1" s="194"/>
      <c r="R1" s="194"/>
    </row>
    <row r="2" spans="1:20" ht="15">
      <c r="A2" s="1" t="s">
        <v>4</v>
      </c>
      <c r="B2" s="1"/>
      <c r="C2" s="62"/>
      <c r="D2" s="1"/>
      <c r="H2" s="201"/>
      <c r="I2" s="201"/>
      <c r="J2" s="194"/>
      <c r="K2" s="194"/>
      <c r="L2" s="194"/>
      <c r="M2" s="194"/>
      <c r="N2" s="194"/>
      <c r="O2" s="194"/>
      <c r="P2" s="194"/>
      <c r="Q2" s="194"/>
      <c r="R2" s="194"/>
    </row>
    <row r="3" spans="1:20" ht="15">
      <c r="A3" s="1"/>
      <c r="B3" s="1"/>
      <c r="C3" s="62"/>
      <c r="D3" s="1"/>
      <c r="H3" s="201"/>
      <c r="I3" s="201"/>
      <c r="J3" s="194"/>
      <c r="K3" s="194"/>
      <c r="L3" s="194"/>
      <c r="M3" s="194"/>
      <c r="N3" s="194"/>
      <c r="O3" s="194"/>
      <c r="P3" s="194"/>
      <c r="Q3" s="194"/>
      <c r="R3" s="194"/>
    </row>
    <row r="4" spans="1:20" ht="15">
      <c r="A4" s="1" t="s">
        <v>312</v>
      </c>
      <c r="B4" s="1"/>
      <c r="C4" s="62"/>
      <c r="D4" s="1"/>
      <c r="H4" s="201"/>
      <c r="I4" s="201"/>
      <c r="J4" s="194"/>
      <c r="K4" s="194"/>
      <c r="L4" s="194"/>
      <c r="M4" s="194"/>
      <c r="N4" s="194"/>
      <c r="O4" s="194"/>
      <c r="P4" s="194"/>
      <c r="Q4" s="194"/>
      <c r="R4" s="194"/>
    </row>
    <row r="5" spans="1:20" ht="15" thickBot="1">
      <c r="E5" s="8"/>
      <c r="F5" s="72"/>
      <c r="G5" s="8"/>
      <c r="H5" s="215"/>
      <c r="I5" s="201"/>
      <c r="J5" s="194"/>
      <c r="K5" s="194"/>
      <c r="L5" s="194"/>
      <c r="M5" s="194"/>
      <c r="N5" s="194"/>
      <c r="O5" s="194"/>
      <c r="P5" s="194"/>
      <c r="Q5" s="194"/>
      <c r="R5" s="91"/>
    </row>
    <row r="6" spans="1:20" ht="48" customHeight="1" thickBot="1">
      <c r="A6" s="643" t="s">
        <v>52</v>
      </c>
      <c r="B6" s="426">
        <v>46357</v>
      </c>
      <c r="C6" s="427">
        <v>46327</v>
      </c>
      <c r="D6" s="428">
        <v>46296</v>
      </c>
      <c r="E6" s="427">
        <v>46266</v>
      </c>
      <c r="F6" s="427">
        <v>46235</v>
      </c>
      <c r="G6" s="427">
        <v>46204</v>
      </c>
      <c r="H6" s="427">
        <v>46174</v>
      </c>
      <c r="I6" s="429">
        <v>46143</v>
      </c>
      <c r="J6" s="427">
        <v>46113</v>
      </c>
      <c r="K6" s="426">
        <v>46082</v>
      </c>
      <c r="L6" s="430">
        <v>46054</v>
      </c>
      <c r="M6" s="431">
        <v>46023</v>
      </c>
      <c r="N6" s="265" t="s">
        <v>8</v>
      </c>
      <c r="O6" s="250" t="s">
        <v>9</v>
      </c>
      <c r="P6" s="290" t="s">
        <v>313</v>
      </c>
    </row>
    <row r="7" spans="1:20" ht="14.25" customHeight="1" thickBot="1">
      <c r="A7" s="445" t="s">
        <v>263</v>
      </c>
      <c r="B7" s="446"/>
      <c r="C7" s="447"/>
      <c r="D7" s="448"/>
      <c r="E7" s="448"/>
      <c r="F7" s="448"/>
      <c r="G7" s="449"/>
      <c r="H7" s="449"/>
      <c r="I7" s="449"/>
      <c r="J7" s="448"/>
      <c r="K7" s="447"/>
      <c r="L7" s="447"/>
      <c r="M7" s="393">
        <v>343</v>
      </c>
      <c r="N7" s="523">
        <f>SUM(B7:M7)</f>
        <v>343</v>
      </c>
      <c r="O7" s="520">
        <f>AVERAGE(B7:M7)</f>
        <v>343</v>
      </c>
      <c r="P7" s="191">
        <f t="shared" ref="P7:P17" si="0">(M7*100)/$O$1</f>
        <v>6.3436286295542814</v>
      </c>
      <c r="S7" s="72"/>
      <c r="T7" s="72"/>
    </row>
    <row r="8" spans="1:20" ht="15" customHeight="1" thickBot="1">
      <c r="A8" s="450" t="s">
        <v>77</v>
      </c>
      <c r="B8" s="451"/>
      <c r="C8" s="452"/>
      <c r="D8" s="453"/>
      <c r="E8" s="453"/>
      <c r="F8" s="453"/>
      <c r="G8" s="454"/>
      <c r="H8" s="454"/>
      <c r="I8" s="454"/>
      <c r="J8" s="453"/>
      <c r="K8" s="452"/>
      <c r="L8" s="452"/>
      <c r="M8" s="393">
        <v>264</v>
      </c>
      <c r="N8" s="521">
        <f t="shared" ref="N8:N16" si="1">SUM(B8:M8)</f>
        <v>264</v>
      </c>
      <c r="O8" s="520">
        <f t="shared" ref="O8:O16" si="2">AVERAGE(B8:M8)</f>
        <v>264</v>
      </c>
      <c r="P8" s="191">
        <f t="shared" si="0"/>
        <v>4.8825596449047532</v>
      </c>
      <c r="S8" s="72"/>
      <c r="T8" s="72"/>
    </row>
    <row r="9" spans="1:20" ht="15.75" thickBot="1">
      <c r="A9" s="455" t="s">
        <v>220</v>
      </c>
      <c r="B9" s="451"/>
      <c r="C9" s="452"/>
      <c r="D9" s="453"/>
      <c r="E9" s="453"/>
      <c r="F9" s="453"/>
      <c r="G9" s="454"/>
      <c r="H9" s="454"/>
      <c r="I9" s="454"/>
      <c r="J9" s="453"/>
      <c r="K9" s="452"/>
      <c r="L9" s="452"/>
      <c r="M9" s="393">
        <v>232</v>
      </c>
      <c r="N9" s="521">
        <f t="shared" si="1"/>
        <v>232</v>
      </c>
      <c r="O9" s="520">
        <f t="shared" si="2"/>
        <v>232</v>
      </c>
      <c r="P9" s="191">
        <f t="shared" si="0"/>
        <v>4.2907342334011469</v>
      </c>
      <c r="S9" s="72"/>
      <c r="T9" s="72"/>
    </row>
    <row r="10" spans="1:20" ht="15.75" thickBot="1">
      <c r="A10" s="455" t="s">
        <v>257</v>
      </c>
      <c r="B10" s="451"/>
      <c r="C10" s="452"/>
      <c r="D10" s="453"/>
      <c r="E10" s="453"/>
      <c r="F10" s="453"/>
      <c r="G10" s="454"/>
      <c r="H10" s="454"/>
      <c r="I10" s="454"/>
      <c r="J10" s="453"/>
      <c r="K10" s="452"/>
      <c r="L10" s="452"/>
      <c r="M10" s="393">
        <v>217</v>
      </c>
      <c r="N10" s="521">
        <f t="shared" si="1"/>
        <v>217</v>
      </c>
      <c r="O10" s="520">
        <f t="shared" si="2"/>
        <v>217</v>
      </c>
      <c r="P10" s="191">
        <f t="shared" si="0"/>
        <v>4.0133160717588314</v>
      </c>
      <c r="S10" s="72"/>
      <c r="T10" s="72"/>
    </row>
    <row r="11" spans="1:20" ht="15.75" thickBot="1">
      <c r="A11" s="450" t="s">
        <v>252</v>
      </c>
      <c r="B11" s="451"/>
      <c r="C11" s="452"/>
      <c r="D11" s="453"/>
      <c r="E11" s="453"/>
      <c r="F11" s="453"/>
      <c r="G11" s="454"/>
      <c r="H11" s="454"/>
      <c r="I11" s="454"/>
      <c r="J11" s="453"/>
      <c r="K11" s="452"/>
      <c r="L11" s="452"/>
      <c r="M11" s="393">
        <v>198</v>
      </c>
      <c r="N11" s="521">
        <f t="shared" si="1"/>
        <v>198</v>
      </c>
      <c r="O11" s="520">
        <f t="shared" si="2"/>
        <v>198</v>
      </c>
      <c r="P11" s="191">
        <f t="shared" si="0"/>
        <v>3.6619197336785647</v>
      </c>
      <c r="S11" s="72"/>
      <c r="T11" s="72"/>
    </row>
    <row r="12" spans="1:20" ht="15" customHeight="1" thickBot="1">
      <c r="A12" s="450" t="s">
        <v>306</v>
      </c>
      <c r="B12" s="451"/>
      <c r="C12" s="452"/>
      <c r="D12" s="453"/>
      <c r="E12" s="453"/>
      <c r="F12" s="453"/>
      <c r="G12" s="454"/>
      <c r="H12" s="454"/>
      <c r="I12" s="454"/>
      <c r="J12" s="453"/>
      <c r="K12" s="452"/>
      <c r="L12" s="452"/>
      <c r="M12" s="393">
        <v>177</v>
      </c>
      <c r="N12" s="521">
        <f t="shared" si="1"/>
        <v>177</v>
      </c>
      <c r="O12" s="520">
        <f t="shared" si="2"/>
        <v>177</v>
      </c>
      <c r="P12" s="191">
        <f t="shared" si="0"/>
        <v>3.273534307379323</v>
      </c>
      <c r="S12" s="72"/>
      <c r="T12" s="72"/>
    </row>
    <row r="13" spans="1:20" ht="15.75" thickBot="1">
      <c r="A13" s="455" t="s">
        <v>94</v>
      </c>
      <c r="B13" s="451"/>
      <c r="C13" s="452"/>
      <c r="D13" s="453"/>
      <c r="E13" s="453"/>
      <c r="F13" s="453"/>
      <c r="G13" s="454"/>
      <c r="H13" s="454"/>
      <c r="I13" s="454"/>
      <c r="J13" s="453"/>
      <c r="K13" s="452"/>
      <c r="L13" s="452"/>
      <c r="M13" s="393">
        <v>175</v>
      </c>
      <c r="N13" s="521">
        <f t="shared" si="1"/>
        <v>175</v>
      </c>
      <c r="O13" s="520">
        <f t="shared" si="2"/>
        <v>175</v>
      </c>
      <c r="P13" s="191">
        <f t="shared" si="0"/>
        <v>3.2365452191603477</v>
      </c>
      <c r="S13" s="72"/>
      <c r="T13" s="72"/>
    </row>
    <row r="14" spans="1:20" ht="15.75" thickBot="1">
      <c r="A14" s="455" t="s">
        <v>236</v>
      </c>
      <c r="B14" s="451"/>
      <c r="C14" s="452"/>
      <c r="D14" s="453"/>
      <c r="E14" s="453"/>
      <c r="F14" s="453"/>
      <c r="G14" s="454"/>
      <c r="H14" s="454"/>
      <c r="I14" s="454"/>
      <c r="J14" s="453"/>
      <c r="K14" s="452"/>
      <c r="L14" s="452"/>
      <c r="M14" s="393">
        <v>169</v>
      </c>
      <c r="N14" s="521">
        <f t="shared" si="1"/>
        <v>169</v>
      </c>
      <c r="O14" s="520">
        <f t="shared" si="2"/>
        <v>169</v>
      </c>
      <c r="P14" s="191">
        <f t="shared" si="0"/>
        <v>3.1255779545034215</v>
      </c>
      <c r="S14" s="72"/>
      <c r="T14" s="72"/>
    </row>
    <row r="15" spans="1:20" ht="15.75" thickBot="1">
      <c r="A15" s="455" t="s">
        <v>229</v>
      </c>
      <c r="B15" s="451"/>
      <c r="C15" s="452"/>
      <c r="D15" s="453"/>
      <c r="E15" s="453"/>
      <c r="F15" s="453"/>
      <c r="G15" s="454"/>
      <c r="H15" s="454"/>
      <c r="I15" s="454"/>
      <c r="J15" s="453"/>
      <c r="K15" s="452"/>
      <c r="L15" s="452"/>
      <c r="M15" s="393">
        <v>165</v>
      </c>
      <c r="N15" s="521">
        <f t="shared" si="1"/>
        <v>165</v>
      </c>
      <c r="O15" s="520">
        <f t="shared" si="2"/>
        <v>165</v>
      </c>
      <c r="P15" s="191">
        <f t="shared" si="0"/>
        <v>3.0515997780654707</v>
      </c>
      <c r="S15" s="72"/>
      <c r="T15" s="72"/>
    </row>
    <row r="16" spans="1:20" ht="15.75" thickBot="1">
      <c r="A16" s="455" t="s">
        <v>100</v>
      </c>
      <c r="B16" s="451"/>
      <c r="C16" s="452"/>
      <c r="D16" s="453"/>
      <c r="E16" s="453"/>
      <c r="F16" s="453"/>
      <c r="G16" s="454"/>
      <c r="H16" s="454"/>
      <c r="I16" s="454"/>
      <c r="J16" s="453"/>
      <c r="K16" s="452"/>
      <c r="L16" s="452"/>
      <c r="M16" s="393">
        <v>155</v>
      </c>
      <c r="N16" s="522">
        <f t="shared" si="1"/>
        <v>155</v>
      </c>
      <c r="O16" s="520">
        <f t="shared" si="2"/>
        <v>155</v>
      </c>
      <c r="P16" s="191">
        <f t="shared" si="0"/>
        <v>2.8666543369705937</v>
      </c>
      <c r="S16" s="72"/>
      <c r="T16" s="72"/>
    </row>
    <row r="17" spans="1:40" ht="15.75" customHeight="1" thickBot="1">
      <c r="A17" s="321" t="s">
        <v>8</v>
      </c>
      <c r="B17" s="253"/>
      <c r="C17" s="253"/>
      <c r="D17" s="253"/>
      <c r="E17" s="253"/>
      <c r="F17" s="253"/>
      <c r="G17" s="253"/>
      <c r="H17" s="253"/>
      <c r="I17" s="253"/>
      <c r="J17" s="253"/>
      <c r="K17" s="511"/>
      <c r="L17" s="511"/>
      <c r="M17" s="511">
        <f>SUM(M7:M16)</f>
        <v>2095</v>
      </c>
      <c r="N17" s="357">
        <f>SUM(N7:N16)</f>
        <v>2095</v>
      </c>
      <c r="O17" s="519">
        <f>AVERAGE(B17:M17)</f>
        <v>2095</v>
      </c>
      <c r="P17" s="191">
        <f t="shared" si="0"/>
        <v>38.746069909376736</v>
      </c>
      <c r="S17" s="72"/>
      <c r="T17" s="72"/>
    </row>
    <row r="18" spans="1:40" s="201" customFormat="1" ht="23.25" customHeight="1">
      <c r="A18" s="201" t="s">
        <v>314</v>
      </c>
      <c r="C18" s="202"/>
      <c r="N18" s="201" t="s">
        <v>315</v>
      </c>
      <c r="O18" s="203">
        <f>100-P17</f>
        <v>61.253930090623264</v>
      </c>
    </row>
    <row r="19" spans="1:40" s="293" customFormat="1" ht="54.75" customHeight="1">
      <c r="A19" s="291"/>
      <c r="B19" s="291"/>
      <c r="C19" s="292"/>
      <c r="D19" s="1048"/>
      <c r="E19" s="1048"/>
      <c r="F19" s="1048"/>
      <c r="G19" s="1048"/>
      <c r="H19" s="1048"/>
      <c r="V19" s="295"/>
    </row>
    <row r="20" spans="1:40" s="293" customFormat="1">
      <c r="A20" s="300"/>
      <c r="B20" s="300"/>
      <c r="C20" s="301"/>
      <c r="E20" s="295"/>
      <c r="N20" s="295"/>
      <c r="V20" s="295"/>
      <c r="AB20" s="296"/>
      <c r="AC20" s="297"/>
      <c r="AD20" s="297"/>
      <c r="AE20" s="297"/>
      <c r="AF20" s="297"/>
      <c r="AG20" s="297"/>
      <c r="AH20" s="297"/>
      <c r="AI20" s="298"/>
      <c r="AJ20" s="297"/>
      <c r="AK20" s="297"/>
      <c r="AL20" s="297"/>
      <c r="AM20" s="297"/>
      <c r="AN20" s="299"/>
    </row>
    <row r="21" spans="1:40" s="293" customFormat="1" ht="92.25" customHeight="1">
      <c r="A21" s="291"/>
      <c r="B21" s="291"/>
      <c r="C21" s="292"/>
      <c r="D21" s="1048"/>
      <c r="E21" s="1048"/>
      <c r="F21" s="1048"/>
      <c r="G21" s="1048"/>
      <c r="H21" s="1048"/>
      <c r="L21" s="294"/>
      <c r="O21" s="989"/>
      <c r="V21" s="295"/>
      <c r="AB21" s="296"/>
      <c r="AC21" s="297"/>
      <c r="AD21" s="297"/>
      <c r="AE21" s="297"/>
      <c r="AF21" s="297"/>
      <c r="AG21" s="297"/>
      <c r="AH21" s="297"/>
      <c r="AI21" s="298"/>
      <c r="AJ21" s="297"/>
      <c r="AK21" s="297"/>
      <c r="AL21" s="297"/>
      <c r="AM21" s="297"/>
      <c r="AN21" s="299"/>
    </row>
    <row r="22" spans="1:40" s="293" customFormat="1">
      <c r="A22" s="291"/>
      <c r="B22" s="291"/>
      <c r="C22" s="292"/>
      <c r="E22" s="295"/>
      <c r="N22" s="295"/>
      <c r="V22" s="302"/>
      <c r="AB22" s="296"/>
      <c r="AC22" s="297"/>
      <c r="AD22" s="297"/>
      <c r="AE22" s="297"/>
      <c r="AF22" s="297"/>
      <c r="AG22" s="297"/>
      <c r="AH22" s="297"/>
      <c r="AI22" s="298"/>
      <c r="AJ22" s="297"/>
      <c r="AK22" s="297"/>
      <c r="AL22" s="297"/>
      <c r="AM22" s="297"/>
      <c r="AN22" s="299"/>
    </row>
    <row r="23" spans="1:40" s="293" customFormat="1" ht="66.75" customHeight="1">
      <c r="A23" s="291"/>
      <c r="B23" s="291"/>
      <c r="C23" s="292"/>
      <c r="D23" s="1048"/>
      <c r="E23" s="1048"/>
      <c r="F23" s="1048"/>
      <c r="G23" s="1048"/>
      <c r="H23" s="1048"/>
      <c r="V23" s="295"/>
      <c r="AB23" s="296"/>
      <c r="AC23" s="297"/>
      <c r="AD23" s="297"/>
      <c r="AE23" s="297"/>
      <c r="AF23" s="297"/>
      <c r="AG23" s="297"/>
      <c r="AH23" s="297"/>
      <c r="AI23" s="298"/>
      <c r="AJ23" s="297"/>
      <c r="AK23" s="297"/>
      <c r="AL23" s="297"/>
      <c r="AM23" s="297"/>
      <c r="AN23" s="299"/>
    </row>
    <row r="24" spans="1:40" s="293" customFormat="1">
      <c r="A24" s="300"/>
      <c r="B24" s="300"/>
      <c r="C24" s="301"/>
      <c r="E24" s="295"/>
      <c r="V24" s="295"/>
      <c r="AB24" s="296"/>
      <c r="AC24" s="297"/>
      <c r="AD24" s="297"/>
      <c r="AE24" s="297"/>
      <c r="AF24" s="297"/>
      <c r="AG24" s="297"/>
      <c r="AH24" s="297"/>
      <c r="AI24" s="298"/>
      <c r="AJ24" s="297"/>
      <c r="AK24" s="297"/>
      <c r="AL24" s="297"/>
      <c r="AM24" s="297"/>
      <c r="AN24" s="299"/>
    </row>
    <row r="25" spans="1:40" s="293" customFormat="1">
      <c r="A25" s="291"/>
      <c r="B25" s="291"/>
      <c r="C25" s="292"/>
      <c r="E25" s="295"/>
      <c r="V25" s="295"/>
      <c r="AB25" s="296"/>
      <c r="AC25" s="297"/>
      <c r="AD25" s="297"/>
      <c r="AE25" s="297"/>
      <c r="AF25" s="297"/>
      <c r="AG25" s="297"/>
      <c r="AH25" s="297"/>
      <c r="AI25" s="298"/>
      <c r="AJ25" s="297"/>
      <c r="AK25" s="297"/>
      <c r="AL25" s="297"/>
      <c r="AM25" s="297"/>
      <c r="AN25" s="299"/>
    </row>
    <row r="26" spans="1:40" s="194" customFormat="1">
      <c r="C26" s="195"/>
      <c r="E26" s="196"/>
      <c r="G26" s="196"/>
      <c r="AB26" s="197"/>
      <c r="AC26" s="198"/>
      <c r="AD26" s="198"/>
      <c r="AE26" s="198"/>
      <c r="AF26" s="198"/>
      <c r="AG26" s="198"/>
      <c r="AH26" s="198"/>
      <c r="AI26" s="195"/>
      <c r="AJ26" s="198"/>
      <c r="AK26" s="198"/>
      <c r="AL26" s="198"/>
      <c r="AM26" s="198"/>
      <c r="AN26" s="199"/>
    </row>
    <row r="27" spans="1:40" s="194" customFormat="1" ht="53.25" customHeight="1">
      <c r="A27" s="1049" t="s">
        <v>51</v>
      </c>
      <c r="B27" s="1049"/>
      <c r="C27" s="1049"/>
      <c r="D27" s="1049"/>
      <c r="E27" s="1049"/>
      <c r="F27" s="1049"/>
      <c r="G27" s="1049"/>
      <c r="H27" s="1049"/>
      <c r="Q27" s="197"/>
      <c r="R27" s="198"/>
      <c r="S27" s="199"/>
      <c r="T27" s="199"/>
      <c r="U27" s="199"/>
      <c r="V27" s="200"/>
      <c r="AB27" s="197"/>
      <c r="AC27" s="198"/>
      <c r="AD27" s="198"/>
      <c r="AE27" s="198"/>
      <c r="AF27" s="198"/>
      <c r="AG27" s="198"/>
      <c r="AH27" s="198"/>
      <c r="AI27" s="195"/>
      <c r="AJ27" s="198"/>
      <c r="AK27" s="198"/>
      <c r="AL27" s="198"/>
      <c r="AM27" s="198"/>
      <c r="AN27" s="199"/>
    </row>
    <row r="28" spans="1:40" s="194" customFormat="1">
      <c r="C28" s="195"/>
      <c r="E28" s="196"/>
      <c r="G28" s="196"/>
      <c r="Q28" s="197"/>
      <c r="R28" s="198"/>
      <c r="S28" s="199"/>
      <c r="T28" s="199"/>
      <c r="U28" s="199"/>
      <c r="V28" s="200"/>
      <c r="AB28" s="197"/>
      <c r="AC28" s="198"/>
      <c r="AD28" s="198"/>
      <c r="AE28" s="198"/>
      <c r="AF28" s="198"/>
      <c r="AG28" s="198"/>
      <c r="AH28" s="198"/>
      <c r="AI28" s="195"/>
      <c r="AJ28" s="198"/>
      <c r="AK28" s="198"/>
      <c r="AL28" s="198"/>
      <c r="AM28" s="198"/>
      <c r="AN28" s="199"/>
    </row>
    <row r="29" spans="1:40" s="194" customFormat="1">
      <c r="C29" s="195"/>
      <c r="E29" s="196"/>
      <c r="G29" s="196"/>
      <c r="Q29" s="197"/>
      <c r="R29" s="198"/>
      <c r="S29" s="199"/>
      <c r="T29" s="199"/>
      <c r="U29" s="199"/>
      <c r="V29" s="200"/>
      <c r="AB29" s="197"/>
      <c r="AC29" s="198"/>
      <c r="AD29" s="198"/>
      <c r="AE29" s="198"/>
      <c r="AF29" s="198"/>
      <c r="AG29" s="198"/>
      <c r="AH29" s="198"/>
      <c r="AI29" s="195"/>
      <c r="AJ29" s="198"/>
      <c r="AK29" s="198"/>
      <c r="AL29" s="198"/>
      <c r="AM29" s="198"/>
      <c r="AN29" s="199"/>
    </row>
    <row r="30" spans="1:40" s="194" customFormat="1">
      <c r="C30" s="195"/>
      <c r="E30" s="196"/>
      <c r="G30" s="196"/>
      <c r="Q30" s="197"/>
      <c r="R30" s="198"/>
      <c r="S30" s="199"/>
      <c r="T30" s="199"/>
      <c r="U30" s="199"/>
      <c r="V30" s="200"/>
      <c r="AN30" s="196"/>
    </row>
    <row r="31" spans="1:40" s="194" customFormat="1">
      <c r="C31" s="195"/>
      <c r="E31" s="196"/>
      <c r="G31" s="196"/>
      <c r="Q31" s="197"/>
      <c r="R31" s="198"/>
      <c r="S31" s="199"/>
      <c r="T31" s="199"/>
      <c r="U31" s="199"/>
      <c r="V31" s="200"/>
    </row>
    <row r="32" spans="1:40" s="194" customFormat="1">
      <c r="C32" s="195"/>
      <c r="E32" s="196"/>
      <c r="G32" s="196"/>
      <c r="Q32" s="197"/>
      <c r="R32" s="198"/>
      <c r="S32" s="199"/>
      <c r="T32" s="199"/>
      <c r="U32" s="199"/>
      <c r="V32" s="200"/>
    </row>
    <row r="33" spans="1:22" s="194" customFormat="1">
      <c r="C33" s="195"/>
      <c r="E33" s="196"/>
      <c r="G33" s="196"/>
      <c r="Q33" s="197"/>
      <c r="R33" s="198"/>
      <c r="S33" s="199"/>
      <c r="T33" s="199"/>
      <c r="U33" s="199"/>
      <c r="V33" s="200"/>
    </row>
    <row r="34" spans="1:22" s="194" customFormat="1">
      <c r="C34" s="195"/>
      <c r="E34" s="196"/>
      <c r="G34" s="196"/>
      <c r="Q34" s="197"/>
      <c r="R34" s="198"/>
      <c r="S34" s="199"/>
      <c r="T34" s="199"/>
      <c r="U34" s="199"/>
      <c r="V34" s="200"/>
    </row>
    <row r="35" spans="1:22" s="194" customFormat="1">
      <c r="C35" s="195"/>
      <c r="E35" s="196"/>
      <c r="G35" s="196"/>
      <c r="Q35" s="197"/>
      <c r="R35" s="198"/>
      <c r="S35" s="199"/>
      <c r="T35" s="199"/>
      <c r="U35" s="199"/>
      <c r="V35" s="200"/>
    </row>
    <row r="36" spans="1:22" s="194" customFormat="1">
      <c r="C36" s="195"/>
      <c r="E36" s="196"/>
      <c r="G36" s="196"/>
      <c r="Q36" s="197"/>
      <c r="R36" s="198"/>
      <c r="S36" s="199"/>
      <c r="T36" s="199"/>
      <c r="U36" s="199"/>
      <c r="V36" s="200"/>
    </row>
    <row r="37" spans="1:22">
      <c r="A37" s="194"/>
      <c r="B37" s="194"/>
      <c r="C37" s="195"/>
      <c r="D37" s="194"/>
      <c r="E37" s="196"/>
      <c r="F37" s="194"/>
      <c r="G37" s="196"/>
      <c r="H37" s="194"/>
      <c r="I37" s="194"/>
      <c r="J37" s="194"/>
      <c r="K37" s="194"/>
    </row>
    <row r="38" spans="1:22">
      <c r="A38" s="194"/>
      <c r="B38" s="194"/>
      <c r="C38" s="195"/>
      <c r="D38" s="194"/>
      <c r="E38" s="196"/>
      <c r="F38" s="194"/>
      <c r="G38" s="196"/>
      <c r="H38" s="194"/>
      <c r="I38" s="194"/>
      <c r="J38" s="194"/>
      <c r="K38" s="194"/>
    </row>
    <row r="39" spans="1:22">
      <c r="A39" s="194"/>
      <c r="B39" s="194"/>
      <c r="C39" s="195"/>
      <c r="D39" s="194"/>
      <c r="E39" s="196"/>
      <c r="F39" s="194"/>
      <c r="G39" s="196"/>
      <c r="H39" s="194"/>
      <c r="I39" s="194"/>
      <c r="J39" s="194"/>
      <c r="K39" s="194"/>
    </row>
    <row r="40" spans="1:22">
      <c r="A40" s="194"/>
      <c r="B40" s="194"/>
      <c r="C40" s="195"/>
      <c r="D40" s="194"/>
      <c r="E40" s="196"/>
      <c r="F40" s="194"/>
      <c r="G40" s="196"/>
      <c r="H40" s="194"/>
      <c r="I40" s="194"/>
      <c r="J40" s="194"/>
      <c r="K40" s="194"/>
    </row>
    <row r="41" spans="1:22">
      <c r="A41" s="194"/>
      <c r="B41" s="194"/>
      <c r="C41" s="195"/>
      <c r="D41" s="194"/>
      <c r="E41" s="196"/>
      <c r="F41" s="194"/>
      <c r="G41" s="196"/>
      <c r="H41" s="194"/>
      <c r="I41" s="194"/>
      <c r="J41" s="194"/>
      <c r="K41" s="194"/>
    </row>
    <row r="42" spans="1:22" ht="14.25" customHeight="1">
      <c r="A42" s="91"/>
      <c r="B42" s="91"/>
      <c r="C42" s="98"/>
      <c r="D42" s="91"/>
      <c r="E42" s="192"/>
      <c r="F42" s="91"/>
      <c r="G42" s="192"/>
      <c r="H42" s="91"/>
      <c r="I42" s="91"/>
      <c r="J42" s="91"/>
      <c r="K42" s="91"/>
    </row>
    <row r="43" spans="1:22">
      <c r="A43" s="95"/>
      <c r="B43" s="95"/>
      <c r="C43" s="193"/>
      <c r="D43" s="95"/>
      <c r="E43" s="192"/>
      <c r="F43" s="91"/>
      <c r="G43" s="192"/>
      <c r="H43" s="91"/>
      <c r="I43" s="91"/>
      <c r="J43" s="91"/>
      <c r="K43" s="91"/>
    </row>
    <row r="44" spans="1:22" ht="14.25" customHeight="1">
      <c r="A44" s="91"/>
      <c r="B44" s="91"/>
      <c r="C44" s="98"/>
      <c r="D44" s="91"/>
      <c r="E44" s="192"/>
      <c r="F44" s="91"/>
      <c r="G44" s="192"/>
      <c r="H44" s="91"/>
      <c r="I44" s="91"/>
      <c r="J44" s="91"/>
      <c r="K44" s="91"/>
    </row>
    <row r="45" spans="1:22">
      <c r="A45" s="75"/>
      <c r="B45" s="75"/>
      <c r="C45" s="76"/>
      <c r="D45" s="75"/>
    </row>
    <row r="46" spans="1:22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M17 N7:N16 O7:O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zoomScale="90" zoomScaleNormal="90" workbookViewId="0">
      <selection activeCell="R41" sqref="R41"/>
    </sheetView>
  </sheetViews>
  <sheetFormatPr defaultRowHeight="14.25"/>
  <cols>
    <col min="1" max="1" width="14" style="8" customWidth="1"/>
    <col min="2" max="2" width="16.5703125" style="72" customWidth="1"/>
    <col min="3" max="3" width="13.85546875" style="72" bestFit="1" customWidth="1"/>
    <col min="4" max="4" width="6.28515625" style="8" bestFit="1" customWidth="1"/>
    <col min="5" max="5" width="12" style="8" bestFit="1" customWidth="1"/>
    <col min="6" max="6" width="15" style="8" bestFit="1" customWidth="1"/>
    <col min="7" max="7" width="13.85546875" style="8" bestFit="1" customWidth="1"/>
    <col min="8" max="8" width="5.42578125" style="8" customWidth="1"/>
    <col min="9" max="9" width="11.85546875" style="8" customWidth="1"/>
    <col min="10" max="10" width="15" style="8" bestFit="1" customWidth="1"/>
    <col min="11" max="11" width="13.85546875" style="8" bestFit="1" customWidth="1"/>
    <col min="12" max="12" width="7.140625" style="8" customWidth="1"/>
    <col min="13" max="13" width="12.7109375" style="8" customWidth="1"/>
    <col min="14" max="14" width="15" style="8" bestFit="1" customWidth="1"/>
    <col min="15" max="15" width="13.85546875" style="8" bestFit="1" customWidth="1"/>
    <col min="16" max="16" width="9.140625" style="8" customWidth="1"/>
    <col min="17" max="17" width="5.5703125" style="8" customWidth="1"/>
    <col min="18" max="18" width="9.140625" style="8" customWidth="1"/>
    <col min="19" max="16384" width="9.140625" style="8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316</v>
      </c>
    </row>
    <row r="5" spans="1:15" ht="15.75" thickBot="1">
      <c r="A5" s="1"/>
    </row>
    <row r="6" spans="1:15" ht="15.75" thickBot="1">
      <c r="A6" s="1053" t="s">
        <v>317</v>
      </c>
      <c r="B6" s="1053"/>
      <c r="C6" s="1053"/>
      <c r="D6" s="1053"/>
      <c r="E6" s="1053"/>
      <c r="F6" s="1"/>
    </row>
    <row r="7" spans="1:15" ht="15.75" thickBot="1">
      <c r="A7" s="512" t="s">
        <v>318</v>
      </c>
      <c r="B7" s="513"/>
      <c r="C7" s="513"/>
      <c r="D7" s="514"/>
      <c r="E7" s="515"/>
      <c r="F7" s="1"/>
    </row>
    <row r="8" spans="1:15" s="1033" customFormat="1" ht="15" thickBot="1">
      <c r="B8" s="1034">
        <v>270</v>
      </c>
      <c r="F8" s="1034">
        <v>234</v>
      </c>
      <c r="J8" s="1034">
        <v>21</v>
      </c>
      <c r="N8" s="1034">
        <v>149</v>
      </c>
    </row>
    <row r="9" spans="1:15" s="80" customFormat="1" ht="30.75" customHeight="1" thickBot="1">
      <c r="A9" s="1054" t="str">
        <f>'10+_Assuntos_2026'!A7</f>
        <v>Qualidade de atendimento</v>
      </c>
      <c r="B9" s="1055"/>
      <c r="C9" s="1056"/>
      <c r="E9" s="1054" t="str">
        <f>'10+_Assuntos_2026'!A8</f>
        <v>Árvore</v>
      </c>
      <c r="F9" s="1055"/>
      <c r="G9" s="1056"/>
      <c r="I9" s="1050" t="str">
        <f>'10+_Assuntos_2026'!A9</f>
        <v>Matrícula</v>
      </c>
      <c r="J9" s="1051"/>
      <c r="K9" s="1052"/>
      <c r="M9" s="1054" t="str">
        <f>'10+_Assuntos_2026'!A10</f>
        <v>Processo Administrativo</v>
      </c>
      <c r="N9" s="1055"/>
      <c r="O9" s="1056"/>
    </row>
    <row r="10" spans="1:15" ht="15.75" thickBot="1">
      <c r="A10" s="313" t="s">
        <v>5</v>
      </c>
      <c r="B10" s="83" t="s">
        <v>319</v>
      </c>
      <c r="C10" s="274" t="s">
        <v>320</v>
      </c>
      <c r="E10" s="516" t="s">
        <v>5</v>
      </c>
      <c r="F10" s="81" t="s">
        <v>319</v>
      </c>
      <c r="G10" s="274" t="s">
        <v>320</v>
      </c>
      <c r="I10" s="516" t="s">
        <v>5</v>
      </c>
      <c r="J10" s="81" t="s">
        <v>319</v>
      </c>
      <c r="K10" s="274" t="s">
        <v>320</v>
      </c>
      <c r="M10" s="516" t="s">
        <v>5</v>
      </c>
      <c r="N10" s="81" t="s">
        <v>319</v>
      </c>
      <c r="O10" s="274" t="s">
        <v>320</v>
      </c>
    </row>
    <row r="11" spans="1:15" ht="15">
      <c r="A11" s="315">
        <v>46023</v>
      </c>
      <c r="B11" s="6">
        <f>'10+_Assuntos_2026'!M7</f>
        <v>343</v>
      </c>
      <c r="C11" s="317">
        <f>((B11-B8)/B8)*100</f>
        <v>27.037037037037038</v>
      </c>
      <c r="E11" s="315">
        <v>46023</v>
      </c>
      <c r="F11" s="82">
        <f>'10+_Assuntos_2026'!M8</f>
        <v>264</v>
      </c>
      <c r="G11" s="319">
        <f>((F11-F8)/F8)*100</f>
        <v>12.820512820512819</v>
      </c>
      <c r="I11" s="315">
        <v>46023</v>
      </c>
      <c r="J11" s="82">
        <f>'10+_Assuntos_2026'!M9</f>
        <v>232</v>
      </c>
      <c r="K11" s="319">
        <f>((J11-J8)/J8)*100</f>
        <v>1004.7619047619047</v>
      </c>
      <c r="M11" s="315">
        <v>46023</v>
      </c>
      <c r="N11" s="82">
        <f>'10+_Assuntos_2026'!M10</f>
        <v>217</v>
      </c>
      <c r="O11" s="319">
        <f>((N11-N8)/J8)*100</f>
        <v>323.8095238095238</v>
      </c>
    </row>
    <row r="12" spans="1:15" s="194" customFormat="1" ht="15">
      <c r="A12" s="1037">
        <v>46054</v>
      </c>
      <c r="B12" s="974">
        <f>'10+_Assuntos_2026'!L7</f>
        <v>0</v>
      </c>
      <c r="C12" s="975">
        <f t="shared" ref="C12:C18" si="0">((B12-B11)/B11)*100</f>
        <v>-100</v>
      </c>
      <c r="E12" s="1037">
        <v>46054</v>
      </c>
      <c r="F12" s="978">
        <f>'10+_Assuntos_2026'!L8</f>
        <v>0</v>
      </c>
      <c r="G12" s="979">
        <f t="shared" ref="G12:G18" si="1">((F12-F11)/F11)*100</f>
        <v>-100</v>
      </c>
      <c r="I12" s="1037">
        <v>46054</v>
      </c>
      <c r="J12" s="978">
        <f>'10+_Assuntos_2026'!L9</f>
        <v>0</v>
      </c>
      <c r="K12" s="979">
        <f t="shared" ref="K12:K18" si="2">((J12-J11)/J11)*100</f>
        <v>-100</v>
      </c>
      <c r="M12" s="1037">
        <v>46054</v>
      </c>
      <c r="N12" s="978">
        <f>'10+_Assuntos_2026'!L10</f>
        <v>0</v>
      </c>
      <c r="O12" s="979">
        <f t="shared" ref="O12:O18" si="3">((N12-N11)/N11)*100</f>
        <v>-100</v>
      </c>
    </row>
    <row r="13" spans="1:15" s="194" customFormat="1" ht="15">
      <c r="A13" s="1037">
        <v>46082</v>
      </c>
      <c r="B13" s="974">
        <f>'10+_Assuntos_2026'!K7</f>
        <v>0</v>
      </c>
      <c r="C13" s="975" t="e">
        <f t="shared" si="0"/>
        <v>#DIV/0!</v>
      </c>
      <c r="E13" s="1037">
        <v>46082</v>
      </c>
      <c r="F13" s="978">
        <f>'10+_Assuntos_2026'!K8</f>
        <v>0</v>
      </c>
      <c r="G13" s="979" t="e">
        <f t="shared" si="1"/>
        <v>#DIV/0!</v>
      </c>
      <c r="I13" s="1037">
        <v>46082</v>
      </c>
      <c r="J13" s="978">
        <f>'10+_Assuntos_2026'!K9</f>
        <v>0</v>
      </c>
      <c r="K13" s="979" t="e">
        <f t="shared" si="2"/>
        <v>#DIV/0!</v>
      </c>
      <c r="M13" s="1037">
        <v>46082</v>
      </c>
      <c r="N13" s="978">
        <f>'10+_Assuntos_2026'!K10</f>
        <v>0</v>
      </c>
      <c r="O13" s="979" t="e">
        <f t="shared" si="3"/>
        <v>#DIV/0!</v>
      </c>
    </row>
    <row r="14" spans="1:15" s="194" customFormat="1" ht="15">
      <c r="A14" s="1037">
        <v>46113</v>
      </c>
      <c r="B14" s="974">
        <f>'10+_Assuntos_2026'!J$7</f>
        <v>0</v>
      </c>
      <c r="C14" s="975" t="e">
        <f t="shared" si="0"/>
        <v>#DIV/0!</v>
      </c>
      <c r="E14" s="1037">
        <v>46113</v>
      </c>
      <c r="F14" s="978">
        <f>'10+_Assuntos_2026'!J$8</f>
        <v>0</v>
      </c>
      <c r="G14" s="979" t="e">
        <f t="shared" si="1"/>
        <v>#DIV/0!</v>
      </c>
      <c r="I14" s="1037">
        <v>46113</v>
      </c>
      <c r="J14" s="978">
        <f>'10+_Assuntos_2026'!J$9</f>
        <v>0</v>
      </c>
      <c r="K14" s="979" t="e">
        <f t="shared" si="2"/>
        <v>#DIV/0!</v>
      </c>
      <c r="M14" s="1037">
        <v>46113</v>
      </c>
      <c r="N14" s="978">
        <f>'10+_Assuntos_2026'!J$10</f>
        <v>0</v>
      </c>
      <c r="O14" s="979" t="e">
        <f t="shared" si="3"/>
        <v>#DIV/0!</v>
      </c>
    </row>
    <row r="15" spans="1:15" s="194" customFormat="1" ht="15">
      <c r="A15" s="1037">
        <v>46143</v>
      </c>
      <c r="B15" s="974">
        <f>'10+_Assuntos_2026'!I$7</f>
        <v>0</v>
      </c>
      <c r="C15" s="975" t="e">
        <f t="shared" si="0"/>
        <v>#DIV/0!</v>
      </c>
      <c r="E15" s="1037">
        <v>46143</v>
      </c>
      <c r="F15" s="978">
        <f>'10+_Assuntos_2026'!I$8</f>
        <v>0</v>
      </c>
      <c r="G15" s="979" t="e">
        <f t="shared" si="1"/>
        <v>#DIV/0!</v>
      </c>
      <c r="I15" s="1037">
        <v>46143</v>
      </c>
      <c r="J15" s="978">
        <f>'10+_Assuntos_2026'!I$9</f>
        <v>0</v>
      </c>
      <c r="K15" s="979" t="e">
        <f t="shared" si="2"/>
        <v>#DIV/0!</v>
      </c>
      <c r="M15" s="1037">
        <v>46143</v>
      </c>
      <c r="N15" s="978">
        <f>'10+_Assuntos_2026'!I$10</f>
        <v>0</v>
      </c>
      <c r="O15" s="979" t="e">
        <f t="shared" si="3"/>
        <v>#DIV/0!</v>
      </c>
    </row>
    <row r="16" spans="1:15" s="194" customFormat="1" ht="15">
      <c r="A16" s="1037">
        <v>46174</v>
      </c>
      <c r="B16" s="974">
        <f>'10+_Assuntos_2026'!H$7</f>
        <v>0</v>
      </c>
      <c r="C16" s="975" t="e">
        <f t="shared" si="0"/>
        <v>#DIV/0!</v>
      </c>
      <c r="E16" s="1037">
        <v>46174</v>
      </c>
      <c r="F16" s="978">
        <f>'10+_Assuntos_2026'!H$8</f>
        <v>0</v>
      </c>
      <c r="G16" s="979" t="e">
        <f t="shared" si="1"/>
        <v>#DIV/0!</v>
      </c>
      <c r="I16" s="1037">
        <v>46174</v>
      </c>
      <c r="J16" s="978">
        <f>'10+_Assuntos_2026'!H$9</f>
        <v>0</v>
      </c>
      <c r="K16" s="979" t="e">
        <f t="shared" si="2"/>
        <v>#DIV/0!</v>
      </c>
      <c r="M16" s="1037">
        <v>46174</v>
      </c>
      <c r="N16" s="978">
        <f>'10+_Assuntos_2026'!H$10</f>
        <v>0</v>
      </c>
      <c r="O16" s="979" t="e">
        <f t="shared" si="3"/>
        <v>#DIV/0!</v>
      </c>
    </row>
    <row r="17" spans="1:15" s="194" customFormat="1" ht="15">
      <c r="A17" s="1037">
        <v>46204</v>
      </c>
      <c r="B17" s="974">
        <f>'10+_Assuntos_2026'!G$7</f>
        <v>0</v>
      </c>
      <c r="C17" s="975" t="e">
        <f t="shared" si="0"/>
        <v>#DIV/0!</v>
      </c>
      <c r="E17" s="1037">
        <v>46204</v>
      </c>
      <c r="F17" s="978">
        <f>'10+_Assuntos_2026'!G$8</f>
        <v>0</v>
      </c>
      <c r="G17" s="979" t="e">
        <f t="shared" si="1"/>
        <v>#DIV/0!</v>
      </c>
      <c r="I17" s="1037">
        <v>46204</v>
      </c>
      <c r="J17" s="978">
        <f>'10+_Assuntos_2026'!G$9</f>
        <v>0</v>
      </c>
      <c r="K17" s="979" t="e">
        <f t="shared" si="2"/>
        <v>#DIV/0!</v>
      </c>
      <c r="M17" s="1037">
        <v>46204</v>
      </c>
      <c r="N17" s="978">
        <f>'10+_Assuntos_2026'!G$10</f>
        <v>0</v>
      </c>
      <c r="O17" s="979" t="e">
        <f t="shared" si="3"/>
        <v>#DIV/0!</v>
      </c>
    </row>
    <row r="18" spans="1:15" s="194" customFormat="1" ht="15">
      <c r="A18" s="1037">
        <v>46235</v>
      </c>
      <c r="B18" s="974">
        <f>'10+_Assuntos_2026'!F$7</f>
        <v>0</v>
      </c>
      <c r="C18" s="975" t="e">
        <f t="shared" si="0"/>
        <v>#DIV/0!</v>
      </c>
      <c r="E18" s="1037">
        <v>46235</v>
      </c>
      <c r="F18" s="978">
        <f>'10+_Assuntos_2026'!F$8</f>
        <v>0</v>
      </c>
      <c r="G18" s="979" t="e">
        <f t="shared" si="1"/>
        <v>#DIV/0!</v>
      </c>
      <c r="I18" s="1037">
        <v>46235</v>
      </c>
      <c r="J18" s="978">
        <f>'10+_Assuntos_2026'!F$9</f>
        <v>0</v>
      </c>
      <c r="K18" s="979" t="e">
        <f t="shared" si="2"/>
        <v>#DIV/0!</v>
      </c>
      <c r="M18" s="1037">
        <v>46235</v>
      </c>
      <c r="N18" s="978">
        <f>'10+_Assuntos_2026'!F$10</f>
        <v>0</v>
      </c>
      <c r="O18" s="979" t="e">
        <f t="shared" si="3"/>
        <v>#DIV/0!</v>
      </c>
    </row>
    <row r="19" spans="1:15" s="194" customFormat="1" ht="15">
      <c r="A19" s="1037">
        <v>46266</v>
      </c>
      <c r="B19" s="974">
        <f>'10+_Assuntos_2026'!E$7</f>
        <v>0</v>
      </c>
      <c r="C19" s="975" t="e">
        <f>((B19-B18)/B18)*100</f>
        <v>#DIV/0!</v>
      </c>
      <c r="E19" s="1037">
        <v>46266</v>
      </c>
      <c r="F19" s="978">
        <f>'10+_Assuntos_2026'!E$8</f>
        <v>0</v>
      </c>
      <c r="G19" s="979" t="e">
        <f>((F19-F18)/F18)*100</f>
        <v>#DIV/0!</v>
      </c>
      <c r="I19" s="1037">
        <v>46266</v>
      </c>
      <c r="J19" s="978">
        <f>'10+_Assuntos_2026'!E$9</f>
        <v>0</v>
      </c>
      <c r="K19" s="979" t="e">
        <f>((J19-J18)/J18)*100</f>
        <v>#DIV/0!</v>
      </c>
      <c r="M19" s="1037">
        <v>46266</v>
      </c>
      <c r="N19" s="978">
        <f>'10+_Assuntos_2026'!E$10</f>
        <v>0</v>
      </c>
      <c r="O19" s="979" t="e">
        <f>((N19-N18)/N18)*100</f>
        <v>#DIV/0!</v>
      </c>
    </row>
    <row r="20" spans="1:15" s="194" customFormat="1" ht="15">
      <c r="A20" s="1037">
        <v>46296</v>
      </c>
      <c r="B20" s="974">
        <f>'10+_Assuntos_2026'!D$7</f>
        <v>0</v>
      </c>
      <c r="C20" s="975" t="e">
        <f>((B20-B19)/B19)*100</f>
        <v>#DIV/0!</v>
      </c>
      <c r="E20" s="1037">
        <v>46296</v>
      </c>
      <c r="F20" s="974">
        <f>'10+_Assuntos_2026'!D$8</f>
        <v>0</v>
      </c>
      <c r="G20" s="975" t="e">
        <f>((F20-F19)/F19)*100</f>
        <v>#DIV/0!</v>
      </c>
      <c r="I20" s="1037">
        <v>46296</v>
      </c>
      <c r="J20" s="978">
        <f>'10+_Assuntos_2026'!D$9</f>
        <v>0</v>
      </c>
      <c r="K20" s="979" t="e">
        <f>((J20-J19)/J19)*100</f>
        <v>#DIV/0!</v>
      </c>
      <c r="M20" s="1037">
        <v>46296</v>
      </c>
      <c r="N20" s="978">
        <f>'10+_Assuntos_2026'!D$10</f>
        <v>0</v>
      </c>
      <c r="O20" s="979" t="e">
        <f>((N20-N19)/N19)*100</f>
        <v>#DIV/0!</v>
      </c>
    </row>
    <row r="21" spans="1:15" s="194" customFormat="1" ht="15">
      <c r="A21" s="1037">
        <v>46327</v>
      </c>
      <c r="B21" s="974">
        <f>'10+_Assuntos_2026'!C$7</f>
        <v>0</v>
      </c>
      <c r="C21" s="975" t="e">
        <f>((B21-B20)/B20)*100</f>
        <v>#DIV/0!</v>
      </c>
      <c r="E21" s="1037">
        <v>46327</v>
      </c>
      <c r="F21" s="974">
        <f>'10+_Assuntos_2026'!C$8</f>
        <v>0</v>
      </c>
      <c r="G21" s="975" t="e">
        <f>((F21-F20)/F20)*100</f>
        <v>#DIV/0!</v>
      </c>
      <c r="I21" s="1037">
        <v>46327</v>
      </c>
      <c r="J21" s="978">
        <f>'10+_Assuntos_2026'!C$9</f>
        <v>0</v>
      </c>
      <c r="K21" s="979" t="e">
        <f>((J21-J20)/J20)*100</f>
        <v>#DIV/0!</v>
      </c>
      <c r="M21" s="1037">
        <v>46327</v>
      </c>
      <c r="N21" s="978">
        <f>'10+_Assuntos_2026'!C$10</f>
        <v>0</v>
      </c>
      <c r="O21" s="979" t="e">
        <f>((N21-N20)/N20)*100</f>
        <v>#DIV/0!</v>
      </c>
    </row>
    <row r="22" spans="1:15" s="194" customFormat="1" ht="15.75" thickBot="1">
      <c r="A22" s="1038">
        <v>46357</v>
      </c>
      <c r="B22" s="976">
        <f>'10+_Assuntos_2026'!B$7</f>
        <v>0</v>
      </c>
      <c r="C22" s="977" t="e">
        <f>((B22-B21)/B21)*100</f>
        <v>#DIV/0!</v>
      </c>
      <c r="E22" s="1038">
        <v>46357</v>
      </c>
      <c r="F22" s="976">
        <f>'10+_Assuntos_2026'!B$8</f>
        <v>0</v>
      </c>
      <c r="G22" s="977" t="e">
        <f>((F22-F21)/F21)*100</f>
        <v>#DIV/0!</v>
      </c>
      <c r="I22" s="1038">
        <v>46357</v>
      </c>
      <c r="J22" s="980">
        <f>'10+_Assuntos_2026'!B$9</f>
        <v>0</v>
      </c>
      <c r="K22" s="981" t="e">
        <f>((J22-J21)/J21)*100</f>
        <v>#DIV/0!</v>
      </c>
      <c r="M22" s="1038">
        <v>46357</v>
      </c>
      <c r="N22" s="980">
        <f>'10+_Assuntos_2026'!B$10</f>
        <v>0</v>
      </c>
      <c r="O22" s="981" t="e">
        <f>((N22-N21)/N21)*100</f>
        <v>#DIV/0!</v>
      </c>
    </row>
    <row r="23" spans="1:15">
      <c r="B23" s="8"/>
      <c r="C23" s="8"/>
    </row>
    <row r="24" spans="1:15" s="1033" customFormat="1" ht="15" thickBot="1">
      <c r="B24" s="1034">
        <v>175</v>
      </c>
      <c r="F24" s="1034">
        <v>142</v>
      </c>
      <c r="J24" s="1034">
        <v>181</v>
      </c>
      <c r="N24" s="1034">
        <v>168</v>
      </c>
    </row>
    <row r="25" spans="1:15" s="80" customFormat="1" ht="30.75" customHeight="1" thickBot="1">
      <c r="A25" s="1050" t="str">
        <f>'10+_Assuntos_2026'!A11</f>
        <v>Ponto viciado, entulho e caçamba de entulho</v>
      </c>
      <c r="B25" s="1051"/>
      <c r="C25" s="1052"/>
      <c r="E25" s="1050" t="str">
        <f>'10+_Assuntos_2026'!A12</f>
        <v>Veículos abandonados</v>
      </c>
      <c r="F25" s="1051"/>
      <c r="G25" s="1052"/>
      <c r="I25" s="1057" t="str">
        <f>'10+_Assuntos_2026'!A13</f>
        <v>Buraco e Pavimentação</v>
      </c>
      <c r="J25" s="1058"/>
      <c r="K25" s="1059"/>
      <c r="M25" s="1050" t="str">
        <f>'10+_Assuntos_2026'!A14</f>
        <v>Ônibus</v>
      </c>
      <c r="N25" s="1051"/>
      <c r="O25" s="1052"/>
    </row>
    <row r="26" spans="1:15" ht="15.75" thickBot="1">
      <c r="A26" s="516" t="s">
        <v>5</v>
      </c>
      <c r="B26" s="83" t="s">
        <v>319</v>
      </c>
      <c r="C26" s="273" t="s">
        <v>320</v>
      </c>
      <c r="E26" s="517" t="s">
        <v>5</v>
      </c>
      <c r="F26" s="81" t="s">
        <v>319</v>
      </c>
      <c r="G26" s="274" t="s">
        <v>320</v>
      </c>
      <c r="I26" s="266" t="s">
        <v>5</v>
      </c>
      <c r="J26" s="267" t="s">
        <v>319</v>
      </c>
      <c r="K26" s="268" t="s">
        <v>320</v>
      </c>
      <c r="M26" s="266" t="s">
        <v>5</v>
      </c>
      <c r="N26" s="269" t="s">
        <v>319</v>
      </c>
      <c r="O26" s="268" t="s">
        <v>320</v>
      </c>
    </row>
    <row r="27" spans="1:15" s="194" customFormat="1" ht="15">
      <c r="A27" s="315">
        <v>46023</v>
      </c>
      <c r="B27" s="518">
        <f>'10+_Assuntos_2026'!M11</f>
        <v>198</v>
      </c>
      <c r="C27" s="319">
        <f>((B27-B24)/B24)*100</f>
        <v>13.142857142857142</v>
      </c>
      <c r="E27" s="315">
        <v>46023</v>
      </c>
      <c r="F27" s="518">
        <f>'10+_Assuntos_2026'!M12</f>
        <v>177</v>
      </c>
      <c r="G27" s="319">
        <f>((F27-F24)/F24)*100</f>
        <v>24.647887323943664</v>
      </c>
      <c r="I27" s="315">
        <v>46023</v>
      </c>
      <c r="J27" s="518">
        <f>'10+_Assuntos_2026'!M13</f>
        <v>175</v>
      </c>
      <c r="K27" s="319">
        <f>((J27-J24)/J24)*100</f>
        <v>-3.3149171270718232</v>
      </c>
      <c r="M27" s="315">
        <v>46023</v>
      </c>
      <c r="N27" s="518">
        <f>'10+_Assuntos_2026'!M14</f>
        <v>169</v>
      </c>
      <c r="O27" s="317">
        <f>((N27-N24)/N24)*100</f>
        <v>0.59523809523809523</v>
      </c>
    </row>
    <row r="28" spans="1:15" s="194" customFormat="1" ht="15">
      <c r="A28" s="1037">
        <v>46054</v>
      </c>
      <c r="B28" s="978">
        <f>'10+_Assuntos_2026'!L11</f>
        <v>0</v>
      </c>
      <c r="C28" s="979">
        <f t="shared" ref="C28:C34" si="4">((B28-B27)/B27)*100</f>
        <v>-100</v>
      </c>
      <c r="E28" s="1037">
        <v>46054</v>
      </c>
      <c r="F28" s="978">
        <f>'10+_Assuntos_2026'!L12</f>
        <v>0</v>
      </c>
      <c r="G28" s="979">
        <f t="shared" ref="G28:G34" si="5">((F28-F27)/F27)*100</f>
        <v>-100</v>
      </c>
      <c r="I28" s="1037">
        <v>46054</v>
      </c>
      <c r="J28" s="978">
        <f>'10+_Assuntos_2026'!L13</f>
        <v>0</v>
      </c>
      <c r="K28" s="979">
        <f t="shared" ref="K28:K34" si="6">((J28-J27)/J27)*100</f>
        <v>-100</v>
      </c>
      <c r="M28" s="1037">
        <v>46054</v>
      </c>
      <c r="N28" s="978">
        <f>'10+_Assuntos_2026'!L14</f>
        <v>0</v>
      </c>
      <c r="O28" s="975">
        <f t="shared" ref="O28:O33" si="7">((N28-N27)/N27)*100</f>
        <v>-100</v>
      </c>
    </row>
    <row r="29" spans="1:15" s="194" customFormat="1" ht="15">
      <c r="A29" s="1037">
        <v>46082</v>
      </c>
      <c r="B29" s="978">
        <f>'10+_Assuntos_2026'!K11</f>
        <v>0</v>
      </c>
      <c r="C29" s="979" t="e">
        <f t="shared" si="4"/>
        <v>#DIV/0!</v>
      </c>
      <c r="E29" s="1037">
        <v>46082</v>
      </c>
      <c r="F29" s="978">
        <f>'10+_Assuntos_2026'!K12</f>
        <v>0</v>
      </c>
      <c r="G29" s="979" t="e">
        <f t="shared" si="5"/>
        <v>#DIV/0!</v>
      </c>
      <c r="I29" s="1037">
        <v>46082</v>
      </c>
      <c r="J29" s="978">
        <f>'10+_Assuntos_2026'!K13</f>
        <v>0</v>
      </c>
      <c r="K29" s="979" t="e">
        <f t="shared" si="6"/>
        <v>#DIV/0!</v>
      </c>
      <c r="M29" s="1037">
        <v>46082</v>
      </c>
      <c r="N29" s="978">
        <f>'10+_Assuntos_2026'!K14</f>
        <v>0</v>
      </c>
      <c r="O29" s="975" t="e">
        <f t="shared" si="7"/>
        <v>#DIV/0!</v>
      </c>
    </row>
    <row r="30" spans="1:15" s="194" customFormat="1" ht="15">
      <c r="A30" s="1037">
        <v>46113</v>
      </c>
      <c r="B30" s="978">
        <f>'10+_Assuntos_2026'!J$11</f>
        <v>0</v>
      </c>
      <c r="C30" s="979" t="e">
        <f t="shared" si="4"/>
        <v>#DIV/0!</v>
      </c>
      <c r="E30" s="1037">
        <v>46113</v>
      </c>
      <c r="F30" s="978">
        <f>'10+_Assuntos_2026'!J$12</f>
        <v>0</v>
      </c>
      <c r="G30" s="979" t="e">
        <f t="shared" si="5"/>
        <v>#DIV/0!</v>
      </c>
      <c r="I30" s="1037">
        <v>46113</v>
      </c>
      <c r="J30" s="978">
        <f>'10+_Assuntos_2026'!J$13</f>
        <v>0</v>
      </c>
      <c r="K30" s="979" t="e">
        <f t="shared" si="6"/>
        <v>#DIV/0!</v>
      </c>
      <c r="M30" s="1037">
        <v>46113</v>
      </c>
      <c r="N30" s="978">
        <f>'10+_Assuntos_2026'!J$14</f>
        <v>0</v>
      </c>
      <c r="O30" s="975" t="e">
        <f t="shared" si="7"/>
        <v>#DIV/0!</v>
      </c>
    </row>
    <row r="31" spans="1:15" s="194" customFormat="1" ht="15">
      <c r="A31" s="1037">
        <v>46143</v>
      </c>
      <c r="B31" s="978">
        <f>'10+_Assuntos_2026'!I$11</f>
        <v>0</v>
      </c>
      <c r="C31" s="979" t="e">
        <f t="shared" si="4"/>
        <v>#DIV/0!</v>
      </c>
      <c r="E31" s="1037">
        <v>46143</v>
      </c>
      <c r="F31" s="978">
        <f>'10+_Assuntos_2026'!I$12</f>
        <v>0</v>
      </c>
      <c r="G31" s="979" t="e">
        <f t="shared" si="5"/>
        <v>#DIV/0!</v>
      </c>
      <c r="I31" s="1037">
        <v>46143</v>
      </c>
      <c r="J31" s="978">
        <f>'10+_Assuntos_2026'!I$13</f>
        <v>0</v>
      </c>
      <c r="K31" s="979" t="e">
        <f t="shared" si="6"/>
        <v>#DIV/0!</v>
      </c>
      <c r="M31" s="1037">
        <v>46143</v>
      </c>
      <c r="N31" s="978">
        <f>'10+_Assuntos_2026'!I$14</f>
        <v>0</v>
      </c>
      <c r="O31" s="975" t="e">
        <f t="shared" si="7"/>
        <v>#DIV/0!</v>
      </c>
    </row>
    <row r="32" spans="1:15" s="194" customFormat="1" ht="15">
      <c r="A32" s="1037">
        <v>46174</v>
      </c>
      <c r="B32" s="978">
        <f>'10+_Assuntos_2026'!H$11</f>
        <v>0</v>
      </c>
      <c r="C32" s="979" t="e">
        <f t="shared" si="4"/>
        <v>#DIV/0!</v>
      </c>
      <c r="E32" s="1037">
        <v>46174</v>
      </c>
      <c r="F32" s="978">
        <f>'10+_Assuntos_2026'!H$12</f>
        <v>0</v>
      </c>
      <c r="G32" s="979" t="e">
        <f t="shared" si="5"/>
        <v>#DIV/0!</v>
      </c>
      <c r="I32" s="1037">
        <v>46174</v>
      </c>
      <c r="J32" s="978">
        <f>'10+_Assuntos_2026'!H$13</f>
        <v>0</v>
      </c>
      <c r="K32" s="979" t="e">
        <f t="shared" si="6"/>
        <v>#DIV/0!</v>
      </c>
      <c r="M32" s="1037">
        <v>46174</v>
      </c>
      <c r="N32" s="978">
        <f>'10+_Assuntos_2026'!H$14</f>
        <v>0</v>
      </c>
      <c r="O32" s="975" t="e">
        <f t="shared" si="7"/>
        <v>#DIV/0!</v>
      </c>
    </row>
    <row r="33" spans="1:15" s="194" customFormat="1" ht="15">
      <c r="A33" s="1037">
        <v>46204</v>
      </c>
      <c r="B33" s="978">
        <f>'10+_Assuntos_2026'!G$11</f>
        <v>0</v>
      </c>
      <c r="C33" s="979" t="e">
        <f t="shared" si="4"/>
        <v>#DIV/0!</v>
      </c>
      <c r="E33" s="1037">
        <v>46204</v>
      </c>
      <c r="F33" s="978">
        <f>'10+_Assuntos_2026'!G$12</f>
        <v>0</v>
      </c>
      <c r="G33" s="979" t="e">
        <f t="shared" si="5"/>
        <v>#DIV/0!</v>
      </c>
      <c r="I33" s="1037">
        <v>46204</v>
      </c>
      <c r="J33" s="978">
        <f>'10+_Assuntos_2026'!G$13</f>
        <v>0</v>
      </c>
      <c r="K33" s="979" t="e">
        <f t="shared" si="6"/>
        <v>#DIV/0!</v>
      </c>
      <c r="M33" s="1037">
        <v>46204</v>
      </c>
      <c r="N33" s="978">
        <f>'10+_Assuntos_2026'!G$14</f>
        <v>0</v>
      </c>
      <c r="O33" s="975" t="e">
        <f t="shared" si="7"/>
        <v>#DIV/0!</v>
      </c>
    </row>
    <row r="34" spans="1:15" s="194" customFormat="1" ht="15">
      <c r="A34" s="1037">
        <v>46235</v>
      </c>
      <c r="B34" s="978">
        <f>'10+_Assuntos_2026'!F$11</f>
        <v>0</v>
      </c>
      <c r="C34" s="979" t="e">
        <f t="shared" si="4"/>
        <v>#DIV/0!</v>
      </c>
      <c r="E34" s="1037">
        <v>46235</v>
      </c>
      <c r="F34" s="978">
        <f>'10+_Assuntos_2026'!F$12</f>
        <v>0</v>
      </c>
      <c r="G34" s="979" t="e">
        <f t="shared" si="5"/>
        <v>#DIV/0!</v>
      </c>
      <c r="I34" s="1037">
        <v>46235</v>
      </c>
      <c r="J34" s="978">
        <f>'10+_Assuntos_2026'!F$13</f>
        <v>0</v>
      </c>
      <c r="K34" s="979" t="e">
        <f t="shared" si="6"/>
        <v>#DIV/0!</v>
      </c>
      <c r="M34" s="1037">
        <v>46235</v>
      </c>
      <c r="N34" s="978">
        <f>'10+_Assuntos_2026'!F$14</f>
        <v>0</v>
      </c>
      <c r="O34" s="975" t="e">
        <f>((N34-N33)/N33)*100</f>
        <v>#DIV/0!</v>
      </c>
    </row>
    <row r="35" spans="1:15" s="194" customFormat="1" ht="15">
      <c r="A35" s="1037">
        <v>46266</v>
      </c>
      <c r="B35" s="978">
        <f>'10+_Assuntos_2026'!E$11</f>
        <v>0</v>
      </c>
      <c r="C35" s="979" t="e">
        <f>((B35-B34)/B34)*100</f>
        <v>#DIV/0!</v>
      </c>
      <c r="E35" s="1037">
        <v>46266</v>
      </c>
      <c r="F35" s="978">
        <f>'10+_Assuntos_2026'!E$12</f>
        <v>0</v>
      </c>
      <c r="G35" s="979" t="e">
        <f>((F35-F34)/F34)*100</f>
        <v>#DIV/0!</v>
      </c>
      <c r="I35" s="1037">
        <v>46266</v>
      </c>
      <c r="J35" s="978">
        <f>'10+_Assuntos_2026'!E$13</f>
        <v>0</v>
      </c>
      <c r="K35" s="979" t="e">
        <f>((J35-J34)/J34)*100</f>
        <v>#DIV/0!</v>
      </c>
      <c r="M35" s="1037">
        <v>46266</v>
      </c>
      <c r="N35" s="978">
        <f>'10+_Assuntos_2026'!E$14</f>
        <v>0</v>
      </c>
      <c r="O35" s="975" t="e">
        <f>((N35-N34)/N34)*100</f>
        <v>#DIV/0!</v>
      </c>
    </row>
    <row r="36" spans="1:15" s="194" customFormat="1" ht="15">
      <c r="A36" s="1037">
        <v>46296</v>
      </c>
      <c r="B36" s="978">
        <f>'10+_Assuntos_2026'!D$11</f>
        <v>0</v>
      </c>
      <c r="C36" s="979" t="e">
        <f>((B36-B35)/B35)*100</f>
        <v>#DIV/0!</v>
      </c>
      <c r="E36" s="1037">
        <v>46296</v>
      </c>
      <c r="F36" s="978">
        <f>'10+_Assuntos_2026'!D$12</f>
        <v>0</v>
      </c>
      <c r="G36" s="979" t="e">
        <f>((F36-F35)/F35)*100</f>
        <v>#DIV/0!</v>
      </c>
      <c r="I36" s="1037">
        <v>46296</v>
      </c>
      <c r="J36" s="978">
        <f>'10+_Assuntos_2026'!D$13</f>
        <v>0</v>
      </c>
      <c r="K36" s="979" t="e">
        <f>((J36-J35)/J35)*100</f>
        <v>#DIV/0!</v>
      </c>
      <c r="M36" s="1037">
        <v>46296</v>
      </c>
      <c r="N36" s="978">
        <f>'10+_Assuntos_2026'!D$14</f>
        <v>0</v>
      </c>
      <c r="O36" s="975" t="e">
        <f>((N36-N35)/N35)*100</f>
        <v>#DIV/0!</v>
      </c>
    </row>
    <row r="37" spans="1:15" s="194" customFormat="1" ht="15">
      <c r="A37" s="1037">
        <v>46327</v>
      </c>
      <c r="B37" s="978">
        <f>'10+_Assuntos_2026'!C$11</f>
        <v>0</v>
      </c>
      <c r="C37" s="979" t="e">
        <f>((B37-B36)/B36)*100</f>
        <v>#DIV/0!</v>
      </c>
      <c r="E37" s="1037">
        <v>46327</v>
      </c>
      <c r="F37" s="978">
        <f>'10+_Assuntos_2026'!C$12</f>
        <v>0</v>
      </c>
      <c r="G37" s="979" t="e">
        <f>((F37-F36)/F36)*100</f>
        <v>#DIV/0!</v>
      </c>
      <c r="I37" s="1037">
        <v>46327</v>
      </c>
      <c r="J37" s="978">
        <f>'10+_Assuntos_2026'!C$13</f>
        <v>0</v>
      </c>
      <c r="K37" s="979" t="e">
        <f>((J37-J36)/J36)*100</f>
        <v>#DIV/0!</v>
      </c>
      <c r="M37" s="1037">
        <v>46327</v>
      </c>
      <c r="N37" s="978">
        <f>'10+_Assuntos_2026'!C$14</f>
        <v>0</v>
      </c>
      <c r="O37" s="975" t="e">
        <f>((N37-N36)/N36)*100</f>
        <v>#DIV/0!</v>
      </c>
    </row>
    <row r="38" spans="1:15" s="194" customFormat="1" ht="15.75" thickBot="1">
      <c r="A38" s="1038">
        <v>46357</v>
      </c>
      <c r="B38" s="980">
        <f>'10+_Assuntos_2026'!B$11</f>
        <v>0</v>
      </c>
      <c r="C38" s="981" t="e">
        <f>((B38-B37)/B37)*100</f>
        <v>#DIV/0!</v>
      </c>
      <c r="E38" s="1038">
        <v>46357</v>
      </c>
      <c r="F38" s="980">
        <f>'10+_Assuntos_2026'!B$12</f>
        <v>0</v>
      </c>
      <c r="G38" s="981" t="e">
        <f>((F38-F37)/F37)*100</f>
        <v>#DIV/0!</v>
      </c>
      <c r="I38" s="1038">
        <v>46357</v>
      </c>
      <c r="J38" s="980">
        <f>'10+_Assuntos_2026'!B$13</f>
        <v>0</v>
      </c>
      <c r="K38" s="981" t="e">
        <f>((J38-J37)/J37)*100</f>
        <v>#DIV/0!</v>
      </c>
      <c r="M38" s="1038">
        <v>46357</v>
      </c>
      <c r="N38" s="980">
        <f>'10+_Assuntos_2026'!B$14</f>
        <v>0</v>
      </c>
      <c r="O38" s="977" t="e">
        <f>((N38-N37)/N37)*100</f>
        <v>#DIV/0!</v>
      </c>
    </row>
    <row r="39" spans="1:15">
      <c r="B39" s="8"/>
      <c r="C39" s="8"/>
    </row>
    <row r="40" spans="1:15" s="1033" customFormat="1" ht="15" thickBot="1">
      <c r="B40" s="1034">
        <v>192</v>
      </c>
      <c r="F40" s="1034">
        <v>73</v>
      </c>
    </row>
    <row r="41" spans="1:15" ht="30.75" customHeight="1" thickBot="1">
      <c r="A41" s="1050" t="str">
        <f>'10+_Assuntos_2026'!A15</f>
        <v>Multas de trânsito e guinchamentos</v>
      </c>
      <c r="B41" s="1051"/>
      <c r="C41" s="1052"/>
      <c r="E41" s="1050" t="str">
        <f>'10+_Assuntos_2026'!A16</f>
        <v>Capinação e roçada de áreas verdes</v>
      </c>
      <c r="F41" s="1051"/>
      <c r="G41" s="1052"/>
    </row>
    <row r="42" spans="1:15" ht="15.75" thickBot="1">
      <c r="A42" s="266" t="s">
        <v>5</v>
      </c>
      <c r="B42" s="267" t="s">
        <v>319</v>
      </c>
      <c r="C42" s="268" t="s">
        <v>320</v>
      </c>
      <c r="E42" s="84" t="s">
        <v>5</v>
      </c>
      <c r="F42" s="84" t="s">
        <v>319</v>
      </c>
      <c r="G42" s="84" t="s">
        <v>320</v>
      </c>
    </row>
    <row r="43" spans="1:15" s="194" customFormat="1" ht="15">
      <c r="A43" s="315">
        <v>46023</v>
      </c>
      <c r="B43" s="318">
        <f>'10+_Assuntos_2026'!M15</f>
        <v>165</v>
      </c>
      <c r="C43" s="319">
        <f>((B43-B40)/B40)*100</f>
        <v>-14.0625</v>
      </c>
      <c r="E43" s="315">
        <v>46023</v>
      </c>
      <c r="F43" s="681">
        <f>'10+_Assuntos_2026'!M$16</f>
        <v>155</v>
      </c>
      <c r="G43" s="682">
        <f>((F43-F40)/F40)*100</f>
        <v>112.32876712328768</v>
      </c>
    </row>
    <row r="44" spans="1:15" s="194" customFormat="1" ht="15">
      <c r="A44" s="1037">
        <v>46054</v>
      </c>
      <c r="B44" s="978">
        <f>'10+_Assuntos_2026'!L15</f>
        <v>0</v>
      </c>
      <c r="C44" s="979">
        <f t="shared" ref="C44:C49" si="8">((B44-B43)/B43)*100</f>
        <v>-100</v>
      </c>
      <c r="E44" s="1037">
        <v>46054</v>
      </c>
      <c r="F44" s="982">
        <f>'10+_Assuntos_2026'!L$16</f>
        <v>0</v>
      </c>
      <c r="G44" s="983">
        <f>((F44-F43)/F43)*100</f>
        <v>-100</v>
      </c>
    </row>
    <row r="45" spans="1:15" s="194" customFormat="1" ht="15">
      <c r="A45" s="1037">
        <v>46082</v>
      </c>
      <c r="B45" s="978">
        <f>'10+_Assuntos_2026'!K15</f>
        <v>0</v>
      </c>
      <c r="C45" s="979" t="e">
        <f t="shared" si="8"/>
        <v>#DIV/0!</v>
      </c>
      <c r="E45" s="1037">
        <v>46082</v>
      </c>
      <c r="F45" s="982">
        <f>'10+_Assuntos_2026'!K$16</f>
        <v>0</v>
      </c>
      <c r="G45" s="983" t="e">
        <f t="shared" ref="G45:G54" si="9">((F45-F44)/F44)*100</f>
        <v>#DIV/0!</v>
      </c>
    </row>
    <row r="46" spans="1:15" s="194" customFormat="1" ht="15">
      <c r="A46" s="1037">
        <v>46113</v>
      </c>
      <c r="B46" s="978">
        <f>'10+_Assuntos_2026'!J$15</f>
        <v>0</v>
      </c>
      <c r="C46" s="979" t="e">
        <f t="shared" si="8"/>
        <v>#DIV/0!</v>
      </c>
      <c r="E46" s="1037">
        <v>46113</v>
      </c>
      <c r="F46" s="982">
        <f>'10+_Assuntos_2026'!J$16</f>
        <v>0</v>
      </c>
      <c r="G46" s="983" t="e">
        <f t="shared" si="9"/>
        <v>#DIV/0!</v>
      </c>
    </row>
    <row r="47" spans="1:15" s="194" customFormat="1" ht="15">
      <c r="A47" s="1037">
        <v>46143</v>
      </c>
      <c r="B47" s="978">
        <f>'10+_Assuntos_2026'!I$15</f>
        <v>0</v>
      </c>
      <c r="C47" s="979" t="e">
        <f t="shared" si="8"/>
        <v>#DIV/0!</v>
      </c>
      <c r="E47" s="1037">
        <v>46143</v>
      </c>
      <c r="F47" s="982">
        <f>'10+_Assuntos_2026'!I$16</f>
        <v>0</v>
      </c>
      <c r="G47" s="983" t="e">
        <f t="shared" si="9"/>
        <v>#DIV/0!</v>
      </c>
    </row>
    <row r="48" spans="1:15" s="194" customFormat="1" ht="15">
      <c r="A48" s="1037">
        <v>46174</v>
      </c>
      <c r="B48" s="978">
        <f>'10+_Assuntos_2026'!H$15</f>
        <v>0</v>
      </c>
      <c r="C48" s="979" t="e">
        <f t="shared" si="8"/>
        <v>#DIV/0!</v>
      </c>
      <c r="E48" s="1037">
        <v>46174</v>
      </c>
      <c r="F48" s="982">
        <f>'10+_Assuntos_2026'!H$16</f>
        <v>0</v>
      </c>
      <c r="G48" s="983" t="e">
        <f t="shared" si="9"/>
        <v>#DIV/0!</v>
      </c>
    </row>
    <row r="49" spans="1:7" s="194" customFormat="1" ht="15">
      <c r="A49" s="1037">
        <v>46204</v>
      </c>
      <c r="B49" s="978">
        <f>'10+_Assuntos_2026'!G$15</f>
        <v>0</v>
      </c>
      <c r="C49" s="979" t="e">
        <f t="shared" si="8"/>
        <v>#DIV/0!</v>
      </c>
      <c r="E49" s="1037">
        <v>46204</v>
      </c>
      <c r="F49" s="982">
        <f>'10+_Assuntos_2026'!G$16</f>
        <v>0</v>
      </c>
      <c r="G49" s="983" t="e">
        <f t="shared" si="9"/>
        <v>#DIV/0!</v>
      </c>
    </row>
    <row r="50" spans="1:7" s="194" customFormat="1" ht="15">
      <c r="A50" s="1037">
        <v>46235</v>
      </c>
      <c r="B50" s="978">
        <f>'10+_Assuntos_2026'!F$15</f>
        <v>0</v>
      </c>
      <c r="C50" s="979" t="e">
        <f>((B50-B49)/B49)*100</f>
        <v>#DIV/0!</v>
      </c>
      <c r="E50" s="1037">
        <v>46235</v>
      </c>
      <c r="F50" s="982">
        <f>'10+_Assuntos_2026'!F$16</f>
        <v>0</v>
      </c>
      <c r="G50" s="983" t="e">
        <f t="shared" si="9"/>
        <v>#DIV/0!</v>
      </c>
    </row>
    <row r="51" spans="1:7" s="194" customFormat="1" ht="15">
      <c r="A51" s="1037">
        <v>46266</v>
      </c>
      <c r="B51" s="978">
        <f>'10+_Assuntos_2026'!E$15</f>
        <v>0</v>
      </c>
      <c r="C51" s="979" t="e">
        <f>((B51-B50)/B50)*100</f>
        <v>#DIV/0!</v>
      </c>
      <c r="E51" s="1037">
        <v>46266</v>
      </c>
      <c r="F51" s="982">
        <f>'10+_Assuntos_2026'!E$16</f>
        <v>0</v>
      </c>
      <c r="G51" s="983" t="e">
        <f t="shared" si="9"/>
        <v>#DIV/0!</v>
      </c>
    </row>
    <row r="52" spans="1:7" s="194" customFormat="1" ht="15">
      <c r="A52" s="1037">
        <v>46296</v>
      </c>
      <c r="B52" s="978">
        <f>'10+_Assuntos_2026'!D$15</f>
        <v>0</v>
      </c>
      <c r="C52" s="979" t="e">
        <f>((B52-B51)/B51)*100</f>
        <v>#DIV/0!</v>
      </c>
      <c r="E52" s="1037">
        <v>46296</v>
      </c>
      <c r="F52" s="982">
        <f>'10+_Assuntos_2026'!D$16</f>
        <v>0</v>
      </c>
      <c r="G52" s="983" t="e">
        <f t="shared" si="9"/>
        <v>#DIV/0!</v>
      </c>
    </row>
    <row r="53" spans="1:7" s="194" customFormat="1" ht="15">
      <c r="A53" s="1037">
        <v>46327</v>
      </c>
      <c r="B53" s="978">
        <f>'10+_Assuntos_2026'!C$15</f>
        <v>0</v>
      </c>
      <c r="C53" s="979" t="e">
        <f>((B53-B52)/B52)*100</f>
        <v>#DIV/0!</v>
      </c>
      <c r="E53" s="1037">
        <v>46327</v>
      </c>
      <c r="F53" s="982">
        <f>'10+_Assuntos_2026'!C$16</f>
        <v>0</v>
      </c>
      <c r="G53" s="983" t="e">
        <f t="shared" si="9"/>
        <v>#DIV/0!</v>
      </c>
    </row>
    <row r="54" spans="1:7" s="194" customFormat="1" ht="15.75" thickBot="1">
      <c r="A54" s="1038">
        <v>46357</v>
      </c>
      <c r="B54" s="980">
        <f>'10+_Assuntos_2026'!B$15</f>
        <v>0</v>
      </c>
      <c r="C54" s="981" t="e">
        <f>((B54-B53)/B53)*100</f>
        <v>#DIV/0!</v>
      </c>
      <c r="E54" s="1038">
        <v>46357</v>
      </c>
      <c r="F54" s="984">
        <f>'10+_Assuntos_2026'!B$16</f>
        <v>0</v>
      </c>
      <c r="G54" s="985" t="e">
        <f t="shared" si="9"/>
        <v>#DIV/0!</v>
      </c>
    </row>
    <row r="55" spans="1:7">
      <c r="B55" s="8"/>
      <c r="C55" s="8"/>
    </row>
    <row r="56" spans="1:7">
      <c r="B56" s="8"/>
      <c r="C56" s="8"/>
    </row>
    <row r="61" spans="1:7" ht="15">
      <c r="A61" s="1"/>
    </row>
    <row r="65" spans="17:17">
      <c r="Q65" s="72"/>
    </row>
  </sheetData>
  <mergeCells count="11">
    <mergeCell ref="I9:K9"/>
    <mergeCell ref="M9:O9"/>
    <mergeCell ref="A25:C25"/>
    <mergeCell ref="E25:G25"/>
    <mergeCell ref="I25:K25"/>
    <mergeCell ref="M25:O25"/>
    <mergeCell ref="A41:C41"/>
    <mergeCell ref="E41:G41"/>
    <mergeCell ref="A6:E6"/>
    <mergeCell ref="A9:C9"/>
    <mergeCell ref="E9:G9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5:G46 G47:G54 O11 K11 G11 C27 G27 K27 O27 C43 G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Texto</vt:lpstr>
      <vt:lpstr>Protocolos</vt:lpstr>
      <vt:lpstr>Elogios_Sugestões</vt:lpstr>
      <vt:lpstr>Canais_atendimento</vt:lpstr>
      <vt:lpstr>Órgãos_Externos</vt:lpstr>
      <vt:lpstr>Buraco-Pavimentação_JAN_2026</vt:lpstr>
      <vt:lpstr>Assuntos</vt:lpstr>
      <vt:lpstr>10+_Assuntos_2026</vt:lpstr>
      <vt:lpstr>Assuntos-variação_10_mais_2026</vt:lpstr>
      <vt:lpstr>10_ASSUNTOS+_Assuntos_JAN_26</vt:lpstr>
      <vt:lpstr>UNIDADES</vt:lpstr>
      <vt:lpstr>10+_UNIDADES_2026</vt:lpstr>
      <vt:lpstr>Unidades_variação_10_mais_2026</vt:lpstr>
      <vt:lpstr>10+_Unidades_JAN_26</vt:lpstr>
      <vt:lpstr>Subprefeituras_2026</vt:lpstr>
      <vt:lpstr>10+_SUB's_2026</vt:lpstr>
      <vt:lpstr>Subs_-Variação_10_mais_2026</vt:lpstr>
      <vt:lpstr>10+_Subprefeituras_JAN_26</vt:lpstr>
      <vt:lpstr>Denúncia_Protocolos_2026</vt:lpstr>
      <vt:lpstr>Denúncia_Unidades_Mensal_2026</vt:lpstr>
      <vt:lpstr>Denúncia_Unidades_Total_2026</vt:lpstr>
      <vt:lpstr>Denúncia_Órgãos_Deferidas</vt:lpstr>
      <vt:lpstr>Denúncia_Órgãos_Indeferidas</vt:lpstr>
      <vt:lpstr>e-SIC_2026</vt:lpstr>
      <vt:lpstr>Alteração_de_Processo</vt:lpstr>
      <vt:lpstr>P</vt:lpstr>
      <vt:lpstr>Alteração_de_Processo!OLE_LINK1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Bianca Marli Siqueira de Freitas</cp:lastModifiedBy>
  <cp:revision/>
  <dcterms:created xsi:type="dcterms:W3CDTF">2018-08-01T11:52:47Z</dcterms:created>
  <dcterms:modified xsi:type="dcterms:W3CDTF">2026-02-25T17:49:15Z</dcterms:modified>
  <cp:category/>
  <cp:contentStatus/>
</cp:coreProperties>
</file>