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charts/chart10.xml" ContentType="application/vnd.openxmlformats-officedocument.drawingml.chart+xml"/>
  <Override PartName="/xl/charts/style5.xml" ContentType="application/vnd.ms-office.chartstyle+xml"/>
  <Override PartName="/xl/charts/colors5.xml" ContentType="application/vnd.ms-office.chartcolorstyle+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8.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9.xml" ContentType="application/vnd.openxmlformats-officedocument.drawing+xml"/>
  <Override PartName="/xl/charts/chart16.xml" ContentType="application/vnd.openxmlformats-officedocument.drawingml.chart+xml"/>
  <Override PartName="/xl/drawings/drawing10.xml" ContentType="application/vnd.openxmlformats-officedocument.drawingml.chartshapes+xml"/>
  <Override PartName="/xl/charts/chart17.xml" ContentType="application/vnd.openxmlformats-officedocument.drawingml.chart+xml"/>
  <Override PartName="/xl/drawings/drawing1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2.xml" ContentType="application/vnd.openxmlformats-officedocument.drawing+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drawings/drawing15.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29.xml" ContentType="application/vnd.openxmlformats-officedocument.drawingml.chart+xml"/>
  <Override PartName="/xl/charts/style7.xml" ContentType="application/vnd.ms-office.chartstyle+xml"/>
  <Override PartName="/xl/charts/colors7.xml" ContentType="application/vnd.ms-office.chartcolorstyle+xml"/>
  <Override PartName="/xl/charts/chart30.xml" ContentType="application/vnd.openxmlformats-officedocument.drawingml.chart+xml"/>
  <Override PartName="/xl/charts/style8.xml" ContentType="application/vnd.ms-office.chartstyle+xml"/>
  <Override PartName="/xl/charts/colors8.xml" ContentType="application/vnd.ms-office.chartcolorstyle+xml"/>
  <Override PartName="/xl/charts/chart3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19.xml" ContentType="application/vnd.openxmlformats-officedocument.drawing+xml"/>
  <Override PartName="/xl/charts/chart35.xml" ContentType="application/vnd.openxmlformats-officedocument.drawingml.chart+xml"/>
  <Override PartName="/xl/charts/style10.xml" ContentType="application/vnd.ms-office.chartstyle+xml"/>
  <Override PartName="/xl/charts/colors10.xml" ContentType="application/vnd.ms-office.chartcolorstyle+xml"/>
  <Override PartName="/xl/charts/chart36.xml" ContentType="application/vnd.openxmlformats-officedocument.drawingml.chart+xml"/>
  <Override PartName="/xl/charts/style11.xml" ContentType="application/vnd.ms-office.chartstyle+xml"/>
  <Override PartName="/xl/charts/colors11.xml" ContentType="application/vnd.ms-office.chartcolorstyle+xml"/>
  <Override PartName="/xl/charts/chartEx1.xml" ContentType="application/vnd.ms-office.chartex+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EstaPasta_de_trabalho" defaultThemeVersion="164011"/>
  <mc:AlternateContent xmlns:mc="http://schemas.openxmlformats.org/markup-compatibility/2006">
    <mc:Choice Requires="x15">
      <x15ac:absPath xmlns:x15ac="http://schemas.microsoft.com/office/spreadsheetml/2010/11/ac" url="d:\Users\d838568\Desktop\RELATÓRIOS\PROCESSAMENTO DE DEMANDAS\2026\COMUNICAÇÃO\"/>
    </mc:Choice>
  </mc:AlternateContent>
  <bookViews>
    <workbookView xWindow="0" yWindow="0" windowWidth="21600" windowHeight="9600" tabRatio="961"/>
  </bookViews>
  <sheets>
    <sheet name="Texto" sheetId="34" r:id="rId1"/>
    <sheet name="Protocolos" sheetId="2" r:id="rId2"/>
    <sheet name="Elogios_Sugestões" sheetId="31" r:id="rId3"/>
    <sheet name="Canais_atendimento" sheetId="43" r:id="rId4"/>
    <sheet name="Fora da competência" sheetId="37" r:id="rId5"/>
    <sheet name="Buraco-Pavimentação_ABR_2026" sheetId="24" r:id="rId6"/>
    <sheet name="Assuntos" sheetId="26" r:id="rId7"/>
    <sheet name="10+_Assuntos_2026" sheetId="5" r:id="rId8"/>
    <sheet name="Assuntos-variação_10_mais_2026" sheetId="6" r:id="rId9"/>
    <sheet name="10_ASSUNTOS+_Assuntos_ABR_26" sheetId="8" r:id="rId10"/>
    <sheet name="UNIDADES" sheetId="9" r:id="rId11"/>
    <sheet name="10+_UNIDADES_2026" sheetId="10" r:id="rId12"/>
    <sheet name="Unidades_variação_10_mais_2026" sheetId="11" r:id="rId13"/>
    <sheet name="10+_Unidades_ABR_26" sheetId="13" r:id="rId14"/>
    <sheet name="Subprefeituras_2026" sheetId="14" r:id="rId15"/>
    <sheet name="10+_SUB's_2026" sheetId="15" r:id="rId16"/>
    <sheet name="Subs_-Variação_10_mais_2026" sheetId="16" r:id="rId17"/>
    <sheet name="10+_Subprefeituras_ABR_26" sheetId="30" r:id="rId18"/>
    <sheet name="Denúncia_Protocolos_2026" sheetId="45" r:id="rId19"/>
    <sheet name="Denúncia_Unidades_Mensal_2026" sheetId="46" r:id="rId20"/>
    <sheet name="Denúncia_Unidades_Total_2026" sheetId="47" r:id="rId21"/>
    <sheet name="Denúncia_Órgãos_Recebidas" sheetId="48" r:id="rId22"/>
    <sheet name="Denúncia_Órgãos_Não Recebidas" sheetId="49" r:id="rId23"/>
    <sheet name="e-SIC_2026" sheetId="44" r:id="rId24"/>
    <sheet name="Alteração_de_Processo" sheetId="22" r:id="rId25"/>
    <sheet name="P" sheetId="20" state="hidden" r:id="rId26"/>
  </sheets>
  <definedNames>
    <definedName name="_xlchart.v1.0" hidden="1">Alteração_de_Processo!$E$15:$E$27</definedName>
    <definedName name="_xlchart.v1.1" hidden="1">Alteração_de_Processo!$F$15:$F$27</definedName>
    <definedName name="OLE_LINK1" localSheetId="24">Alteração_de_Processo!$B$32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 i="43" l="1"/>
  <c r="B27" i="22"/>
  <c r="Q10" i="45" l="1"/>
  <c r="Q8" i="45"/>
  <c r="Q7" i="45"/>
  <c r="Q6" i="45"/>
  <c r="N7" i="45"/>
  <c r="N6" i="45"/>
  <c r="H40" i="45" l="1"/>
  <c r="J117" i="44" l="1"/>
  <c r="C9" i="44"/>
  <c r="B9" i="44"/>
  <c r="J102" i="44"/>
  <c r="Q26" i="47"/>
  <c r="N26" i="49"/>
  <c r="N26" i="48"/>
  <c r="N26" i="47"/>
  <c r="H88" i="46"/>
  <c r="D26" i="46"/>
  <c r="P6" i="45"/>
  <c r="O6" i="45"/>
  <c r="B31" i="45"/>
  <c r="F22" i="45"/>
  <c r="B22" i="45"/>
  <c r="P7" i="45"/>
  <c r="J15" i="45"/>
  <c r="J10" i="45"/>
  <c r="J9" i="45"/>
  <c r="P8" i="15" l="1"/>
  <c r="P7" i="15"/>
  <c r="P1" i="15"/>
  <c r="P9" i="15"/>
  <c r="P10" i="15"/>
  <c r="P11" i="15"/>
  <c r="P12" i="15"/>
  <c r="P13" i="15"/>
  <c r="P14" i="15"/>
  <c r="P15" i="15"/>
  <c r="P16" i="15"/>
  <c r="P17" i="15"/>
  <c r="J17" i="15"/>
  <c r="P5" i="14"/>
  <c r="J37" i="14"/>
  <c r="L25" i="13"/>
  <c r="P8" i="10"/>
  <c r="P9" i="10"/>
  <c r="P10" i="10"/>
  <c r="P11" i="10"/>
  <c r="P12" i="10"/>
  <c r="P13" i="10"/>
  <c r="P14" i="10"/>
  <c r="P15" i="10"/>
  <c r="P16" i="10"/>
  <c r="P17" i="10"/>
  <c r="P7" i="10"/>
  <c r="P4" i="10"/>
  <c r="J17" i="10"/>
  <c r="J71" i="9"/>
  <c r="L26" i="8"/>
  <c r="P8" i="5"/>
  <c r="P9" i="5"/>
  <c r="P10" i="5"/>
  <c r="P11" i="5"/>
  <c r="P12" i="5"/>
  <c r="P13" i="5"/>
  <c r="P14" i="5"/>
  <c r="P15" i="5"/>
  <c r="P16" i="5"/>
  <c r="P17" i="5"/>
  <c r="P7" i="5"/>
  <c r="O1" i="5"/>
  <c r="J17" i="5"/>
  <c r="J263" i="26"/>
  <c r="Q6" i="43"/>
  <c r="Q7" i="43"/>
  <c r="Q8" i="43"/>
  <c r="Q9" i="43"/>
  <c r="Q10" i="43"/>
  <c r="Q11" i="43"/>
  <c r="Q12" i="43"/>
  <c r="Q13" i="43"/>
  <c r="Q64" i="45" l="1"/>
  <c r="P64" i="45"/>
  <c r="O64" i="45"/>
  <c r="N64" i="45"/>
  <c r="M64" i="45"/>
  <c r="L64" i="45"/>
  <c r="R63" i="45"/>
  <c r="R62" i="45"/>
  <c r="R61" i="45"/>
  <c r="R60" i="45"/>
  <c r="R59" i="45"/>
  <c r="R58" i="45"/>
  <c r="R57" i="45"/>
  <c r="R56" i="45"/>
  <c r="R55" i="45"/>
  <c r="R54" i="45"/>
  <c r="Q49" i="45"/>
  <c r="P49" i="45"/>
  <c r="O49" i="45"/>
  <c r="N49" i="45"/>
  <c r="N66" i="45" s="1"/>
  <c r="M49" i="45"/>
  <c r="L49" i="45"/>
  <c r="R48" i="45"/>
  <c r="R47" i="45"/>
  <c r="R46" i="45"/>
  <c r="R45" i="45"/>
  <c r="R44" i="45"/>
  <c r="R43" i="45"/>
  <c r="R42" i="45"/>
  <c r="R41" i="45"/>
  <c r="R40" i="45"/>
  <c r="R39" i="45"/>
  <c r="L66" i="45" l="1"/>
  <c r="O66" i="45"/>
  <c r="Q66" i="45"/>
  <c r="M66" i="45"/>
  <c r="P66" i="45"/>
  <c r="R49" i="45"/>
  <c r="R64" i="45"/>
  <c r="R66" i="45" l="1"/>
  <c r="N4" i="48" l="1"/>
  <c r="N43" i="47"/>
  <c r="Q43" i="47" s="1"/>
  <c r="N43" i="48"/>
  <c r="N43" i="49"/>
  <c r="D80" i="46"/>
  <c r="D43" i="46"/>
  <c r="D4" i="46"/>
  <c r="D5" i="46"/>
  <c r="D6" i="46"/>
  <c r="D7" i="46"/>
  <c r="D8" i="46"/>
  <c r="D9" i="46"/>
  <c r="D10" i="46"/>
  <c r="D11" i="46"/>
  <c r="D12" i="46"/>
  <c r="D13" i="46"/>
  <c r="D14" i="46"/>
  <c r="D15" i="46"/>
  <c r="D16" i="46"/>
  <c r="D17" i="46"/>
  <c r="D18" i="46"/>
  <c r="D19" i="46"/>
  <c r="D20" i="46"/>
  <c r="D21" i="46"/>
  <c r="D22" i="46"/>
  <c r="D23" i="46"/>
  <c r="D24" i="46"/>
  <c r="D25" i="46"/>
  <c r="D27" i="46"/>
  <c r="D28" i="46"/>
  <c r="D29" i="46"/>
  <c r="D30" i="46"/>
  <c r="D31" i="46"/>
  <c r="D32" i="46"/>
  <c r="D33" i="46"/>
  <c r="D34" i="46"/>
  <c r="D35" i="46"/>
  <c r="D36" i="46"/>
  <c r="D37" i="46"/>
  <c r="D38" i="46"/>
  <c r="D39" i="46"/>
  <c r="D40" i="46"/>
  <c r="D41" i="46"/>
  <c r="D42" i="46"/>
  <c r="D44" i="46"/>
  <c r="D45" i="46"/>
  <c r="D46" i="46"/>
  <c r="D47" i="46"/>
  <c r="D48" i="46"/>
  <c r="D49" i="46"/>
  <c r="D50" i="46"/>
  <c r="D51" i="46"/>
  <c r="D52" i="46"/>
  <c r="D53" i="46"/>
  <c r="D54" i="46"/>
  <c r="D55" i="46"/>
  <c r="D56" i="46"/>
  <c r="D57" i="46"/>
  <c r="D58" i="46"/>
  <c r="D59" i="46"/>
  <c r="D60" i="46"/>
  <c r="D61" i="46"/>
  <c r="D62" i="46"/>
  <c r="D63" i="46"/>
  <c r="D64" i="46"/>
  <c r="D65" i="46"/>
  <c r="D66" i="46"/>
  <c r="D67" i="46"/>
  <c r="D68" i="46"/>
  <c r="D69" i="46"/>
  <c r="D70" i="46"/>
  <c r="D71" i="46"/>
  <c r="D72" i="46"/>
  <c r="D73" i="46"/>
  <c r="D74" i="46"/>
  <c r="D75" i="46"/>
  <c r="D76" i="46"/>
  <c r="D77" i="46"/>
  <c r="D78" i="46"/>
  <c r="D79" i="46"/>
  <c r="F21" i="45"/>
  <c r="B21" i="45"/>
  <c r="K15" i="45"/>
  <c r="K10" i="45"/>
  <c r="K9" i="45"/>
  <c r="B36" i="37" l="1"/>
  <c r="P35" i="2" l="1"/>
  <c r="O35" i="2"/>
  <c r="N35" i="2"/>
  <c r="M35" i="2"/>
  <c r="L35" i="2"/>
  <c r="K35" i="2"/>
  <c r="J35" i="2"/>
  <c r="I35" i="2"/>
  <c r="H35" i="2"/>
  <c r="G35" i="2"/>
  <c r="F35" i="2"/>
  <c r="E35" i="2"/>
  <c r="Q34" i="2"/>
  <c r="Q33" i="2"/>
  <c r="Q32" i="2"/>
  <c r="Q31" i="2"/>
  <c r="Q30" i="2"/>
  <c r="K117" i="44"/>
  <c r="C8" i="44"/>
  <c r="B8" i="44"/>
  <c r="K102" i="44"/>
  <c r="Q35" i="2" l="1"/>
  <c r="N4" i="49"/>
  <c r="N5" i="49"/>
  <c r="N6" i="49"/>
  <c r="N7" i="49"/>
  <c r="N8" i="49"/>
  <c r="N9" i="49"/>
  <c r="N10" i="49"/>
  <c r="N11" i="49"/>
  <c r="N12" i="49"/>
  <c r="N13" i="49"/>
  <c r="N14" i="49"/>
  <c r="N15" i="49"/>
  <c r="N16" i="49"/>
  <c r="N17" i="49"/>
  <c r="N18" i="49"/>
  <c r="N19" i="49"/>
  <c r="N20" i="49"/>
  <c r="N21" i="49"/>
  <c r="N22" i="49"/>
  <c r="N23" i="49"/>
  <c r="N24" i="49"/>
  <c r="N25" i="49"/>
  <c r="N27" i="49"/>
  <c r="N28" i="49"/>
  <c r="N29" i="49"/>
  <c r="N30" i="49"/>
  <c r="N31" i="49"/>
  <c r="N32" i="49"/>
  <c r="N33" i="49"/>
  <c r="N34" i="49"/>
  <c r="N35" i="49"/>
  <c r="N36" i="49"/>
  <c r="N37" i="49"/>
  <c r="N38" i="49"/>
  <c r="N39" i="49"/>
  <c r="N40" i="49"/>
  <c r="N41" i="49"/>
  <c r="N42" i="49"/>
  <c r="N44" i="49"/>
  <c r="N45" i="49"/>
  <c r="N46" i="49"/>
  <c r="N47" i="49"/>
  <c r="N48" i="49"/>
  <c r="N49" i="49"/>
  <c r="N50" i="49"/>
  <c r="N51" i="49"/>
  <c r="N52" i="49"/>
  <c r="N53" i="49"/>
  <c r="N54" i="49"/>
  <c r="N55" i="49"/>
  <c r="N56" i="49"/>
  <c r="N57" i="49"/>
  <c r="N58" i="49"/>
  <c r="N59" i="49"/>
  <c r="N60" i="49"/>
  <c r="N61" i="49"/>
  <c r="N62" i="49"/>
  <c r="N63" i="49"/>
  <c r="N64" i="49"/>
  <c r="N65" i="49"/>
  <c r="N66" i="49"/>
  <c r="N67" i="49"/>
  <c r="N68" i="49"/>
  <c r="N69" i="49"/>
  <c r="N70" i="49"/>
  <c r="N71" i="49"/>
  <c r="N72" i="49"/>
  <c r="N73" i="49"/>
  <c r="N74" i="49"/>
  <c r="N75" i="49"/>
  <c r="N76" i="49"/>
  <c r="N77" i="49"/>
  <c r="N78" i="49"/>
  <c r="N79" i="49"/>
  <c r="B80" i="49"/>
  <c r="C80" i="49"/>
  <c r="D80" i="49"/>
  <c r="E80" i="49"/>
  <c r="F80" i="49"/>
  <c r="G80" i="49"/>
  <c r="H80" i="49"/>
  <c r="I80" i="49"/>
  <c r="J80" i="49"/>
  <c r="K80" i="49"/>
  <c r="L80" i="49"/>
  <c r="M80" i="49"/>
  <c r="N5" i="48"/>
  <c r="N6" i="48"/>
  <c r="N7" i="48"/>
  <c r="N8" i="48"/>
  <c r="N9" i="48"/>
  <c r="N10" i="48"/>
  <c r="N11" i="48"/>
  <c r="N12" i="48"/>
  <c r="N13" i="48"/>
  <c r="N14" i="48"/>
  <c r="N15" i="48"/>
  <c r="N16" i="48"/>
  <c r="N17" i="48"/>
  <c r="N18" i="48"/>
  <c r="N19" i="48"/>
  <c r="N20" i="48"/>
  <c r="N21" i="48"/>
  <c r="N22" i="48"/>
  <c r="N23" i="48"/>
  <c r="N24" i="48"/>
  <c r="N25" i="48"/>
  <c r="N27" i="48"/>
  <c r="N28" i="48"/>
  <c r="N29" i="48"/>
  <c r="N30" i="48"/>
  <c r="N31" i="48"/>
  <c r="N32" i="48"/>
  <c r="N33" i="48"/>
  <c r="N34" i="48"/>
  <c r="N35" i="48"/>
  <c r="N36" i="48"/>
  <c r="N37" i="48"/>
  <c r="N38" i="48"/>
  <c r="N39" i="48"/>
  <c r="N40" i="48"/>
  <c r="N41" i="48"/>
  <c r="N42" i="48"/>
  <c r="N44" i="48"/>
  <c r="N45" i="48"/>
  <c r="N46" i="48"/>
  <c r="N47" i="48"/>
  <c r="N48" i="48"/>
  <c r="N49" i="48"/>
  <c r="N50" i="48"/>
  <c r="N51" i="48"/>
  <c r="N52" i="48"/>
  <c r="N53" i="48"/>
  <c r="N54" i="48"/>
  <c r="N55" i="48"/>
  <c r="N56" i="48"/>
  <c r="N57" i="48"/>
  <c r="N58" i="48"/>
  <c r="N59" i="48"/>
  <c r="N60" i="48"/>
  <c r="N61" i="48"/>
  <c r="N62" i="48"/>
  <c r="N63" i="48"/>
  <c r="N64" i="48"/>
  <c r="N65" i="48"/>
  <c r="N66" i="48"/>
  <c r="N67" i="48"/>
  <c r="N68" i="48"/>
  <c r="N69" i="48"/>
  <c r="N70" i="48"/>
  <c r="N71" i="48"/>
  <c r="N72" i="48"/>
  <c r="N73" i="48"/>
  <c r="N74" i="48"/>
  <c r="N75" i="48"/>
  <c r="N76" i="48"/>
  <c r="N77" i="48"/>
  <c r="N78" i="48"/>
  <c r="N79" i="48"/>
  <c r="B80" i="48"/>
  <c r="C80" i="48"/>
  <c r="D80" i="48"/>
  <c r="E80" i="48"/>
  <c r="F80" i="48"/>
  <c r="G80" i="48"/>
  <c r="H80" i="48"/>
  <c r="I80" i="48"/>
  <c r="J80" i="48"/>
  <c r="K80" i="48"/>
  <c r="L80" i="48"/>
  <c r="M80" i="48"/>
  <c r="N4" i="47"/>
  <c r="Q4" i="47" s="1"/>
  <c r="N5" i="47"/>
  <c r="Q5" i="47" s="1"/>
  <c r="N6" i="47"/>
  <c r="Q6" i="47"/>
  <c r="N7" i="47"/>
  <c r="Q7" i="47" s="1"/>
  <c r="N8" i="47"/>
  <c r="Q8" i="47"/>
  <c r="N9" i="47"/>
  <c r="Q9" i="47" s="1"/>
  <c r="N10" i="47"/>
  <c r="Q10" i="47" s="1"/>
  <c r="N11" i="47"/>
  <c r="Q11" i="47" s="1"/>
  <c r="N12" i="47"/>
  <c r="Q12" i="47" s="1"/>
  <c r="N13" i="47"/>
  <c r="Q13" i="47" s="1"/>
  <c r="N14" i="47"/>
  <c r="Q14" i="47" s="1"/>
  <c r="N15" i="47"/>
  <c r="Q15" i="47" s="1"/>
  <c r="N16" i="47"/>
  <c r="Q16" i="47" s="1"/>
  <c r="N17" i="47"/>
  <c r="Q17" i="47" s="1"/>
  <c r="N18" i="47"/>
  <c r="Q18" i="47" s="1"/>
  <c r="N19" i="47"/>
  <c r="Q19" i="47" s="1"/>
  <c r="N20" i="47"/>
  <c r="Q20" i="47" s="1"/>
  <c r="N21" i="47"/>
  <c r="Q21" i="47"/>
  <c r="N22" i="47"/>
  <c r="Q22" i="47" s="1"/>
  <c r="N23" i="47"/>
  <c r="Q23" i="47" s="1"/>
  <c r="N24" i="47"/>
  <c r="Q24" i="47" s="1"/>
  <c r="N25" i="47"/>
  <c r="Q25" i="47" s="1"/>
  <c r="N27" i="47"/>
  <c r="Q27" i="47" s="1"/>
  <c r="N28" i="47"/>
  <c r="Q28" i="47" s="1"/>
  <c r="N29" i="47"/>
  <c r="Q29" i="47" s="1"/>
  <c r="N30" i="47"/>
  <c r="Q30" i="47" s="1"/>
  <c r="N31" i="47"/>
  <c r="Q31" i="47" s="1"/>
  <c r="N32" i="47"/>
  <c r="Q32" i="47" s="1"/>
  <c r="N33" i="47"/>
  <c r="Q33" i="47"/>
  <c r="N34" i="47"/>
  <c r="Q34" i="47" s="1"/>
  <c r="N35" i="47"/>
  <c r="Q35" i="47" s="1"/>
  <c r="N36" i="47"/>
  <c r="Q36" i="47"/>
  <c r="N37" i="47"/>
  <c r="Q37" i="47" s="1"/>
  <c r="N38" i="47"/>
  <c r="Q38" i="47" s="1"/>
  <c r="N39" i="47"/>
  <c r="Q39" i="47" s="1"/>
  <c r="N40" i="47"/>
  <c r="Q40" i="47" s="1"/>
  <c r="N41" i="47"/>
  <c r="Q41" i="47" s="1"/>
  <c r="N42" i="47"/>
  <c r="Q42" i="47"/>
  <c r="N44" i="47"/>
  <c r="Q44" i="47" s="1"/>
  <c r="N45" i="47"/>
  <c r="Q45" i="47" s="1"/>
  <c r="N46" i="47"/>
  <c r="Q46" i="47"/>
  <c r="N47" i="47"/>
  <c r="Q47" i="47" s="1"/>
  <c r="N48" i="47"/>
  <c r="Q48" i="47" s="1"/>
  <c r="N49" i="47"/>
  <c r="Q49" i="47" s="1"/>
  <c r="N50" i="47"/>
  <c r="Q50" i="47" s="1"/>
  <c r="N51" i="47"/>
  <c r="Q51" i="47" s="1"/>
  <c r="N52" i="47"/>
  <c r="Q52" i="47"/>
  <c r="N53" i="47"/>
  <c r="Q53" i="47"/>
  <c r="N54" i="47"/>
  <c r="Q54" i="47" s="1"/>
  <c r="N55" i="47"/>
  <c r="Q55" i="47" s="1"/>
  <c r="N56" i="47"/>
  <c r="Q56" i="47" s="1"/>
  <c r="N57" i="47"/>
  <c r="Q57" i="47" s="1"/>
  <c r="N58" i="47"/>
  <c r="Q58" i="47" s="1"/>
  <c r="N59" i="47"/>
  <c r="Q59" i="47"/>
  <c r="N60" i="47"/>
  <c r="Q60" i="47" s="1"/>
  <c r="N61" i="47"/>
  <c r="Q61" i="47" s="1"/>
  <c r="N62" i="47"/>
  <c r="Q62" i="47" s="1"/>
  <c r="N63" i="47"/>
  <c r="Q63" i="47" s="1"/>
  <c r="N64" i="47"/>
  <c r="Q64" i="47" s="1"/>
  <c r="N65" i="47"/>
  <c r="Q65" i="47" s="1"/>
  <c r="N66" i="47"/>
  <c r="Q66" i="47" s="1"/>
  <c r="N67" i="47"/>
  <c r="Q67" i="47"/>
  <c r="N68" i="47"/>
  <c r="Q68" i="47" s="1"/>
  <c r="N69" i="47"/>
  <c r="Q69" i="47" s="1"/>
  <c r="N70" i="47"/>
  <c r="Q70" i="47" s="1"/>
  <c r="N71" i="47"/>
  <c r="Q71" i="47" s="1"/>
  <c r="N72" i="47"/>
  <c r="Q72" i="47"/>
  <c r="N73" i="47"/>
  <c r="Q73" i="47" s="1"/>
  <c r="N74" i="47"/>
  <c r="Q74" i="47" s="1"/>
  <c r="N75" i="47"/>
  <c r="Q75" i="47"/>
  <c r="N76" i="47"/>
  <c r="Q76" i="47" s="1"/>
  <c r="N77" i="47"/>
  <c r="Q77" i="47"/>
  <c r="N78" i="47"/>
  <c r="Q78" i="47"/>
  <c r="N79" i="47"/>
  <c r="Q79" i="47" s="1"/>
  <c r="N80" i="47"/>
  <c r="Q80" i="47"/>
  <c r="B81" i="47"/>
  <c r="C81" i="47"/>
  <c r="D81" i="47"/>
  <c r="E81" i="47"/>
  <c r="F81" i="47"/>
  <c r="G81" i="47"/>
  <c r="H81" i="47"/>
  <c r="I81" i="47"/>
  <c r="J81" i="47"/>
  <c r="K81" i="47"/>
  <c r="L81" i="47"/>
  <c r="M81" i="47"/>
  <c r="O81" i="47"/>
  <c r="P81" i="47"/>
  <c r="D81" i="46"/>
  <c r="D83" i="46" s="1"/>
  <c r="B81" i="46"/>
  <c r="A83" i="46" s="1"/>
  <c r="C81" i="46"/>
  <c r="B83" i="46" s="1"/>
  <c r="C83" i="46"/>
  <c r="O7" i="45"/>
  <c r="N8" i="45"/>
  <c r="O8" i="45"/>
  <c r="L9" i="45"/>
  <c r="M9" i="45"/>
  <c r="L10" i="45"/>
  <c r="L15" i="45" s="1"/>
  <c r="O15" i="45" s="1"/>
  <c r="M10" i="45"/>
  <c r="M15" i="45" s="1"/>
  <c r="N13" i="45"/>
  <c r="O13" i="45"/>
  <c r="B19" i="45"/>
  <c r="C19" i="45" s="1"/>
  <c r="F19" i="45"/>
  <c r="G19" i="45"/>
  <c r="F20" i="45"/>
  <c r="G20" i="45" s="1"/>
  <c r="C22" i="45"/>
  <c r="G22" i="45"/>
  <c r="C23" i="45"/>
  <c r="G23" i="45"/>
  <c r="C24" i="45"/>
  <c r="G24" i="45"/>
  <c r="C25" i="45"/>
  <c r="G25" i="45"/>
  <c r="C26" i="45"/>
  <c r="G26" i="45"/>
  <c r="C27" i="45"/>
  <c r="G27" i="45"/>
  <c r="C28" i="45"/>
  <c r="G28" i="45"/>
  <c r="C29" i="45"/>
  <c r="G29" i="45"/>
  <c r="C30" i="45"/>
  <c r="G30" i="45"/>
  <c r="H37" i="45"/>
  <c r="H38" i="45"/>
  <c r="H39" i="45"/>
  <c r="H41" i="45"/>
  <c r="H42" i="45"/>
  <c r="H43" i="45"/>
  <c r="H44" i="45"/>
  <c r="H45" i="45"/>
  <c r="H46" i="45"/>
  <c r="H47" i="45"/>
  <c r="H48" i="45"/>
  <c r="B49" i="45"/>
  <c r="B66" i="45" s="1"/>
  <c r="C49" i="45"/>
  <c r="C66" i="45" s="1"/>
  <c r="D49" i="45"/>
  <c r="E49" i="45"/>
  <c r="F49" i="45"/>
  <c r="F66" i="45" s="1"/>
  <c r="G49" i="45"/>
  <c r="G66" i="45" s="1"/>
  <c r="H52" i="45"/>
  <c r="H53" i="45"/>
  <c r="H54" i="45"/>
  <c r="H55" i="45"/>
  <c r="H56" i="45"/>
  <c r="H57" i="45"/>
  <c r="H58" i="45"/>
  <c r="H59" i="45"/>
  <c r="H60" i="45"/>
  <c r="H61" i="45"/>
  <c r="H62" i="45"/>
  <c r="H63" i="45"/>
  <c r="B64" i="45"/>
  <c r="C64" i="45"/>
  <c r="D64" i="45"/>
  <c r="E64" i="45"/>
  <c r="F64" i="45"/>
  <c r="G64" i="45"/>
  <c r="N22" i="44"/>
  <c r="O22" i="44"/>
  <c r="N23" i="44"/>
  <c r="O23" i="44"/>
  <c r="N24" i="44"/>
  <c r="O24" i="44"/>
  <c r="AF24" i="44"/>
  <c r="AG24" i="44"/>
  <c r="N25" i="44"/>
  <c r="O25" i="44"/>
  <c r="N26" i="44"/>
  <c r="O26" i="44"/>
  <c r="N27" i="44"/>
  <c r="O27" i="44"/>
  <c r="T27" i="44"/>
  <c r="U27" i="44"/>
  <c r="V27" i="44"/>
  <c r="W27" i="44"/>
  <c r="X27" i="44"/>
  <c r="Y27" i="44"/>
  <c r="Z27" i="44"/>
  <c r="AA27" i="44"/>
  <c r="AB27" i="44"/>
  <c r="AC27" i="44"/>
  <c r="AD27" i="44"/>
  <c r="AE27" i="44"/>
  <c r="N28" i="44"/>
  <c r="O28" i="44"/>
  <c r="AF28" i="44"/>
  <c r="AG28" i="44"/>
  <c r="N29" i="44"/>
  <c r="O29" i="44"/>
  <c r="AF29" i="44"/>
  <c r="AG29" i="44"/>
  <c r="N30" i="44"/>
  <c r="O30" i="44"/>
  <c r="N31" i="44"/>
  <c r="O31" i="44"/>
  <c r="N32" i="44"/>
  <c r="O32" i="44"/>
  <c r="AF32" i="44"/>
  <c r="AG32" i="44"/>
  <c r="N33" i="44"/>
  <c r="O33" i="44"/>
  <c r="T33" i="44"/>
  <c r="U33" i="44"/>
  <c r="V33" i="44"/>
  <c r="W33" i="44"/>
  <c r="X33" i="44"/>
  <c r="Y33" i="44"/>
  <c r="Z33" i="44"/>
  <c r="AA33" i="44"/>
  <c r="AB33" i="44"/>
  <c r="AC33" i="44"/>
  <c r="AD33" i="44"/>
  <c r="AE33" i="44"/>
  <c r="N34" i="44"/>
  <c r="O34" i="44"/>
  <c r="AF34" i="44"/>
  <c r="AG34" i="44"/>
  <c r="N35" i="44"/>
  <c r="O35" i="44"/>
  <c r="AF35" i="44"/>
  <c r="AG35" i="44"/>
  <c r="N36" i="44"/>
  <c r="O36" i="44"/>
  <c r="N37" i="44"/>
  <c r="O37" i="44"/>
  <c r="N38" i="44"/>
  <c r="O38" i="44"/>
  <c r="AF38" i="44"/>
  <c r="AG38" i="44"/>
  <c r="N39" i="44"/>
  <c r="O39" i="44"/>
  <c r="T39" i="44"/>
  <c r="U39" i="44"/>
  <c r="V39" i="44"/>
  <c r="W39" i="44"/>
  <c r="X39" i="44"/>
  <c r="Y39" i="44"/>
  <c r="Z39" i="44"/>
  <c r="AA39" i="44"/>
  <c r="AB39" i="44"/>
  <c r="AC39" i="44"/>
  <c r="AD39" i="44"/>
  <c r="AE39" i="44"/>
  <c r="N40" i="44"/>
  <c r="O40" i="44"/>
  <c r="AF40" i="44"/>
  <c r="AG40" i="44"/>
  <c r="N41" i="44"/>
  <c r="O41" i="44"/>
  <c r="AF41" i="44"/>
  <c r="AG41" i="44"/>
  <c r="N42" i="44"/>
  <c r="O42" i="44"/>
  <c r="AF42" i="44"/>
  <c r="AG42" i="44"/>
  <c r="N43" i="44"/>
  <c r="O43" i="44"/>
  <c r="N44" i="44"/>
  <c r="O44" i="44"/>
  <c r="N45" i="44"/>
  <c r="O45" i="44"/>
  <c r="AF45" i="44"/>
  <c r="AG45" i="44"/>
  <c r="N46" i="44"/>
  <c r="O46" i="44"/>
  <c r="T46" i="44"/>
  <c r="U46" i="44"/>
  <c r="V46" i="44"/>
  <c r="W46" i="44"/>
  <c r="X46" i="44"/>
  <c r="Y46" i="44"/>
  <c r="Z46" i="44"/>
  <c r="AB46" i="44"/>
  <c r="AC46" i="44"/>
  <c r="AD46" i="44"/>
  <c r="AE46" i="44"/>
  <c r="N47" i="44"/>
  <c r="O47" i="44"/>
  <c r="AF47" i="44"/>
  <c r="AG47" i="44"/>
  <c r="N48" i="44"/>
  <c r="O48" i="44"/>
  <c r="AF48" i="44"/>
  <c r="AG48" i="44"/>
  <c r="N49" i="44"/>
  <c r="O49" i="44"/>
  <c r="N50" i="44"/>
  <c r="O50" i="44"/>
  <c r="N51" i="44"/>
  <c r="O51" i="44"/>
  <c r="N52" i="44"/>
  <c r="O52" i="44"/>
  <c r="N53" i="44"/>
  <c r="O53" i="44"/>
  <c r="N54" i="44"/>
  <c r="O54" i="44"/>
  <c r="N55" i="44"/>
  <c r="O55" i="44"/>
  <c r="N56" i="44"/>
  <c r="O56" i="44"/>
  <c r="N57" i="44"/>
  <c r="O57" i="44"/>
  <c r="N58" i="44"/>
  <c r="O58" i="44"/>
  <c r="N59" i="44"/>
  <c r="O59" i="44"/>
  <c r="N60" i="44"/>
  <c r="O60" i="44"/>
  <c r="N61" i="44"/>
  <c r="O61" i="44"/>
  <c r="N62" i="44"/>
  <c r="O62" i="44"/>
  <c r="N63" i="44"/>
  <c r="O63" i="44"/>
  <c r="N64" i="44"/>
  <c r="O64" i="44"/>
  <c r="N65" i="44"/>
  <c r="O65" i="44"/>
  <c r="N66" i="44"/>
  <c r="O66" i="44"/>
  <c r="N67" i="44"/>
  <c r="O67" i="44"/>
  <c r="N68" i="44"/>
  <c r="O68" i="44"/>
  <c r="N69" i="44"/>
  <c r="O69" i="44"/>
  <c r="N70" i="44"/>
  <c r="O70" i="44"/>
  <c r="N71" i="44"/>
  <c r="O71" i="44"/>
  <c r="N72" i="44"/>
  <c r="O72" i="44"/>
  <c r="N73" i="44"/>
  <c r="O73" i="44"/>
  <c r="N74" i="44"/>
  <c r="O74" i="44"/>
  <c r="N75" i="44"/>
  <c r="O75" i="44"/>
  <c r="N76" i="44"/>
  <c r="O76" i="44"/>
  <c r="N77" i="44"/>
  <c r="O77" i="44"/>
  <c r="N78" i="44"/>
  <c r="O78" i="44"/>
  <c r="N79" i="44"/>
  <c r="O79" i="44"/>
  <c r="N80" i="44"/>
  <c r="O80" i="44"/>
  <c r="N81" i="44"/>
  <c r="O81" i="44"/>
  <c r="N82" i="44"/>
  <c r="O82" i="44"/>
  <c r="N83" i="44"/>
  <c r="O83" i="44"/>
  <c r="N84" i="44"/>
  <c r="O84" i="44"/>
  <c r="N85" i="44"/>
  <c r="O85" i="44"/>
  <c r="N86" i="44"/>
  <c r="O86" i="44"/>
  <c r="N87" i="44"/>
  <c r="O87" i="44"/>
  <c r="N88" i="44"/>
  <c r="O88" i="44"/>
  <c r="N89" i="44"/>
  <c r="O89" i="44"/>
  <c r="N90" i="44"/>
  <c r="O90" i="44"/>
  <c r="N91" i="44"/>
  <c r="O91" i="44"/>
  <c r="N92" i="44"/>
  <c r="O92" i="44"/>
  <c r="N93" i="44"/>
  <c r="O93" i="44"/>
  <c r="N94" i="44"/>
  <c r="O94" i="44"/>
  <c r="N95" i="44"/>
  <c r="O95" i="44"/>
  <c r="N96" i="44"/>
  <c r="O96" i="44"/>
  <c r="N97" i="44"/>
  <c r="O97" i="44"/>
  <c r="N98" i="44"/>
  <c r="O98" i="44"/>
  <c r="N99" i="44"/>
  <c r="O99" i="44"/>
  <c r="N100" i="44"/>
  <c r="O100" i="44"/>
  <c r="N101" i="44"/>
  <c r="O101" i="44"/>
  <c r="L102" i="44"/>
  <c r="B7" i="44" s="1"/>
  <c r="C7" i="44" s="1"/>
  <c r="M102" i="44"/>
  <c r="B6" i="44" s="1"/>
  <c r="O110" i="44"/>
  <c r="O111" i="44"/>
  <c r="L117" i="44"/>
  <c r="M117" i="44"/>
  <c r="N117" i="44"/>
  <c r="O107" i="44" s="1"/>
  <c r="D66" i="45" l="1"/>
  <c r="AG46" i="44"/>
  <c r="AF39" i="44"/>
  <c r="AG33" i="44"/>
  <c r="O116" i="44"/>
  <c r="O109" i="44"/>
  <c r="O114" i="44"/>
  <c r="N80" i="49"/>
  <c r="N80" i="48"/>
  <c r="N81" i="47"/>
  <c r="E66" i="45"/>
  <c r="H64" i="45"/>
  <c r="H49" i="45"/>
  <c r="N10" i="45"/>
  <c r="N15" i="45" s="1"/>
  <c r="AF46" i="44"/>
  <c r="AG39" i="44"/>
  <c r="AF33" i="44"/>
  <c r="AG27" i="44"/>
  <c r="AF27" i="44"/>
  <c r="O115" i="44"/>
  <c r="O108" i="44"/>
  <c r="O112" i="44"/>
  <c r="N102" i="44"/>
  <c r="P23" i="44" s="1"/>
  <c r="G21" i="45"/>
  <c r="O9" i="45"/>
  <c r="P9" i="45"/>
  <c r="B20" i="45"/>
  <c r="O10" i="45"/>
  <c r="N9" i="45"/>
  <c r="F31" i="45"/>
  <c r="F32" i="45"/>
  <c r="C6" i="44"/>
  <c r="B18" i="44"/>
  <c r="B19" i="44"/>
  <c r="O113" i="44"/>
  <c r="O102" i="44"/>
  <c r="P39" i="44" l="1"/>
  <c r="P44" i="44"/>
  <c r="P96" i="44"/>
  <c r="P76" i="44"/>
  <c r="P66" i="44"/>
  <c r="P32" i="44"/>
  <c r="P82" i="44"/>
  <c r="P89" i="44"/>
  <c r="P81" i="44"/>
  <c r="P41" i="44"/>
  <c r="P80" i="44"/>
  <c r="P84" i="44"/>
  <c r="P88" i="44"/>
  <c r="P53" i="44"/>
  <c r="P101" i="44"/>
  <c r="P31" i="44"/>
  <c r="P61" i="44"/>
  <c r="P50" i="44"/>
  <c r="P98" i="44"/>
  <c r="P47" i="44"/>
  <c r="P65" i="44"/>
  <c r="P27" i="44"/>
  <c r="P69" i="44"/>
  <c r="P67" i="44"/>
  <c r="P64" i="44"/>
  <c r="P62" i="44"/>
  <c r="P68" i="44"/>
  <c r="P71" i="44"/>
  <c r="P75" i="44"/>
  <c r="P37" i="44"/>
  <c r="P97" i="44"/>
  <c r="H66" i="45"/>
  <c r="Q13" i="45"/>
  <c r="P54" i="44"/>
  <c r="P86" i="44"/>
  <c r="P72" i="44"/>
  <c r="P26" i="44"/>
  <c r="P52" i="44"/>
  <c r="P94" i="44"/>
  <c r="P24" i="44"/>
  <c r="P77" i="44"/>
  <c r="P33" i="44"/>
  <c r="P36" i="44"/>
  <c r="P87" i="44"/>
  <c r="P45" i="44"/>
  <c r="P73" i="44"/>
  <c r="P34" i="44"/>
  <c r="P58" i="44"/>
  <c r="P92" i="44"/>
  <c r="P78" i="44"/>
  <c r="P30" i="44"/>
  <c r="P60" i="44"/>
  <c r="P100" i="44"/>
  <c r="P48" i="44"/>
  <c r="P83" i="44"/>
  <c r="P51" i="44"/>
  <c r="P42" i="44"/>
  <c r="P93" i="44"/>
  <c r="P28" i="44"/>
  <c r="P79" i="44"/>
  <c r="P38" i="44"/>
  <c r="P57" i="44"/>
  <c r="P46" i="44"/>
  <c r="P99" i="44"/>
  <c r="P49" i="44"/>
  <c r="P85" i="44"/>
  <c r="P43" i="44"/>
  <c r="P29" i="44"/>
  <c r="P70" i="44"/>
  <c r="P56" i="44"/>
  <c r="P90" i="44"/>
  <c r="P40" i="44"/>
  <c r="P74" i="44"/>
  <c r="P59" i="44"/>
  <c r="P95" i="44"/>
  <c r="P63" i="44"/>
  <c r="P22" i="44"/>
  <c r="P35" i="44"/>
  <c r="P55" i="44"/>
  <c r="P91" i="44"/>
  <c r="P25" i="44"/>
  <c r="C21" i="45"/>
  <c r="C20" i="45"/>
  <c r="B32" i="45"/>
  <c r="Q15" i="45" l="1"/>
  <c r="P102" i="44"/>
  <c r="B17" i="30"/>
  <c r="K17" i="15"/>
  <c r="K37" i="14"/>
  <c r="K17" i="10"/>
  <c r="K71" i="9"/>
  <c r="B17" i="8"/>
  <c r="K17" i="5"/>
  <c r="K263" i="26"/>
  <c r="L263" i="26" l="1"/>
  <c r="F27" i="22" l="1"/>
  <c r="L17" i="15"/>
  <c r="L37" i="14"/>
  <c r="L17" i="10"/>
  <c r="L71" i="9"/>
  <c r="L17" i="5" l="1"/>
  <c r="C15" i="22" l="1"/>
  <c r="C13" i="37"/>
  <c r="O6" i="26" l="1"/>
  <c r="N6" i="26"/>
  <c r="N5" i="43"/>
  <c r="O5" i="43"/>
  <c r="N6" i="43"/>
  <c r="O6" i="43"/>
  <c r="N7" i="43"/>
  <c r="O7" i="43"/>
  <c r="N8" i="43"/>
  <c r="O8" i="43"/>
  <c r="N9" i="43"/>
  <c r="O9" i="43"/>
  <c r="N10" i="43"/>
  <c r="O10" i="43"/>
  <c r="N11" i="43"/>
  <c r="O11" i="43"/>
  <c r="N12" i="43"/>
  <c r="O12" i="43"/>
  <c r="B13" i="43"/>
  <c r="C13" i="43"/>
  <c r="D13" i="43"/>
  <c r="O13" i="43" s="1"/>
  <c r="E13" i="43"/>
  <c r="F13" i="43"/>
  <c r="G13" i="43"/>
  <c r="H13" i="43"/>
  <c r="I13" i="43"/>
  <c r="J13" i="43"/>
  <c r="K13" i="43"/>
  <c r="L13" i="43"/>
  <c r="M13" i="43"/>
  <c r="N13" i="43" l="1"/>
  <c r="P12" i="43" s="1"/>
  <c r="P8" i="43"/>
  <c r="P10" i="43"/>
  <c r="P9" i="43"/>
  <c r="P13" i="43"/>
  <c r="P7" i="43" l="1"/>
  <c r="P6" i="43"/>
  <c r="P11" i="43"/>
  <c r="P5" i="43"/>
  <c r="C24" i="37"/>
  <c r="C26" i="22" l="1"/>
  <c r="N8" i="10"/>
  <c r="N7" i="10"/>
  <c r="O7" i="10"/>
  <c r="S19" i="2" l="1"/>
  <c r="Q19" i="2"/>
  <c r="C25" i="22" l="1"/>
  <c r="O7" i="15"/>
  <c r="N96" i="26" l="1"/>
  <c r="O96" i="26"/>
  <c r="B13" i="20" l="1"/>
  <c r="E33" i="22"/>
  <c r="C24" i="22"/>
  <c r="C23" i="22"/>
  <c r="C22" i="22"/>
  <c r="C21" i="22"/>
  <c r="C20" i="22"/>
  <c r="C19" i="22"/>
  <c r="C18" i="22"/>
  <c r="C17" i="22"/>
  <c r="C16" i="22"/>
  <c r="F54" i="16"/>
  <c r="B54" i="16"/>
  <c r="F53" i="16"/>
  <c r="B53" i="16"/>
  <c r="F52" i="16"/>
  <c r="B52" i="16"/>
  <c r="F51" i="16"/>
  <c r="B51" i="16"/>
  <c r="F50" i="16"/>
  <c r="B50" i="16"/>
  <c r="F49" i="16"/>
  <c r="B49" i="16"/>
  <c r="F48" i="16"/>
  <c r="B48" i="16"/>
  <c r="F47" i="16"/>
  <c r="B47" i="16"/>
  <c r="F46" i="16"/>
  <c r="B46" i="16"/>
  <c r="F45" i="16"/>
  <c r="B45" i="16"/>
  <c r="F44" i="16"/>
  <c r="B44" i="16"/>
  <c r="F43" i="16"/>
  <c r="B43" i="16"/>
  <c r="E41" i="16"/>
  <c r="A41" i="16"/>
  <c r="N38" i="16"/>
  <c r="J38" i="16"/>
  <c r="F38" i="16"/>
  <c r="B38" i="16"/>
  <c r="N37" i="16"/>
  <c r="J37" i="16"/>
  <c r="F37" i="16"/>
  <c r="B37" i="16"/>
  <c r="N36" i="16"/>
  <c r="J36" i="16"/>
  <c r="F36" i="16"/>
  <c r="B36" i="16"/>
  <c r="N35" i="16"/>
  <c r="J35" i="16"/>
  <c r="F35" i="16"/>
  <c r="B35" i="16"/>
  <c r="N34" i="16"/>
  <c r="J34" i="16"/>
  <c r="F34" i="16"/>
  <c r="B34" i="16"/>
  <c r="N33" i="16"/>
  <c r="J33" i="16"/>
  <c r="F33" i="16"/>
  <c r="B33" i="16"/>
  <c r="N32" i="16"/>
  <c r="J32" i="16"/>
  <c r="F32" i="16"/>
  <c r="B32" i="16"/>
  <c r="N31" i="16"/>
  <c r="J31" i="16"/>
  <c r="F31" i="16"/>
  <c r="B31" i="16"/>
  <c r="N30" i="16"/>
  <c r="J30" i="16"/>
  <c r="F30" i="16"/>
  <c r="B30" i="16"/>
  <c r="N29" i="16"/>
  <c r="J29" i="16"/>
  <c r="F29" i="16"/>
  <c r="B29" i="16"/>
  <c r="N28" i="16"/>
  <c r="J28" i="16"/>
  <c r="F28" i="16"/>
  <c r="B28" i="16"/>
  <c r="N27" i="16"/>
  <c r="J27" i="16"/>
  <c r="F27" i="16"/>
  <c r="G27" i="16" s="1"/>
  <c r="B27" i="16"/>
  <c r="C27" i="16" s="1"/>
  <c r="M25" i="16"/>
  <c r="I25" i="16"/>
  <c r="E25" i="16"/>
  <c r="A25" i="16"/>
  <c r="N22" i="16"/>
  <c r="J22" i="16"/>
  <c r="F22" i="16"/>
  <c r="B22" i="16"/>
  <c r="N21" i="16"/>
  <c r="J21" i="16"/>
  <c r="F21" i="16"/>
  <c r="B21" i="16"/>
  <c r="N20" i="16"/>
  <c r="J20" i="16"/>
  <c r="F20" i="16"/>
  <c r="B20" i="16"/>
  <c r="N19" i="16"/>
  <c r="J19" i="16"/>
  <c r="F19" i="16"/>
  <c r="B19" i="16"/>
  <c r="N18" i="16"/>
  <c r="J18" i="16"/>
  <c r="F18" i="16"/>
  <c r="B18" i="16"/>
  <c r="N17" i="16"/>
  <c r="J17" i="16"/>
  <c r="K17" i="16" s="1"/>
  <c r="F17" i="16"/>
  <c r="B17" i="16"/>
  <c r="N16" i="16"/>
  <c r="J16" i="16"/>
  <c r="F16" i="16"/>
  <c r="B16" i="16"/>
  <c r="N15" i="16"/>
  <c r="J15" i="16"/>
  <c r="F15" i="16"/>
  <c r="B15" i="16"/>
  <c r="N14" i="16"/>
  <c r="J14" i="16"/>
  <c r="F14" i="16"/>
  <c r="B14" i="16"/>
  <c r="N13" i="16"/>
  <c r="J13" i="16"/>
  <c r="F13" i="16"/>
  <c r="B13" i="16"/>
  <c r="N12" i="16"/>
  <c r="J12" i="16"/>
  <c r="F12" i="16"/>
  <c r="B12" i="16"/>
  <c r="C12" i="16" s="1"/>
  <c r="N11" i="16"/>
  <c r="J11" i="16"/>
  <c r="K11" i="16" s="1"/>
  <c r="F11" i="16"/>
  <c r="G11" i="16" s="1"/>
  <c r="B11" i="16"/>
  <c r="M9" i="16"/>
  <c r="I9" i="16"/>
  <c r="E9" i="16"/>
  <c r="A9" i="16"/>
  <c r="M17" i="15"/>
  <c r="P18" i="15" s="1"/>
  <c r="O16" i="15"/>
  <c r="N16" i="15"/>
  <c r="O15" i="15"/>
  <c r="N15" i="15"/>
  <c r="O14" i="15"/>
  <c r="N14" i="15"/>
  <c r="O13" i="15"/>
  <c r="N13" i="15"/>
  <c r="O12" i="15"/>
  <c r="N12" i="15"/>
  <c r="O11" i="15"/>
  <c r="N11" i="15"/>
  <c r="O10" i="15"/>
  <c r="N10" i="15"/>
  <c r="O9" i="15"/>
  <c r="N9" i="15"/>
  <c r="O8" i="15"/>
  <c r="N8" i="15"/>
  <c r="N7" i="15"/>
  <c r="M37" i="14"/>
  <c r="O37" i="14"/>
  <c r="O36" i="14"/>
  <c r="N36" i="14"/>
  <c r="O35" i="14"/>
  <c r="N35" i="14"/>
  <c r="O34" i="14"/>
  <c r="N34" i="14"/>
  <c r="O33" i="14"/>
  <c r="N33" i="14"/>
  <c r="O32" i="14"/>
  <c r="N32" i="14"/>
  <c r="O31" i="14"/>
  <c r="N31" i="14"/>
  <c r="O30" i="14"/>
  <c r="N30" i="14"/>
  <c r="O29" i="14"/>
  <c r="N29" i="14"/>
  <c r="O28" i="14"/>
  <c r="N28" i="14"/>
  <c r="O27" i="14"/>
  <c r="N27" i="14"/>
  <c r="O26" i="14"/>
  <c r="N26" i="14"/>
  <c r="O25" i="14"/>
  <c r="N25" i="14"/>
  <c r="O24" i="14"/>
  <c r="N24" i="14"/>
  <c r="O23" i="14"/>
  <c r="N23" i="14"/>
  <c r="O22" i="14"/>
  <c r="N22" i="14"/>
  <c r="O21" i="14"/>
  <c r="N21" i="14"/>
  <c r="O20" i="14"/>
  <c r="N20" i="14"/>
  <c r="O19" i="14"/>
  <c r="N19" i="14"/>
  <c r="O18" i="14"/>
  <c r="N18" i="14"/>
  <c r="O17" i="14"/>
  <c r="N17" i="14"/>
  <c r="O16" i="14"/>
  <c r="N16" i="14"/>
  <c r="O15" i="14"/>
  <c r="N15" i="14"/>
  <c r="O14" i="14"/>
  <c r="N14" i="14"/>
  <c r="O13" i="14"/>
  <c r="N13" i="14"/>
  <c r="O12" i="14"/>
  <c r="N12" i="14"/>
  <c r="O11" i="14"/>
  <c r="N11" i="14"/>
  <c r="O10" i="14"/>
  <c r="N10" i="14"/>
  <c r="O9" i="14"/>
  <c r="N9" i="14"/>
  <c r="O8" i="14"/>
  <c r="N8" i="14"/>
  <c r="O7" i="14"/>
  <c r="N7" i="14"/>
  <c r="O6" i="14"/>
  <c r="N6" i="14"/>
  <c r="O5" i="14"/>
  <c r="N5" i="14"/>
  <c r="K23" i="13"/>
  <c r="J23" i="13"/>
  <c r="I23" i="13"/>
  <c r="H23" i="13"/>
  <c r="G23" i="13"/>
  <c r="F23" i="13"/>
  <c r="E23" i="13"/>
  <c r="D23" i="13"/>
  <c r="C23" i="13"/>
  <c r="B23" i="13"/>
  <c r="K22" i="13"/>
  <c r="J22" i="13"/>
  <c r="I22" i="13"/>
  <c r="H22" i="13"/>
  <c r="G22" i="13"/>
  <c r="F22" i="13"/>
  <c r="E22" i="13"/>
  <c r="D22" i="13"/>
  <c r="C22" i="13"/>
  <c r="B22" i="13"/>
  <c r="B17" i="13"/>
  <c r="F54" i="11"/>
  <c r="B54" i="11"/>
  <c r="F53" i="11"/>
  <c r="B53" i="11"/>
  <c r="F52" i="11"/>
  <c r="B52" i="11"/>
  <c r="F51" i="11"/>
  <c r="G51" i="11" s="1"/>
  <c r="B51" i="11"/>
  <c r="F50" i="11"/>
  <c r="B50" i="11"/>
  <c r="F49" i="11"/>
  <c r="B49" i="11"/>
  <c r="F48" i="11"/>
  <c r="B48" i="11"/>
  <c r="F47" i="11"/>
  <c r="B47" i="11"/>
  <c r="F46" i="11"/>
  <c r="B46" i="11"/>
  <c r="F45" i="11"/>
  <c r="G45" i="11" s="1"/>
  <c r="B45" i="11"/>
  <c r="F44" i="11"/>
  <c r="B44" i="11"/>
  <c r="F43" i="11"/>
  <c r="B43" i="11"/>
  <c r="E41" i="11"/>
  <c r="A41" i="11"/>
  <c r="N38" i="11"/>
  <c r="J38" i="11"/>
  <c r="F38" i="11"/>
  <c r="B38" i="11"/>
  <c r="N37" i="11"/>
  <c r="J37" i="11"/>
  <c r="F37" i="11"/>
  <c r="B37" i="11"/>
  <c r="N36" i="11"/>
  <c r="J36" i="11"/>
  <c r="F36" i="11"/>
  <c r="B36" i="11"/>
  <c r="N35" i="11"/>
  <c r="J35" i="11"/>
  <c r="F35" i="11"/>
  <c r="B35" i="11"/>
  <c r="N34" i="11"/>
  <c r="J34" i="11"/>
  <c r="F34" i="11"/>
  <c r="B34" i="11"/>
  <c r="N33" i="11"/>
  <c r="J33" i="11"/>
  <c r="F33" i="11"/>
  <c r="B33" i="11"/>
  <c r="N32" i="11"/>
  <c r="J32" i="11"/>
  <c r="F32" i="11"/>
  <c r="B32" i="11"/>
  <c r="N31" i="11"/>
  <c r="J31" i="11"/>
  <c r="F31" i="11"/>
  <c r="B31" i="11"/>
  <c r="N30" i="11"/>
  <c r="J30" i="11"/>
  <c r="F30" i="11"/>
  <c r="B30" i="11"/>
  <c r="N29" i="11"/>
  <c r="J29" i="11"/>
  <c r="F29" i="11"/>
  <c r="B29" i="11"/>
  <c r="N28" i="11"/>
  <c r="J28" i="11"/>
  <c r="F28" i="11"/>
  <c r="B28" i="11"/>
  <c r="N27" i="11"/>
  <c r="J27" i="11"/>
  <c r="K27" i="11" s="1"/>
  <c r="F27" i="11"/>
  <c r="G27" i="11" s="1"/>
  <c r="B27" i="11"/>
  <c r="M25" i="11"/>
  <c r="I25" i="11"/>
  <c r="E25" i="11"/>
  <c r="A25" i="11"/>
  <c r="N22" i="11"/>
  <c r="J22" i="11"/>
  <c r="F22" i="11"/>
  <c r="B22" i="11"/>
  <c r="N21" i="11"/>
  <c r="J21" i="11"/>
  <c r="F21" i="11"/>
  <c r="B21" i="11"/>
  <c r="N20" i="11"/>
  <c r="J20" i="11"/>
  <c r="F20" i="11"/>
  <c r="B20" i="11"/>
  <c r="N19" i="11"/>
  <c r="J19" i="11"/>
  <c r="F19" i="11"/>
  <c r="B19" i="11"/>
  <c r="N18" i="11"/>
  <c r="J18" i="11"/>
  <c r="F18" i="11"/>
  <c r="B18" i="11"/>
  <c r="N17" i="11"/>
  <c r="J17" i="11"/>
  <c r="F17" i="11"/>
  <c r="B17" i="11"/>
  <c r="N16" i="11"/>
  <c r="J16" i="11"/>
  <c r="F16" i="11"/>
  <c r="B16" i="11"/>
  <c r="N15" i="11"/>
  <c r="J15" i="11"/>
  <c r="F15" i="11"/>
  <c r="B15" i="11"/>
  <c r="N14" i="11"/>
  <c r="J14" i="11"/>
  <c r="F14" i="11"/>
  <c r="B14" i="11"/>
  <c r="N13" i="11"/>
  <c r="J13" i="11"/>
  <c r="F13" i="11"/>
  <c r="B13" i="11"/>
  <c r="N12" i="11"/>
  <c r="J12" i="11"/>
  <c r="F12" i="11"/>
  <c r="B12" i="11"/>
  <c r="N11" i="11"/>
  <c r="O11" i="11" s="1"/>
  <c r="J11" i="11"/>
  <c r="K11" i="11" s="1"/>
  <c r="F11" i="11"/>
  <c r="B11" i="11"/>
  <c r="C11" i="11" s="1"/>
  <c r="M9" i="11"/>
  <c r="I9" i="11"/>
  <c r="E9" i="11"/>
  <c r="A9" i="11"/>
  <c r="M17" i="10"/>
  <c r="O16" i="10"/>
  <c r="N16" i="10"/>
  <c r="O15" i="10"/>
  <c r="N15" i="10"/>
  <c r="O14" i="10"/>
  <c r="N14" i="10"/>
  <c r="O13" i="10"/>
  <c r="N13" i="10"/>
  <c r="O12" i="10"/>
  <c r="N12" i="10"/>
  <c r="O11" i="10"/>
  <c r="N11" i="10"/>
  <c r="O10" i="10"/>
  <c r="N10" i="10"/>
  <c r="O9" i="10"/>
  <c r="N9" i="10"/>
  <c r="O8" i="10"/>
  <c r="M71" i="9"/>
  <c r="O70" i="9"/>
  <c r="N70" i="9"/>
  <c r="O69" i="9"/>
  <c r="N69" i="9"/>
  <c r="O68" i="9"/>
  <c r="N68" i="9"/>
  <c r="O67" i="9"/>
  <c r="N67" i="9"/>
  <c r="O66" i="9"/>
  <c r="N66" i="9"/>
  <c r="O65" i="9"/>
  <c r="N65" i="9"/>
  <c r="O64" i="9"/>
  <c r="N64" i="9"/>
  <c r="O63" i="9"/>
  <c r="N63" i="9"/>
  <c r="O62" i="9"/>
  <c r="N62" i="9"/>
  <c r="O61" i="9"/>
  <c r="N61" i="9"/>
  <c r="O60" i="9"/>
  <c r="N60" i="9"/>
  <c r="O59" i="9"/>
  <c r="N59" i="9"/>
  <c r="O58" i="9"/>
  <c r="N58" i="9"/>
  <c r="O57" i="9"/>
  <c r="N57" i="9"/>
  <c r="O56" i="9"/>
  <c r="N56" i="9"/>
  <c r="O55" i="9"/>
  <c r="N55" i="9"/>
  <c r="O54" i="9"/>
  <c r="N54" i="9"/>
  <c r="O53" i="9"/>
  <c r="N53" i="9"/>
  <c r="O52" i="9"/>
  <c r="N52" i="9"/>
  <c r="O51" i="9"/>
  <c r="N51" i="9"/>
  <c r="O50" i="9"/>
  <c r="N50" i="9"/>
  <c r="O49" i="9"/>
  <c r="N49" i="9"/>
  <c r="O48" i="9"/>
  <c r="N48" i="9"/>
  <c r="O47" i="9"/>
  <c r="N47" i="9"/>
  <c r="O46" i="9"/>
  <c r="N46" i="9"/>
  <c r="O45" i="9"/>
  <c r="N45" i="9"/>
  <c r="O44" i="9"/>
  <c r="N44" i="9"/>
  <c r="O43" i="9"/>
  <c r="N43" i="9"/>
  <c r="O42" i="9"/>
  <c r="N42" i="9"/>
  <c r="O41" i="9"/>
  <c r="N41" i="9"/>
  <c r="O40" i="9"/>
  <c r="N40" i="9"/>
  <c r="O39" i="9"/>
  <c r="N39" i="9"/>
  <c r="O38" i="9"/>
  <c r="N38" i="9"/>
  <c r="O37" i="9"/>
  <c r="N37" i="9"/>
  <c r="O36" i="9"/>
  <c r="N36" i="9"/>
  <c r="O35" i="9"/>
  <c r="N35" i="9"/>
  <c r="O34" i="9"/>
  <c r="N34" i="9"/>
  <c r="O33" i="9"/>
  <c r="N33" i="9"/>
  <c r="O32" i="9"/>
  <c r="N32" i="9"/>
  <c r="O31" i="9"/>
  <c r="N31" i="9"/>
  <c r="O30" i="9"/>
  <c r="N30" i="9"/>
  <c r="O29" i="9"/>
  <c r="N29" i="9"/>
  <c r="O28" i="9"/>
  <c r="N28" i="9"/>
  <c r="O27" i="9"/>
  <c r="N27" i="9"/>
  <c r="O26" i="9"/>
  <c r="N26" i="9"/>
  <c r="O25" i="9"/>
  <c r="N25" i="9"/>
  <c r="O24" i="9"/>
  <c r="N24" i="9"/>
  <c r="O23" i="9"/>
  <c r="N23" i="9"/>
  <c r="O22" i="9"/>
  <c r="N22" i="9"/>
  <c r="O21" i="9"/>
  <c r="N21" i="9"/>
  <c r="O20" i="9"/>
  <c r="N20" i="9"/>
  <c r="O19" i="9"/>
  <c r="N19" i="9"/>
  <c r="O18" i="9"/>
  <c r="N18" i="9"/>
  <c r="O17" i="9"/>
  <c r="N17" i="9"/>
  <c r="O16" i="9"/>
  <c r="N16" i="9"/>
  <c r="O15" i="9"/>
  <c r="N15" i="9"/>
  <c r="O14" i="9"/>
  <c r="N14" i="9"/>
  <c r="O13" i="9"/>
  <c r="N13" i="9"/>
  <c r="O12" i="9"/>
  <c r="N12" i="9"/>
  <c r="O10" i="9"/>
  <c r="N10" i="9"/>
  <c r="O11" i="9"/>
  <c r="N11" i="9"/>
  <c r="O9" i="9"/>
  <c r="N9" i="9"/>
  <c r="O8" i="9"/>
  <c r="N8" i="9"/>
  <c r="O7" i="9"/>
  <c r="N7" i="9"/>
  <c r="O6" i="9"/>
  <c r="N6" i="9"/>
  <c r="O5" i="9"/>
  <c r="N5" i="9"/>
  <c r="K25" i="8"/>
  <c r="K26" i="8" s="1"/>
  <c r="J25" i="8"/>
  <c r="I25" i="8"/>
  <c r="H25" i="8"/>
  <c r="G25" i="8"/>
  <c r="F25" i="8"/>
  <c r="E25" i="8"/>
  <c r="D25" i="8"/>
  <c r="C25" i="8"/>
  <c r="B25" i="8"/>
  <c r="K24" i="8"/>
  <c r="J24" i="8"/>
  <c r="I24" i="8"/>
  <c r="H24" i="8"/>
  <c r="G24" i="8"/>
  <c r="F24" i="8"/>
  <c r="E24" i="8"/>
  <c r="D24" i="8"/>
  <c r="C24" i="8"/>
  <c r="B24" i="8"/>
  <c r="F54" i="6"/>
  <c r="G54" i="6" s="1"/>
  <c r="B54" i="6"/>
  <c r="F53" i="6"/>
  <c r="B53" i="6"/>
  <c r="F52" i="6"/>
  <c r="B52" i="6"/>
  <c r="F51" i="6"/>
  <c r="B51" i="6"/>
  <c r="F50" i="6"/>
  <c r="B50" i="6"/>
  <c r="F49" i="6"/>
  <c r="B49" i="6"/>
  <c r="F48" i="6"/>
  <c r="G48" i="6" s="1"/>
  <c r="B48" i="6"/>
  <c r="F47" i="6"/>
  <c r="B47" i="6"/>
  <c r="F46" i="6"/>
  <c r="B46" i="6"/>
  <c r="F45" i="6"/>
  <c r="B45" i="6"/>
  <c r="F44" i="6"/>
  <c r="B44" i="6"/>
  <c r="F43" i="6"/>
  <c r="B43" i="6"/>
  <c r="C43" i="6" s="1"/>
  <c r="E41" i="6"/>
  <c r="A41" i="6"/>
  <c r="N38" i="6"/>
  <c r="J38" i="6"/>
  <c r="F38" i="6"/>
  <c r="B38" i="6"/>
  <c r="N37" i="6"/>
  <c r="J37" i="6"/>
  <c r="F37" i="6"/>
  <c r="B37" i="6"/>
  <c r="N36" i="6"/>
  <c r="J36" i="6"/>
  <c r="F36" i="6"/>
  <c r="B36" i="6"/>
  <c r="N35" i="6"/>
  <c r="J35" i="6"/>
  <c r="F35" i="6"/>
  <c r="B35" i="6"/>
  <c r="N34" i="6"/>
  <c r="J34" i="6"/>
  <c r="F34" i="6"/>
  <c r="B34" i="6"/>
  <c r="N33" i="6"/>
  <c r="J33" i="6"/>
  <c r="F33" i="6"/>
  <c r="B33" i="6"/>
  <c r="N32" i="6"/>
  <c r="J32" i="6"/>
  <c r="F32" i="6"/>
  <c r="B32" i="6"/>
  <c r="N31" i="6"/>
  <c r="J31" i="6"/>
  <c r="F31" i="6"/>
  <c r="B31" i="6"/>
  <c r="N30" i="6"/>
  <c r="J30" i="6"/>
  <c r="F30" i="6"/>
  <c r="B30" i="6"/>
  <c r="N29" i="6"/>
  <c r="J29" i="6"/>
  <c r="F29" i="6"/>
  <c r="B29" i="6"/>
  <c r="N28" i="6"/>
  <c r="J28" i="6"/>
  <c r="F28" i="6"/>
  <c r="B28" i="6"/>
  <c r="N27" i="6"/>
  <c r="O27" i="6" s="1"/>
  <c r="J27" i="6"/>
  <c r="K27" i="6" s="1"/>
  <c r="F27" i="6"/>
  <c r="B27" i="6"/>
  <c r="M25" i="6"/>
  <c r="I25" i="6"/>
  <c r="E25" i="6"/>
  <c r="A25" i="6"/>
  <c r="N22" i="6"/>
  <c r="J22" i="6"/>
  <c r="F22" i="6"/>
  <c r="B22" i="6"/>
  <c r="N21" i="6"/>
  <c r="J21" i="6"/>
  <c r="F21" i="6"/>
  <c r="B21" i="6"/>
  <c r="N20" i="6"/>
  <c r="J20" i="6"/>
  <c r="F20" i="6"/>
  <c r="B20" i="6"/>
  <c r="N19" i="6"/>
  <c r="J19" i="6"/>
  <c r="F19" i="6"/>
  <c r="B19" i="6"/>
  <c r="N18" i="6"/>
  <c r="J18" i="6"/>
  <c r="F18" i="6"/>
  <c r="B18" i="6"/>
  <c r="N17" i="6"/>
  <c r="J17" i="6"/>
  <c r="F17" i="6"/>
  <c r="B17" i="6"/>
  <c r="N16" i="6"/>
  <c r="J16" i="6"/>
  <c r="F16" i="6"/>
  <c r="B16" i="6"/>
  <c r="N15" i="6"/>
  <c r="J15" i="6"/>
  <c r="F15" i="6"/>
  <c r="B15" i="6"/>
  <c r="N14" i="6"/>
  <c r="J14" i="6"/>
  <c r="F14" i="6"/>
  <c r="B14" i="6"/>
  <c r="N13" i="6"/>
  <c r="J13" i="6"/>
  <c r="F13" i="6"/>
  <c r="B13" i="6"/>
  <c r="N12" i="6"/>
  <c r="J12" i="6"/>
  <c r="F12" i="6"/>
  <c r="B12" i="6"/>
  <c r="N11" i="6"/>
  <c r="J11" i="6"/>
  <c r="F11" i="6"/>
  <c r="B11" i="6"/>
  <c r="C11" i="6" s="1"/>
  <c r="M9" i="6"/>
  <c r="I9" i="6"/>
  <c r="E9" i="6"/>
  <c r="A9" i="6"/>
  <c r="M17" i="5"/>
  <c r="O16" i="5"/>
  <c r="N16" i="5"/>
  <c r="O15" i="5"/>
  <c r="N15" i="5"/>
  <c r="O14" i="5"/>
  <c r="N14" i="5"/>
  <c r="O13" i="5"/>
  <c r="N13" i="5"/>
  <c r="O12" i="5"/>
  <c r="N12" i="5"/>
  <c r="O11" i="5"/>
  <c r="N11" i="5"/>
  <c r="O10" i="5"/>
  <c r="N10" i="5"/>
  <c r="O9" i="5"/>
  <c r="N9" i="5"/>
  <c r="O8" i="5"/>
  <c r="N8" i="5"/>
  <c r="O7" i="5"/>
  <c r="N7" i="5"/>
  <c r="B9" i="24"/>
  <c r="B48" i="37"/>
  <c r="B25" i="37"/>
  <c r="C23" i="37"/>
  <c r="C22" i="37"/>
  <c r="C21" i="37"/>
  <c r="C20" i="37"/>
  <c r="C19" i="37"/>
  <c r="C18" i="37"/>
  <c r="C17" i="37"/>
  <c r="C16" i="37"/>
  <c r="C15" i="37"/>
  <c r="C14" i="37"/>
  <c r="M263" i="26"/>
  <c r="O263" i="26" s="1"/>
  <c r="O262" i="26"/>
  <c r="N262" i="26"/>
  <c r="O261" i="26"/>
  <c r="N261" i="26"/>
  <c r="O260" i="26"/>
  <c r="N260" i="26"/>
  <c r="O259" i="26"/>
  <c r="N259" i="26"/>
  <c r="O258" i="26"/>
  <c r="N258" i="26"/>
  <c r="O257" i="26"/>
  <c r="N257" i="26"/>
  <c r="O256" i="26"/>
  <c r="N256" i="26"/>
  <c r="O255" i="26"/>
  <c r="N255" i="26"/>
  <c r="O254" i="26"/>
  <c r="N254" i="26"/>
  <c r="O253" i="26"/>
  <c r="N253" i="26"/>
  <c r="O252" i="26"/>
  <c r="N252" i="26"/>
  <c r="O251" i="26"/>
  <c r="N251" i="26"/>
  <c r="O250" i="26"/>
  <c r="N250" i="26"/>
  <c r="O249" i="26"/>
  <c r="N249" i="26"/>
  <c r="O248" i="26"/>
  <c r="N248" i="26"/>
  <c r="O247" i="26"/>
  <c r="N247" i="26"/>
  <c r="O246" i="26"/>
  <c r="N246" i="26"/>
  <c r="O245" i="26"/>
  <c r="N245" i="26"/>
  <c r="O244" i="26"/>
  <c r="N244" i="26"/>
  <c r="O243" i="26"/>
  <c r="N243" i="26"/>
  <c r="O242" i="26"/>
  <c r="N242" i="26"/>
  <c r="O241" i="26"/>
  <c r="N241" i="26"/>
  <c r="O240" i="26"/>
  <c r="N240" i="26"/>
  <c r="O239" i="26"/>
  <c r="N239" i="26"/>
  <c r="O238" i="26"/>
  <c r="N238" i="26"/>
  <c r="O237" i="26"/>
  <c r="N237" i="26"/>
  <c r="O236" i="26"/>
  <c r="N236" i="26"/>
  <c r="O235" i="26"/>
  <c r="N235" i="26"/>
  <c r="O234" i="26"/>
  <c r="N234" i="26"/>
  <c r="O233" i="26"/>
  <c r="N233" i="26"/>
  <c r="O232" i="26"/>
  <c r="N232" i="26"/>
  <c r="O231" i="26"/>
  <c r="N231" i="26"/>
  <c r="O230" i="26"/>
  <c r="N230" i="26"/>
  <c r="O229" i="26"/>
  <c r="N229" i="26"/>
  <c r="O228" i="26"/>
  <c r="N228" i="26"/>
  <c r="O227" i="26"/>
  <c r="N227" i="26"/>
  <c r="O226" i="26"/>
  <c r="N226" i="26"/>
  <c r="O225" i="26"/>
  <c r="N225" i="26"/>
  <c r="O224" i="26"/>
  <c r="N224" i="26"/>
  <c r="O223" i="26"/>
  <c r="N223" i="26"/>
  <c r="O222" i="26"/>
  <c r="N222" i="26"/>
  <c r="O221" i="26"/>
  <c r="N221" i="26"/>
  <c r="O220" i="26"/>
  <c r="N220" i="26"/>
  <c r="O219" i="26"/>
  <c r="N219" i="26"/>
  <c r="O218" i="26"/>
  <c r="N218" i="26"/>
  <c r="O217" i="26"/>
  <c r="N217" i="26"/>
  <c r="O216" i="26"/>
  <c r="N216" i="26"/>
  <c r="O215" i="26"/>
  <c r="N215" i="26"/>
  <c r="O214" i="26"/>
  <c r="N214" i="26"/>
  <c r="O213" i="26"/>
  <c r="N213" i="26"/>
  <c r="O212" i="26"/>
  <c r="N212" i="26"/>
  <c r="O211" i="26"/>
  <c r="N211" i="26"/>
  <c r="O210" i="26"/>
  <c r="N210" i="26"/>
  <c r="O209" i="26"/>
  <c r="N209" i="26"/>
  <c r="O208" i="26"/>
  <c r="N208" i="26"/>
  <c r="O207" i="26"/>
  <c r="N207" i="26"/>
  <c r="O206" i="26"/>
  <c r="N206" i="26"/>
  <c r="O205" i="26"/>
  <c r="N205" i="26"/>
  <c r="O204" i="26"/>
  <c r="N204" i="26"/>
  <c r="O203" i="26"/>
  <c r="N203" i="26"/>
  <c r="O202" i="26"/>
  <c r="N202" i="26"/>
  <c r="O201" i="26"/>
  <c r="N201" i="26"/>
  <c r="O200" i="26"/>
  <c r="N200" i="26"/>
  <c r="O199" i="26"/>
  <c r="N199" i="26"/>
  <c r="O198" i="26"/>
  <c r="N198" i="26"/>
  <c r="O197" i="26"/>
  <c r="N197" i="26"/>
  <c r="O196" i="26"/>
  <c r="N196" i="26"/>
  <c r="O195" i="26"/>
  <c r="N195" i="26"/>
  <c r="O194" i="26"/>
  <c r="N194" i="26"/>
  <c r="O193" i="26"/>
  <c r="N193" i="26"/>
  <c r="O144" i="26"/>
  <c r="N144" i="26"/>
  <c r="O192" i="26"/>
  <c r="N192" i="26"/>
  <c r="O191" i="26"/>
  <c r="N191" i="26"/>
  <c r="O190" i="26"/>
  <c r="N190" i="26"/>
  <c r="O189" i="26"/>
  <c r="N189" i="26"/>
  <c r="O188" i="26"/>
  <c r="N188" i="26"/>
  <c r="O187" i="26"/>
  <c r="N187" i="26"/>
  <c r="O186" i="26"/>
  <c r="N186" i="26"/>
  <c r="O185" i="26"/>
  <c r="N185" i="26"/>
  <c r="O184" i="26"/>
  <c r="N184" i="26"/>
  <c r="O183" i="26"/>
  <c r="N183" i="26"/>
  <c r="O182" i="26"/>
  <c r="N182" i="26"/>
  <c r="O181" i="26"/>
  <c r="N181" i="26"/>
  <c r="O180" i="26"/>
  <c r="N180" i="26"/>
  <c r="O179" i="26"/>
  <c r="N179" i="26"/>
  <c r="O178" i="26"/>
  <c r="N178" i="26"/>
  <c r="O177" i="26"/>
  <c r="N177" i="26"/>
  <c r="O176" i="26"/>
  <c r="N176" i="26"/>
  <c r="O175" i="26"/>
  <c r="N175" i="26"/>
  <c r="O174" i="26"/>
  <c r="N174" i="26"/>
  <c r="O173" i="26"/>
  <c r="N173" i="26"/>
  <c r="O172" i="26"/>
  <c r="N172" i="26"/>
  <c r="O171" i="26"/>
  <c r="N171" i="26"/>
  <c r="O170" i="26"/>
  <c r="N170" i="26"/>
  <c r="O169" i="26"/>
  <c r="N169" i="26"/>
  <c r="O168" i="26"/>
  <c r="N168" i="26"/>
  <c r="O167" i="26"/>
  <c r="N167" i="26"/>
  <c r="O166" i="26"/>
  <c r="N166" i="26"/>
  <c r="O165" i="26"/>
  <c r="N165" i="26"/>
  <c r="O156" i="26"/>
  <c r="N156" i="26"/>
  <c r="O164" i="26"/>
  <c r="N164" i="26"/>
  <c r="O163" i="26"/>
  <c r="N163" i="26"/>
  <c r="O162" i="26"/>
  <c r="N162" i="26"/>
  <c r="O161" i="26"/>
  <c r="N161" i="26"/>
  <c r="O160" i="26"/>
  <c r="N160" i="26"/>
  <c r="O159" i="26"/>
  <c r="N159" i="26"/>
  <c r="O158" i="26"/>
  <c r="N158" i="26"/>
  <c r="O157" i="26"/>
  <c r="N157" i="26"/>
  <c r="O155" i="26"/>
  <c r="N155" i="26"/>
  <c r="O154" i="26"/>
  <c r="N154" i="26"/>
  <c r="O153" i="26"/>
  <c r="N153" i="26"/>
  <c r="O152" i="26"/>
  <c r="N152" i="26"/>
  <c r="O151" i="26"/>
  <c r="N151" i="26"/>
  <c r="O150" i="26"/>
  <c r="N150" i="26"/>
  <c r="O149" i="26"/>
  <c r="N149" i="26"/>
  <c r="O148" i="26"/>
  <c r="N148" i="26"/>
  <c r="O147" i="26"/>
  <c r="N147" i="26"/>
  <c r="O146" i="26"/>
  <c r="N146" i="26"/>
  <c r="O145" i="26"/>
  <c r="N145" i="26"/>
  <c r="O143" i="26"/>
  <c r="N143" i="26"/>
  <c r="O142" i="26"/>
  <c r="N142" i="26"/>
  <c r="O141" i="26"/>
  <c r="N141" i="26"/>
  <c r="O140" i="26"/>
  <c r="N140" i="26"/>
  <c r="O139" i="26"/>
  <c r="N139" i="26"/>
  <c r="O138" i="26"/>
  <c r="N138" i="26"/>
  <c r="O137" i="26"/>
  <c r="N137" i="26"/>
  <c r="O136" i="26"/>
  <c r="N136" i="26"/>
  <c r="O135" i="26"/>
  <c r="N135" i="26"/>
  <c r="O134" i="26"/>
  <c r="N134" i="26"/>
  <c r="O133" i="26"/>
  <c r="N133" i="26"/>
  <c r="O132" i="26"/>
  <c r="N132" i="26"/>
  <c r="O131" i="26"/>
  <c r="N131" i="26"/>
  <c r="O130" i="26"/>
  <c r="N130" i="26"/>
  <c r="O129" i="26"/>
  <c r="N129" i="26"/>
  <c r="O128" i="26"/>
  <c r="N128" i="26"/>
  <c r="O127" i="26"/>
  <c r="N127" i="26"/>
  <c r="O126" i="26"/>
  <c r="N126" i="26"/>
  <c r="O125" i="26"/>
  <c r="N125" i="26"/>
  <c r="O124" i="26"/>
  <c r="N124" i="26"/>
  <c r="O123" i="26"/>
  <c r="N123" i="26"/>
  <c r="O122" i="26"/>
  <c r="N122" i="26"/>
  <c r="O121" i="26"/>
  <c r="N121" i="26"/>
  <c r="O120" i="26"/>
  <c r="N120" i="26"/>
  <c r="O119" i="26"/>
  <c r="N119" i="26"/>
  <c r="O118" i="26"/>
  <c r="N118" i="26"/>
  <c r="O117" i="26"/>
  <c r="N117" i="26"/>
  <c r="O116" i="26"/>
  <c r="N116" i="26"/>
  <c r="O115" i="26"/>
  <c r="N115" i="26"/>
  <c r="O114" i="26"/>
  <c r="N114" i="26"/>
  <c r="O113" i="26"/>
  <c r="N113" i="26"/>
  <c r="O112" i="26"/>
  <c r="N112" i="26"/>
  <c r="O111" i="26"/>
  <c r="N111" i="26"/>
  <c r="O110" i="26"/>
  <c r="N110" i="26"/>
  <c r="O109" i="26"/>
  <c r="N109" i="26"/>
  <c r="O108" i="26"/>
  <c r="N108" i="26"/>
  <c r="O107" i="26"/>
  <c r="N107" i="26"/>
  <c r="O106" i="26"/>
  <c r="N106" i="26"/>
  <c r="O105" i="26"/>
  <c r="N105" i="26"/>
  <c r="O104" i="26"/>
  <c r="N104" i="26"/>
  <c r="O103" i="26"/>
  <c r="N103" i="26"/>
  <c r="O102" i="26"/>
  <c r="N102" i="26"/>
  <c r="O101" i="26"/>
  <c r="N101" i="26"/>
  <c r="O100" i="26"/>
  <c r="N100" i="26"/>
  <c r="O99" i="26"/>
  <c r="N99" i="26"/>
  <c r="O98" i="26"/>
  <c r="N98" i="26"/>
  <c r="O97" i="26"/>
  <c r="N97" i="26"/>
  <c r="O95" i="26"/>
  <c r="N95" i="26"/>
  <c r="O94" i="26"/>
  <c r="N94" i="26"/>
  <c r="O93" i="26"/>
  <c r="N93" i="26"/>
  <c r="O92" i="26"/>
  <c r="N92" i="26"/>
  <c r="O91" i="26"/>
  <c r="N91" i="26"/>
  <c r="O90" i="26"/>
  <c r="N90" i="26"/>
  <c r="O89" i="26"/>
  <c r="N89" i="26"/>
  <c r="O88" i="26"/>
  <c r="N88" i="26"/>
  <c r="O87" i="26"/>
  <c r="N87" i="26"/>
  <c r="O86" i="26"/>
  <c r="N86" i="26"/>
  <c r="O85" i="26"/>
  <c r="N85" i="26"/>
  <c r="O84" i="26"/>
  <c r="N84" i="26"/>
  <c r="O83" i="26"/>
  <c r="N83" i="26"/>
  <c r="O82" i="26"/>
  <c r="N82" i="26"/>
  <c r="O81" i="26"/>
  <c r="N81" i="26"/>
  <c r="O80" i="26"/>
  <c r="N80" i="26"/>
  <c r="O79" i="26"/>
  <c r="N79" i="26"/>
  <c r="O78" i="26"/>
  <c r="N78" i="26"/>
  <c r="O77" i="26"/>
  <c r="N77" i="26"/>
  <c r="O76" i="26"/>
  <c r="N76" i="26"/>
  <c r="O75" i="26"/>
  <c r="N75" i="26"/>
  <c r="O74" i="26"/>
  <c r="N74" i="26"/>
  <c r="O73" i="26"/>
  <c r="N73" i="26"/>
  <c r="O72" i="26"/>
  <c r="N72" i="26"/>
  <c r="O71" i="26"/>
  <c r="N71" i="26"/>
  <c r="O70" i="26"/>
  <c r="N70" i="26"/>
  <c r="O69" i="26"/>
  <c r="N69" i="26"/>
  <c r="O68" i="26"/>
  <c r="N68" i="26"/>
  <c r="O67" i="26"/>
  <c r="N67" i="26"/>
  <c r="O66" i="26"/>
  <c r="N66" i="26"/>
  <c r="O65" i="26"/>
  <c r="N65" i="26"/>
  <c r="O64" i="26"/>
  <c r="N64" i="26"/>
  <c r="O63" i="26"/>
  <c r="N63" i="26"/>
  <c r="O62" i="26"/>
  <c r="N62" i="26"/>
  <c r="O61" i="26"/>
  <c r="N61" i="26"/>
  <c r="O60" i="26"/>
  <c r="N60" i="26"/>
  <c r="O59" i="26"/>
  <c r="N59" i="26"/>
  <c r="O58" i="26"/>
  <c r="N58" i="26"/>
  <c r="O46" i="26"/>
  <c r="N46" i="26"/>
  <c r="O57" i="26"/>
  <c r="N57" i="26"/>
  <c r="O56" i="26"/>
  <c r="N56" i="26"/>
  <c r="O55" i="26"/>
  <c r="N55" i="26"/>
  <c r="O54" i="26"/>
  <c r="N54" i="26"/>
  <c r="O53" i="26"/>
  <c r="N53" i="26"/>
  <c r="O52" i="26"/>
  <c r="N52" i="26"/>
  <c r="O51" i="26"/>
  <c r="N51" i="26"/>
  <c r="O50" i="26"/>
  <c r="N50" i="26"/>
  <c r="O49" i="26"/>
  <c r="N49" i="26"/>
  <c r="O48" i="26"/>
  <c r="N48" i="26"/>
  <c r="O47" i="26"/>
  <c r="N47" i="26"/>
  <c r="O45" i="26"/>
  <c r="N45" i="26"/>
  <c r="O44" i="26"/>
  <c r="N44" i="26"/>
  <c r="O43" i="26"/>
  <c r="N43" i="26"/>
  <c r="O42" i="26"/>
  <c r="N42" i="26"/>
  <c r="O41" i="26"/>
  <c r="N41" i="26"/>
  <c r="O40" i="26"/>
  <c r="N40" i="26"/>
  <c r="O39" i="26"/>
  <c r="N39" i="26"/>
  <c r="O38" i="26"/>
  <c r="N38" i="26"/>
  <c r="O37" i="26"/>
  <c r="N37" i="26"/>
  <c r="O36" i="26"/>
  <c r="N36" i="26"/>
  <c r="O35" i="26"/>
  <c r="N35" i="26"/>
  <c r="O34" i="26"/>
  <c r="N34" i="26"/>
  <c r="O33" i="26"/>
  <c r="N33" i="26"/>
  <c r="O32" i="26"/>
  <c r="N32" i="26"/>
  <c r="O31" i="26"/>
  <c r="N31" i="26"/>
  <c r="O30" i="26"/>
  <c r="N30" i="26"/>
  <c r="O29" i="26"/>
  <c r="N29" i="26"/>
  <c r="O28" i="26"/>
  <c r="N28" i="26"/>
  <c r="O27" i="26"/>
  <c r="N27" i="26"/>
  <c r="O26" i="26"/>
  <c r="N26" i="26"/>
  <c r="O25" i="26"/>
  <c r="N25" i="26"/>
  <c r="O24" i="26"/>
  <c r="N24" i="26"/>
  <c r="O23" i="26"/>
  <c r="N23" i="26"/>
  <c r="O22" i="26"/>
  <c r="N22" i="26"/>
  <c r="O21" i="26"/>
  <c r="N21" i="26"/>
  <c r="O20" i="26"/>
  <c r="N20" i="26"/>
  <c r="O19" i="26"/>
  <c r="N19" i="26"/>
  <c r="O18" i="26"/>
  <c r="N18" i="26"/>
  <c r="O17" i="26"/>
  <c r="N17" i="26"/>
  <c r="O16" i="26"/>
  <c r="N16" i="26"/>
  <c r="O15" i="26"/>
  <c r="N15" i="26"/>
  <c r="O14" i="26"/>
  <c r="N14" i="26"/>
  <c r="O13" i="26"/>
  <c r="N13" i="26"/>
  <c r="O12" i="26"/>
  <c r="N12" i="26"/>
  <c r="O11" i="26"/>
  <c r="N11" i="26"/>
  <c r="O10" i="26"/>
  <c r="N10" i="26"/>
  <c r="O9" i="26"/>
  <c r="N9" i="26"/>
  <c r="O8" i="26"/>
  <c r="N8" i="26"/>
  <c r="O7" i="26"/>
  <c r="N7" i="26"/>
  <c r="O5" i="26"/>
  <c r="N5" i="26"/>
  <c r="P25" i="2"/>
  <c r="B5" i="2" s="1"/>
  <c r="O25" i="2"/>
  <c r="B6" i="2" s="1"/>
  <c r="N25" i="2"/>
  <c r="B7" i="2" s="1"/>
  <c r="C7" i="2" s="1"/>
  <c r="M25" i="2"/>
  <c r="B8" i="2" s="1"/>
  <c r="C8" i="2" s="1"/>
  <c r="L25" i="2"/>
  <c r="K25" i="2"/>
  <c r="J25" i="2"/>
  <c r="I25" i="2"/>
  <c r="H25" i="2"/>
  <c r="G25" i="2"/>
  <c r="F25" i="2"/>
  <c r="E25" i="2"/>
  <c r="S24" i="2"/>
  <c r="Q24" i="2"/>
  <c r="S23" i="2"/>
  <c r="Q23" i="2"/>
  <c r="S22" i="2"/>
  <c r="Q22" i="2"/>
  <c r="S21" i="2"/>
  <c r="Q21" i="2"/>
  <c r="S20" i="2"/>
  <c r="Q20" i="2"/>
  <c r="K14" i="16" l="1"/>
  <c r="C13" i="16"/>
  <c r="C16" i="16"/>
  <c r="C19" i="16"/>
  <c r="C44" i="16"/>
  <c r="C50" i="16"/>
  <c r="K20" i="16"/>
  <c r="G48" i="11"/>
  <c r="G54" i="11"/>
  <c r="K12" i="11"/>
  <c r="C6" i="2"/>
  <c r="G49" i="16"/>
  <c r="K13" i="16"/>
  <c r="C15" i="16"/>
  <c r="K16" i="16"/>
  <c r="C18" i="16"/>
  <c r="K19" i="16"/>
  <c r="O28" i="11"/>
  <c r="G30" i="11"/>
  <c r="G33" i="11"/>
  <c r="O34" i="11"/>
  <c r="G36" i="11"/>
  <c r="C44" i="11"/>
  <c r="C50" i="11"/>
  <c r="C53" i="11"/>
  <c r="O31" i="11"/>
  <c r="O37" i="11"/>
  <c r="C28" i="11"/>
  <c r="K29" i="11"/>
  <c r="C31" i="11"/>
  <c r="K32" i="11"/>
  <c r="C34" i="11"/>
  <c r="K35" i="11"/>
  <c r="C37" i="11"/>
  <c r="K38" i="11"/>
  <c r="C22" i="16"/>
  <c r="O12" i="16"/>
  <c r="G14" i="16"/>
  <c r="O15" i="16"/>
  <c r="G17" i="16"/>
  <c r="O18" i="16"/>
  <c r="G20" i="16"/>
  <c r="O21" i="16"/>
  <c r="O28" i="16"/>
  <c r="G30" i="16"/>
  <c r="O31" i="16"/>
  <c r="G33" i="16"/>
  <c r="O34" i="16"/>
  <c r="G36" i="16"/>
  <c r="O37" i="16"/>
  <c r="G47" i="16"/>
  <c r="G53" i="16"/>
  <c r="O13" i="16"/>
  <c r="G15" i="16"/>
  <c r="C21" i="16"/>
  <c r="K22" i="16"/>
  <c r="N17" i="15"/>
  <c r="G43" i="16"/>
  <c r="K27" i="16"/>
  <c r="K31" i="16"/>
  <c r="C48" i="16"/>
  <c r="C54" i="16"/>
  <c r="C11" i="16"/>
  <c r="G12" i="16"/>
  <c r="O16" i="16"/>
  <c r="G18" i="16"/>
  <c r="O19" i="16"/>
  <c r="G21" i="16"/>
  <c r="O22" i="16"/>
  <c r="O27" i="16"/>
  <c r="G45" i="16"/>
  <c r="G51" i="16"/>
  <c r="C28" i="16"/>
  <c r="K29" i="16"/>
  <c r="C31" i="16"/>
  <c r="K32" i="16"/>
  <c r="C34" i="16"/>
  <c r="K35" i="16"/>
  <c r="C37" i="16"/>
  <c r="K38" i="16"/>
  <c r="C43" i="16"/>
  <c r="C46" i="16"/>
  <c r="C52" i="16"/>
  <c r="N37" i="14"/>
  <c r="P35" i="14" s="1"/>
  <c r="C43" i="11"/>
  <c r="N17" i="10"/>
  <c r="G28" i="11"/>
  <c r="G43" i="11"/>
  <c r="G47" i="11"/>
  <c r="G50" i="11"/>
  <c r="G53" i="11"/>
  <c r="P18" i="10"/>
  <c r="C46" i="11"/>
  <c r="C49" i="11"/>
  <c r="C52" i="11"/>
  <c r="G13" i="11"/>
  <c r="O14" i="11"/>
  <c r="G16" i="11"/>
  <c r="O17" i="11"/>
  <c r="G19" i="11"/>
  <c r="O20" i="11"/>
  <c r="G22" i="11"/>
  <c r="C29" i="11"/>
  <c r="K30" i="11"/>
  <c r="C32" i="11"/>
  <c r="K33" i="11"/>
  <c r="C35" i="11"/>
  <c r="K36" i="11"/>
  <c r="C38" i="11"/>
  <c r="C51" i="11"/>
  <c r="C54" i="11"/>
  <c r="C14" i="11"/>
  <c r="K15" i="11"/>
  <c r="C17" i="11"/>
  <c r="K18" i="11"/>
  <c r="K21" i="11"/>
  <c r="C20" i="11"/>
  <c r="O29" i="11"/>
  <c r="G31" i="11"/>
  <c r="O32" i="11"/>
  <c r="G34" i="11"/>
  <c r="O35" i="11"/>
  <c r="G37" i="11"/>
  <c r="O38" i="11"/>
  <c r="G52" i="11"/>
  <c r="O71" i="9"/>
  <c r="C45" i="6"/>
  <c r="G44" i="6"/>
  <c r="G11" i="6"/>
  <c r="G43" i="6"/>
  <c r="K11" i="6"/>
  <c r="C27" i="6"/>
  <c r="O11" i="6"/>
  <c r="G27" i="6"/>
  <c r="C51" i="6"/>
  <c r="Q25" i="2"/>
  <c r="R19" i="2" s="1"/>
  <c r="B18" i="2"/>
  <c r="B17" i="2"/>
  <c r="C5" i="2"/>
  <c r="S25" i="2"/>
  <c r="O17" i="15"/>
  <c r="G22" i="16"/>
  <c r="G28" i="16"/>
  <c r="C29" i="16"/>
  <c r="O29" i="16"/>
  <c r="G31" i="16"/>
  <c r="C32" i="16"/>
  <c r="O32" i="16"/>
  <c r="K33" i="16"/>
  <c r="G34" i="16"/>
  <c r="C35" i="16"/>
  <c r="O35" i="16"/>
  <c r="K36" i="16"/>
  <c r="G37" i="16"/>
  <c r="C38" i="16"/>
  <c r="O38" i="16"/>
  <c r="G44" i="16"/>
  <c r="G46" i="16"/>
  <c r="G48" i="16"/>
  <c r="G50" i="16"/>
  <c r="G52" i="16"/>
  <c r="G54" i="16"/>
  <c r="K28" i="16"/>
  <c r="G29" i="16"/>
  <c r="C30" i="16"/>
  <c r="O30" i="16"/>
  <c r="G32" i="16"/>
  <c r="C33" i="16"/>
  <c r="O33" i="16"/>
  <c r="K34" i="16"/>
  <c r="G35" i="16"/>
  <c r="C36" i="16"/>
  <c r="O36" i="16"/>
  <c r="K37" i="16"/>
  <c r="G38" i="16"/>
  <c r="C45" i="16"/>
  <c r="C47" i="16"/>
  <c r="C49" i="16"/>
  <c r="C51" i="16"/>
  <c r="C53" i="16"/>
  <c r="G44" i="11"/>
  <c r="C47" i="11"/>
  <c r="O17" i="10"/>
  <c r="C45" i="11"/>
  <c r="G38" i="11"/>
  <c r="G46" i="11"/>
  <c r="G49" i="11"/>
  <c r="G12" i="11"/>
  <c r="C13" i="11"/>
  <c r="O13" i="11"/>
  <c r="K14" i="11"/>
  <c r="G15" i="11"/>
  <c r="C16" i="11"/>
  <c r="O16" i="11"/>
  <c r="K17" i="11"/>
  <c r="G18" i="11"/>
  <c r="C19" i="11"/>
  <c r="O19" i="11"/>
  <c r="K20" i="11"/>
  <c r="G21" i="11"/>
  <c r="C22" i="11"/>
  <c r="O22" i="11"/>
  <c r="K22" i="11"/>
  <c r="C48" i="11"/>
  <c r="N71" i="9"/>
  <c r="P6" i="9" s="1"/>
  <c r="P67" i="9"/>
  <c r="O12" i="6"/>
  <c r="O13" i="6"/>
  <c r="O15" i="6"/>
  <c r="O16" i="6"/>
  <c r="O18" i="6"/>
  <c r="O19" i="6"/>
  <c r="O21" i="6"/>
  <c r="O22" i="6"/>
  <c r="O30" i="6"/>
  <c r="O32" i="6"/>
  <c r="O33" i="6"/>
  <c r="O35" i="6"/>
  <c r="O36" i="6"/>
  <c r="C12" i="6"/>
  <c r="C14" i="6"/>
  <c r="C15" i="6"/>
  <c r="C17" i="6"/>
  <c r="C18" i="6"/>
  <c r="C20" i="6"/>
  <c r="C21" i="6"/>
  <c r="C28" i="6"/>
  <c r="C29" i="6"/>
  <c r="C32" i="6"/>
  <c r="C34" i="6"/>
  <c r="C35" i="6"/>
  <c r="C37" i="6"/>
  <c r="C38" i="6"/>
  <c r="G12" i="6"/>
  <c r="G14" i="6"/>
  <c r="G15" i="6"/>
  <c r="G17" i="6"/>
  <c r="G18" i="6"/>
  <c r="G20" i="6"/>
  <c r="G21" i="6"/>
  <c r="G29" i="6"/>
  <c r="G32" i="6"/>
  <c r="G34" i="6"/>
  <c r="G35" i="6"/>
  <c r="G38" i="6"/>
  <c r="G45" i="6"/>
  <c r="G51" i="6"/>
  <c r="G53" i="6"/>
  <c r="K12" i="6"/>
  <c r="K13" i="6"/>
  <c r="K15" i="6"/>
  <c r="K16" i="6"/>
  <c r="K18" i="6"/>
  <c r="K19" i="6"/>
  <c r="K21" i="6"/>
  <c r="K22" i="6"/>
  <c r="K29" i="6"/>
  <c r="K30" i="6"/>
  <c r="K32" i="6"/>
  <c r="K33" i="6"/>
  <c r="K35" i="6"/>
  <c r="K36" i="6"/>
  <c r="K38" i="6"/>
  <c r="C48" i="6"/>
  <c r="C54" i="6"/>
  <c r="O11" i="16"/>
  <c r="K12" i="16"/>
  <c r="G13" i="16"/>
  <c r="C14" i="16"/>
  <c r="O14" i="16"/>
  <c r="K15" i="16"/>
  <c r="G16" i="16"/>
  <c r="C17" i="16"/>
  <c r="O17" i="16"/>
  <c r="K18" i="16"/>
  <c r="G19" i="16"/>
  <c r="C20" i="16"/>
  <c r="O20" i="16"/>
  <c r="K21" i="16"/>
  <c r="K30" i="16"/>
  <c r="G11" i="11"/>
  <c r="C12" i="11"/>
  <c r="O12" i="11"/>
  <c r="K13" i="11"/>
  <c r="G14" i="11"/>
  <c r="C15" i="11"/>
  <c r="O15" i="11"/>
  <c r="K16" i="11"/>
  <c r="G17" i="11"/>
  <c r="C18" i="11"/>
  <c r="O18" i="11"/>
  <c r="K19" i="11"/>
  <c r="G20" i="11"/>
  <c r="C21" i="11"/>
  <c r="O21" i="11"/>
  <c r="C27" i="11"/>
  <c r="O27" i="11"/>
  <c r="K28" i="11"/>
  <c r="G29" i="11"/>
  <c r="C30" i="11"/>
  <c r="O30" i="11"/>
  <c r="K31" i="11"/>
  <c r="G32" i="11"/>
  <c r="C33" i="11"/>
  <c r="O33" i="11"/>
  <c r="K34" i="11"/>
  <c r="G35" i="11"/>
  <c r="C36" i="11"/>
  <c r="O36" i="11"/>
  <c r="K37" i="11"/>
  <c r="G37" i="6"/>
  <c r="O38" i="6"/>
  <c r="C44" i="6"/>
  <c r="C50" i="6"/>
  <c r="C53" i="6"/>
  <c r="O17" i="5"/>
  <c r="C31" i="6"/>
  <c r="C46" i="6"/>
  <c r="C49" i="6"/>
  <c r="C52" i="6"/>
  <c r="G28" i="6"/>
  <c r="O29" i="6"/>
  <c r="G31" i="6"/>
  <c r="G46" i="6"/>
  <c r="G49" i="6"/>
  <c r="G52" i="6"/>
  <c r="N17" i="5"/>
  <c r="C13" i="6"/>
  <c r="K14" i="6"/>
  <c r="C16" i="6"/>
  <c r="K17" i="6"/>
  <c r="C19" i="6"/>
  <c r="K20" i="6"/>
  <c r="C22" i="6"/>
  <c r="K28" i="6"/>
  <c r="C30" i="6"/>
  <c r="K31" i="6"/>
  <c r="C33" i="6"/>
  <c r="K34" i="6"/>
  <c r="C36" i="6"/>
  <c r="K37" i="6"/>
  <c r="C47" i="6"/>
  <c r="G13" i="6"/>
  <c r="O14" i="6"/>
  <c r="G16" i="6"/>
  <c r="O17" i="6"/>
  <c r="G19" i="6"/>
  <c r="O20" i="6"/>
  <c r="G22" i="6"/>
  <c r="O28" i="6"/>
  <c r="G30" i="6"/>
  <c r="O31" i="6"/>
  <c r="G33" i="6"/>
  <c r="O34" i="6"/>
  <c r="G36" i="6"/>
  <c r="O37" i="6"/>
  <c r="G47" i="6"/>
  <c r="G50" i="6"/>
  <c r="N263" i="26"/>
  <c r="P121" i="26" s="1"/>
  <c r="O18" i="5"/>
  <c r="P47" i="9" l="1"/>
  <c r="R20" i="2"/>
  <c r="P32" i="14"/>
  <c r="P20" i="14"/>
  <c r="P39" i="9"/>
  <c r="P31" i="9"/>
  <c r="P38" i="9"/>
  <c r="P10" i="9"/>
  <c r="P64" i="9"/>
  <c r="R22" i="2"/>
  <c r="R21" i="2"/>
  <c r="P8" i="14"/>
  <c r="P23" i="14"/>
  <c r="P11" i="14"/>
  <c r="P33" i="14"/>
  <c r="P21" i="14"/>
  <c r="P9" i="14"/>
  <c r="P30" i="14"/>
  <c r="P18" i="14"/>
  <c r="P6" i="14"/>
  <c r="P31" i="14"/>
  <c r="P7" i="14"/>
  <c r="P16" i="14"/>
  <c r="P17" i="14"/>
  <c r="P26" i="14"/>
  <c r="P27" i="14"/>
  <c r="P15" i="14"/>
  <c r="P36" i="14"/>
  <c r="P24" i="14"/>
  <c r="P12" i="14"/>
  <c r="P19" i="14"/>
  <c r="P28" i="14"/>
  <c r="P29" i="14"/>
  <c r="P14" i="14"/>
  <c r="P25" i="14"/>
  <c r="P13" i="14"/>
  <c r="P34" i="14"/>
  <c r="P22" i="14"/>
  <c r="P10" i="14"/>
  <c r="P62" i="9"/>
  <c r="P40" i="9"/>
  <c r="P5" i="9"/>
  <c r="P27" i="9"/>
  <c r="P28" i="9"/>
  <c r="P35" i="9"/>
  <c r="P63" i="9"/>
  <c r="P52" i="9"/>
  <c r="P26" i="9"/>
  <c r="P55" i="9"/>
  <c r="P19" i="9"/>
  <c r="P59" i="9"/>
  <c r="P23" i="9"/>
  <c r="P51" i="9"/>
  <c r="P15" i="9"/>
  <c r="P50" i="9"/>
  <c r="P14" i="9"/>
  <c r="P43" i="9"/>
  <c r="P7" i="9"/>
  <c r="P16" i="9"/>
  <c r="P159" i="26"/>
  <c r="P13" i="26"/>
  <c r="P6" i="26"/>
  <c r="P138" i="26"/>
  <c r="P32" i="26"/>
  <c r="P5" i="26"/>
  <c r="R24" i="2"/>
  <c r="R23" i="2"/>
  <c r="P60" i="9"/>
  <c r="P48" i="9"/>
  <c r="P36" i="9"/>
  <c r="P24" i="9"/>
  <c r="P12" i="9"/>
  <c r="P68" i="9"/>
  <c r="P56" i="9"/>
  <c r="P44" i="9"/>
  <c r="P32" i="9"/>
  <c r="P20" i="9"/>
  <c r="P8" i="9"/>
  <c r="P61" i="9"/>
  <c r="P49" i="9"/>
  <c r="P37" i="9"/>
  <c r="P25" i="9"/>
  <c r="P13" i="9"/>
  <c r="P70" i="9"/>
  <c r="P58" i="9"/>
  <c r="P46" i="9"/>
  <c r="P34" i="9"/>
  <c r="P22" i="9"/>
  <c r="P11" i="9"/>
  <c r="P65" i="9"/>
  <c r="P53" i="9"/>
  <c r="P41" i="9"/>
  <c r="P29" i="9"/>
  <c r="P17" i="9"/>
  <c r="P69" i="9"/>
  <c r="P57" i="9"/>
  <c r="P45" i="9"/>
  <c r="P33" i="9"/>
  <c r="P21" i="9"/>
  <c r="P9" i="9"/>
  <c r="P66" i="9"/>
  <c r="P54" i="9"/>
  <c r="P42" i="9"/>
  <c r="P30" i="9"/>
  <c r="P18" i="9"/>
  <c r="P93" i="26"/>
  <c r="P30" i="26"/>
  <c r="P112" i="26"/>
  <c r="P136" i="26"/>
  <c r="P96" i="26"/>
  <c r="P166" i="26"/>
  <c r="P229" i="26"/>
  <c r="P164" i="26"/>
  <c r="P196" i="26"/>
  <c r="P262" i="26"/>
  <c r="P157" i="26"/>
  <c r="P244" i="26"/>
  <c r="P253" i="26"/>
  <c r="P128" i="26"/>
  <c r="P237" i="26"/>
  <c r="P44" i="26"/>
  <c r="P141" i="26"/>
  <c r="P33" i="26"/>
  <c r="P249" i="26"/>
  <c r="P89" i="26"/>
  <c r="P242" i="26"/>
  <c r="P108" i="26"/>
  <c r="P60" i="26"/>
  <c r="P179" i="26"/>
  <c r="P182" i="26"/>
  <c r="P86" i="26"/>
  <c r="P222" i="26"/>
  <c r="P35" i="26"/>
  <c r="P46" i="26"/>
  <c r="P177" i="26"/>
  <c r="P180" i="26"/>
  <c r="P198" i="26"/>
  <c r="P125" i="26"/>
  <c r="P88" i="26"/>
  <c r="P91" i="26"/>
  <c r="P195" i="26"/>
  <c r="P37" i="26"/>
  <c r="P51" i="26"/>
  <c r="P226" i="26"/>
  <c r="P113" i="26"/>
  <c r="P97" i="26"/>
  <c r="P231" i="26"/>
  <c r="P160" i="26"/>
  <c r="P197" i="26"/>
  <c r="P67" i="26"/>
  <c r="P64" i="26"/>
  <c r="P34" i="26"/>
  <c r="P10" i="26"/>
  <c r="P155" i="26"/>
  <c r="P110" i="26"/>
  <c r="P38" i="26"/>
  <c r="P240" i="26"/>
  <c r="P129" i="26"/>
  <c r="P14" i="26"/>
  <c r="P78" i="26"/>
  <c r="P15" i="26"/>
  <c r="P191" i="26"/>
  <c r="P147" i="26"/>
  <c r="P209" i="26"/>
  <c r="P174" i="26"/>
  <c r="P31" i="26"/>
  <c r="P142" i="26"/>
  <c r="P74" i="26"/>
  <c r="P254" i="26"/>
  <c r="P214" i="26"/>
  <c r="P71" i="26"/>
  <c r="P227" i="26"/>
  <c r="P52" i="26"/>
  <c r="P208" i="26"/>
  <c r="P173" i="26"/>
  <c r="P119" i="26"/>
  <c r="P192" i="26"/>
  <c r="P28" i="26"/>
  <c r="P11" i="26"/>
  <c r="P212" i="26"/>
  <c r="P48" i="26"/>
  <c r="P103" i="26"/>
  <c r="P42" i="26"/>
  <c r="P81" i="26"/>
  <c r="P202" i="26"/>
  <c r="P187" i="26"/>
  <c r="P165" i="26"/>
  <c r="P140" i="26"/>
  <c r="P111" i="26"/>
  <c r="P205" i="26"/>
  <c r="P186" i="26"/>
  <c r="P107" i="26"/>
  <c r="P73" i="26"/>
  <c r="P50" i="26"/>
  <c r="P19" i="26"/>
  <c r="P12" i="26"/>
  <c r="P263" i="26"/>
  <c r="P235" i="26"/>
  <c r="P224" i="26"/>
  <c r="P219" i="26"/>
  <c r="P257" i="26"/>
  <c r="P217" i="26"/>
  <c r="P259" i="26"/>
  <c r="P245" i="26"/>
  <c r="P118" i="26"/>
  <c r="P233" i="26"/>
  <c r="P247" i="26"/>
  <c r="P127" i="26"/>
  <c r="P146" i="26"/>
  <c r="P156" i="26"/>
  <c r="P84" i="26"/>
  <c r="P22" i="26"/>
  <c r="P40" i="26"/>
  <c r="P58" i="26"/>
  <c r="P76" i="26"/>
  <c r="P94" i="26"/>
  <c r="P176" i="26"/>
  <c r="P188" i="26"/>
  <c r="P199" i="26"/>
  <c r="P221" i="26"/>
  <c r="P114" i="26"/>
  <c r="P131" i="26"/>
  <c r="P150" i="26"/>
  <c r="P168" i="26"/>
  <c r="P181" i="26"/>
  <c r="P144" i="26"/>
  <c r="P204" i="26"/>
  <c r="P243" i="26"/>
  <c r="P18" i="26"/>
  <c r="P45" i="26"/>
  <c r="P63" i="26"/>
  <c r="P87" i="26"/>
  <c r="P106" i="26"/>
  <c r="P211" i="26"/>
  <c r="P20" i="26"/>
  <c r="P54" i="26"/>
  <c r="P115" i="26"/>
  <c r="P132" i="26"/>
  <c r="P151" i="26"/>
  <c r="P169" i="26"/>
  <c r="P218" i="26"/>
  <c r="P234" i="26"/>
  <c r="P246" i="26"/>
  <c r="P258" i="26"/>
  <c r="P17" i="26"/>
  <c r="P57" i="26"/>
  <c r="P80" i="26"/>
  <c r="P99" i="26"/>
  <c r="P130" i="26"/>
  <c r="P149" i="26"/>
  <c r="P167" i="26"/>
  <c r="P7" i="26"/>
  <c r="P25" i="26"/>
  <c r="P43" i="26"/>
  <c r="P61" i="26"/>
  <c r="P79" i="26"/>
  <c r="P98" i="26"/>
  <c r="P178" i="26"/>
  <c r="P190" i="26"/>
  <c r="P201" i="26"/>
  <c r="P230" i="26"/>
  <c r="P116" i="26"/>
  <c r="P134" i="26"/>
  <c r="P153" i="26"/>
  <c r="P171" i="26"/>
  <c r="P183" i="26"/>
  <c r="P194" i="26"/>
  <c r="P206" i="26"/>
  <c r="P255" i="26"/>
  <c r="P27" i="26"/>
  <c r="P49" i="26"/>
  <c r="P66" i="26"/>
  <c r="P90" i="26"/>
  <c r="P213" i="26"/>
  <c r="P223" i="26"/>
  <c r="P26" i="26"/>
  <c r="P59" i="26"/>
  <c r="P117" i="26"/>
  <c r="P135" i="26"/>
  <c r="P154" i="26"/>
  <c r="P172" i="26"/>
  <c r="P220" i="26"/>
  <c r="P236" i="26"/>
  <c r="P248" i="26"/>
  <c r="P260" i="26"/>
  <c r="P23" i="26"/>
  <c r="P62" i="26"/>
  <c r="P83" i="26"/>
  <c r="P102" i="26"/>
  <c r="P133" i="26"/>
  <c r="P152" i="26"/>
  <c r="P170" i="26"/>
  <c r="P77" i="26"/>
  <c r="P256" i="26"/>
  <c r="P216" i="26"/>
  <c r="P161" i="26"/>
  <c r="P105" i="26"/>
  <c r="P241" i="26"/>
  <c r="P55" i="26"/>
  <c r="P215" i="26"/>
  <c r="P175" i="26"/>
  <c r="P122" i="26"/>
  <c r="P193" i="26"/>
  <c r="P85" i="26"/>
  <c r="P56" i="26"/>
  <c r="P39" i="26"/>
  <c r="P104" i="26"/>
  <c r="P29" i="26"/>
  <c r="P238" i="26"/>
  <c r="P158" i="26"/>
  <c r="P126" i="26"/>
  <c r="P251" i="26"/>
  <c r="P75" i="26"/>
  <c r="P9" i="26"/>
  <c r="P189" i="26"/>
  <c r="P143" i="26"/>
  <c r="P207" i="26"/>
  <c r="P109" i="26"/>
  <c r="P82" i="26"/>
  <c r="P53" i="26"/>
  <c r="P24" i="26"/>
  <c r="P139" i="26"/>
  <c r="P95" i="26"/>
  <c r="P68" i="26"/>
  <c r="P252" i="26"/>
  <c r="P232" i="26"/>
  <c r="P148" i="26"/>
  <c r="P123" i="26"/>
  <c r="P239" i="26"/>
  <c r="P72" i="26"/>
  <c r="P92" i="26"/>
  <c r="P65" i="26"/>
  <c r="P8" i="26"/>
  <c r="P250" i="26"/>
  <c r="P228" i="26"/>
  <c r="P210" i="26"/>
  <c r="P145" i="26"/>
  <c r="P120" i="26"/>
  <c r="P41" i="26"/>
  <c r="P225" i="26"/>
  <c r="P100" i="26"/>
  <c r="P69" i="26"/>
  <c r="P36" i="26"/>
  <c r="P21" i="26"/>
  <c r="P200" i="26"/>
  <c r="P185" i="26"/>
  <c r="P163" i="26"/>
  <c r="P137" i="26"/>
  <c r="P261" i="26"/>
  <c r="P203" i="26"/>
  <c r="P184" i="26"/>
  <c r="P101" i="26"/>
  <c r="P70" i="26"/>
  <c r="P47" i="26"/>
  <c r="P16" i="26"/>
  <c r="P162" i="26"/>
  <c r="P124" i="26"/>
  <c r="P37" i="14" l="1"/>
  <c r="P71" i="9"/>
  <c r="R25" i="2"/>
</calcChain>
</file>

<file path=xl/sharedStrings.xml><?xml version="1.0" encoding="utf-8"?>
<sst xmlns="http://schemas.openxmlformats.org/spreadsheetml/2006/main" count="1461" uniqueCount="593">
  <si>
    <t xml:space="preserve">   </t>
  </si>
  <si>
    <t xml:space="preserve">  </t>
  </si>
  <si>
    <t>6.</t>
  </si>
  <si>
    <t>Controladoria Geral do Município - Ouvidoria Geral</t>
  </si>
  <si>
    <t>SIGRC - Sistema Integrado de Gerenciamento e Relacionamento com o Cidadão</t>
  </si>
  <si>
    <t>Meses</t>
  </si>
  <si>
    <t>Protocolos</t>
  </si>
  <si>
    <t>Variação*</t>
  </si>
  <si>
    <t>Total</t>
  </si>
  <si>
    <t>Média</t>
  </si>
  <si>
    <t>Tipo de manifestação</t>
  </si>
  <si>
    <t>%Total</t>
  </si>
  <si>
    <t>Denúncia</t>
  </si>
  <si>
    <t>Elogio</t>
  </si>
  <si>
    <t>Manifestações sobre o BRT Aricanduva**</t>
  </si>
  <si>
    <t>BRT Aricanduva</t>
  </si>
  <si>
    <t>Reclamação</t>
  </si>
  <si>
    <t>Solicitação</t>
  </si>
  <si>
    <t>Sugestão</t>
  </si>
  <si>
    <t>Total Geral</t>
  </si>
  <si>
    <t>* Variação percentual em relação ao mês imediatamente anterior.</t>
  </si>
  <si>
    <t>** A opção do serviço "Manifestações sobre o BRT Aricanduva", referente à obra de implantação do BRT Aricanduva e do novo Centro de Operações da SPTrans (COP), foi incluída o Portal SP156 em outubro de 2024.</t>
  </si>
  <si>
    <t>ATENDIMENTOS</t>
  </si>
  <si>
    <t>nov/26</t>
  </si>
  <si>
    <t>out/26</t>
  </si>
  <si>
    <t>Carta</t>
  </si>
  <si>
    <t>Central SP156</t>
  </si>
  <si>
    <t>Zap Denúncia</t>
  </si>
  <si>
    <t>E-mail</t>
  </si>
  <si>
    <t>Encaminhamento de outros órgãos (Processo SEI, Memorando, Ofício, etc.)</t>
  </si>
  <si>
    <t>App SP156</t>
  </si>
  <si>
    <t>Portal</t>
  </si>
  <si>
    <t>Presencial</t>
  </si>
  <si>
    <t>TOTAL</t>
  </si>
  <si>
    <t>Competência Estadual</t>
  </si>
  <si>
    <t>Outros Municípios</t>
  </si>
  <si>
    <t>Outros Órgãos</t>
  </si>
  <si>
    <t>Canal</t>
  </si>
  <si>
    <t>Encaminhamento de outros órgãos (Processo SEI, Memorando, Ofício, etc.) - referenciar na descrição</t>
  </si>
  <si>
    <t>PORTAL</t>
  </si>
  <si>
    <t>ASSUNTO -  Buraco e Pavimentação (Guia Portal 156)*</t>
  </si>
  <si>
    <t>Secretaria Municipal das Subprefeituras</t>
  </si>
  <si>
    <t>São Paulo Transportes - SPTrans</t>
  </si>
  <si>
    <t>Secretaria Municipal de Infraestrutura Urbana e Obras</t>
  </si>
  <si>
    <t>Subprefeituras</t>
  </si>
  <si>
    <t xml:space="preserve">TOTAL </t>
  </si>
  <si>
    <r>
      <rPr>
        <b/>
        <sz val="11"/>
        <color rgb="FF000000"/>
        <rFont val="Calibri"/>
        <family val="2"/>
      </rPr>
      <t>Tapa buraco - Secretaria Municipal das Subprefeituras</t>
    </r>
    <r>
      <rPr>
        <sz val="11"/>
        <color rgb="FF000000"/>
        <rFont val="Calibri"/>
        <family val="2"/>
      </rPr>
      <t>: https://sp156.prefeitura.sp.gov.br/portal/servicos/informacao?servico=952</t>
    </r>
  </si>
  <si>
    <r>
      <rPr>
        <b/>
        <sz val="11"/>
        <color rgb="FF000000"/>
        <rFont val="Calibri"/>
        <family val="2"/>
      </rPr>
      <t>Tapa Buraco em faixa exlusiva de ônibus - São Paulo Transportes:</t>
    </r>
    <r>
      <rPr>
        <sz val="11"/>
        <color rgb="FF000000"/>
        <rFont val="Calibri"/>
        <family val="2"/>
      </rPr>
      <t xml:space="preserve"> https://sp156.prefeitura.sp.gov.br/portal/servicos/informacao?servico=3170</t>
    </r>
  </si>
  <si>
    <r>
      <rPr>
        <b/>
        <sz val="11"/>
        <color rgb="FF000000"/>
        <rFont val="Calibri"/>
        <family val="2"/>
      </rPr>
      <t>Solicitar vistoria e reparo em pontes e viadutos - Secretaria Municipal de Infraestrutura Urbana e Obras</t>
    </r>
    <r>
      <rPr>
        <sz val="11"/>
        <color rgb="FF000000"/>
        <rFont val="Calibri"/>
        <family val="2"/>
      </rPr>
      <t>: https://sp156.prefeitura.sp.gov.br/portal/servicos/informacao?servico=3381</t>
    </r>
  </si>
  <si>
    <t xml:space="preserve">* Em decorrência da troca de sistema ocorrida em Dez/2016, a metodologia atualmente aplicada para a classificação dos assuntos é a Guia de Serviços do Portal 156 (As Denúncias não estão sendo contabilizadas nessa aba da planilha, pois esses dados estão sendo exibidos em abas específicas). </t>
  </si>
  <si>
    <t>ASSUNTO (Guia Portal 156)*</t>
  </si>
  <si>
    <t>% Total</t>
  </si>
  <si>
    <t>Acervo da Secretaria de Educação</t>
  </si>
  <si>
    <t>Acervos e Bibliotecas</t>
  </si>
  <si>
    <t>Acessibilidade digital</t>
  </si>
  <si>
    <t>Acessibilidade em edificações</t>
  </si>
  <si>
    <t>Acesso à informação</t>
  </si>
  <si>
    <t>Adoção de animais</t>
  </si>
  <si>
    <t>Agendamento eletrônico</t>
  </si>
  <si>
    <t>Água subterrânea/Curso d'água</t>
  </si>
  <si>
    <t>Álcool e outras drogas</t>
  </si>
  <si>
    <t>Alimentação escolar</t>
  </si>
  <si>
    <t>Alistamento e Serviço Militar</t>
  </si>
  <si>
    <t>Ambulantes</t>
  </si>
  <si>
    <t>Animais que transmitem doenças ou risco à saúde</t>
  </si>
  <si>
    <t>Animais silvestres</t>
  </si>
  <si>
    <t>Animal agressor e/ou invasor</t>
  </si>
  <si>
    <t>Animal em via pública</t>
  </si>
  <si>
    <t>Apoio à aprendizagem</t>
  </si>
  <si>
    <t>Aquático - SP</t>
  </si>
  <si>
    <t>Áreas contaminadas</t>
  </si>
  <si>
    <t>Áreas de pedestre (calçadões)</t>
  </si>
  <si>
    <t>Áreas municipais</t>
  </si>
  <si>
    <t>Armazém Solidário</t>
  </si>
  <si>
    <t>Arquivo Histórico Municipal</t>
  </si>
  <si>
    <t>Árvore</t>
  </si>
  <si>
    <t>Assistência a saúde na urgência e emergência (portas)</t>
  </si>
  <si>
    <t>Assistência domiciliar</t>
  </si>
  <si>
    <t>Assistência farmacêutica</t>
  </si>
  <si>
    <t>Assistência Técnica e Extensão Rural</t>
  </si>
  <si>
    <t>ATENDE+ - Transporte para Pessoas com Deficiência</t>
  </si>
  <si>
    <t>Atendimento especializado para defesa de direitos</t>
  </si>
  <si>
    <t>Atestado Médico</t>
  </si>
  <si>
    <t>Autorização para eventos e locais de reunião</t>
  </si>
  <si>
    <t>Autos de Infração</t>
  </si>
  <si>
    <t>Auxílio Aluguel</t>
  </si>
  <si>
    <t>Benefícios Eventuais</t>
  </si>
  <si>
    <t>Biblioteca Mário de Andrade</t>
  </si>
  <si>
    <t>Bibliotecas municipais</t>
  </si>
  <si>
    <t>Bicicleta</t>
  </si>
  <si>
    <t>Bilhete único</t>
  </si>
  <si>
    <t>Bolsas e Programas de Qualificação</t>
  </si>
  <si>
    <t>Buraco e Pavimentação</t>
  </si>
  <si>
    <t>Cadastro de Prestadores de Outros Municípios</t>
  </si>
  <si>
    <t>Cadastro Municipal de Vigilância em Saúde - CMVS</t>
  </si>
  <si>
    <t>Cadastro Único (CadÚnico)</t>
  </si>
  <si>
    <t>CADIN - Cadastro Informativo Municipal</t>
  </si>
  <si>
    <t>Calçadas, guias e postes</t>
  </si>
  <si>
    <t>Capinação e roçada de áreas verdes</t>
  </si>
  <si>
    <t>Carga e frete</t>
  </si>
  <si>
    <t>Carro Híbrido, Hidrogênio e Elétrico</t>
  </si>
  <si>
    <t>Cartão SUS e aplicativo Agenda Fácil</t>
  </si>
  <si>
    <t>Casas de Cultura</t>
  </si>
  <si>
    <t>Castração</t>
  </si>
  <si>
    <t>Cadastro de Contribuintes Mobiliários (CCM)</t>
  </si>
  <si>
    <t>Cemitérios</t>
  </si>
  <si>
    <t>Central 156</t>
  </si>
  <si>
    <t>Centro Cultural São Paulo (CCSP)</t>
  </si>
  <si>
    <t>Centro de Apoio ao Trabalho e Empreendedorismo - CATe</t>
  </si>
  <si>
    <t>Centro de Formação em Controle Interno (CFCI)</t>
  </si>
  <si>
    <t>Centros Culturais e Teatros (CCULT)</t>
  </si>
  <si>
    <t>Centros de Referência, Convivência e Desenvolvimento</t>
  </si>
  <si>
    <t>Centros Educacionais Unificados (CEUs)</t>
  </si>
  <si>
    <t>Centros esportivos</t>
  </si>
  <si>
    <t>Certidão Ambiental</t>
  </si>
  <si>
    <t>Certidões</t>
  </si>
  <si>
    <t>Certidões de trânsito</t>
  </si>
  <si>
    <t>CIL- Central de Intermediação em Libras</t>
  </si>
  <si>
    <t>Cirurgias</t>
  </si>
  <si>
    <t>COHAB</t>
  </si>
  <si>
    <t>Coleta de lixo domiciliar</t>
  </si>
  <si>
    <t>Coleta de resíduos de serviços de saúde</t>
  </si>
  <si>
    <t>Coleta seletiva</t>
  </si>
  <si>
    <t>Comércio de animais</t>
  </si>
  <si>
    <t>Condições sanitárias inadequadas</t>
  </si>
  <si>
    <t>Conduta de funcionários</t>
  </si>
  <si>
    <t>Conselho Participativo Municipal</t>
  </si>
  <si>
    <t>Consulta de débitos e DUC</t>
  </si>
  <si>
    <t>Consulta em atenção básica</t>
  </si>
  <si>
    <t>Consultas médicas em atenção especializada ambulatorial</t>
  </si>
  <si>
    <t>Criação inadequada de animais</t>
  </si>
  <si>
    <t>Criança e adolescente</t>
  </si>
  <si>
    <t>Declarações fiscais</t>
  </si>
  <si>
    <t>Defesa civil</t>
  </si>
  <si>
    <t>Dengue/chikungunya/zika (mosquito aedes aegypti)</t>
  </si>
  <si>
    <t>Denúncia Fiscal</t>
  </si>
  <si>
    <t>Descomplica SP - 24h</t>
  </si>
  <si>
    <t>Descomplica SP - Butantã</t>
  </si>
  <si>
    <t>Descomplica SP - Campo Limpo</t>
  </si>
  <si>
    <t>Descomplica SP - Capela do Socorro</t>
  </si>
  <si>
    <t>Descomplica SP - Casa verde</t>
  </si>
  <si>
    <t>Descomplica SP - Cidade Tiradentes</t>
  </si>
  <si>
    <t>Descomplica SP - Correção de cadastro</t>
  </si>
  <si>
    <t>Descomplica SP - Ermelino Matarazzo</t>
  </si>
  <si>
    <t>Descomplica SP - Guaianases</t>
  </si>
  <si>
    <t>Descomplica SP - Ipiranga</t>
  </si>
  <si>
    <t>Descomplica SP - Itaim Paulista</t>
  </si>
  <si>
    <t>Descomplica SP - Itaquera</t>
  </si>
  <si>
    <t>Descomplica SP - Jabaquara</t>
  </si>
  <si>
    <t>Descomplica SP - Jaçanã/Tremembé</t>
  </si>
  <si>
    <t>Descomplica SP - Lapa</t>
  </si>
  <si>
    <t>Descomplica SP - M'Boi Mirim</t>
  </si>
  <si>
    <t>Descomplica SP - Mooca</t>
  </si>
  <si>
    <t>Descomplica SP - Parelheiros</t>
  </si>
  <si>
    <t>Descomplica SP - Penha</t>
  </si>
  <si>
    <t>Descomplica SP - Perus/Anhanguera</t>
  </si>
  <si>
    <t>Descomplica SP - Pirituba/Jaraguá</t>
  </si>
  <si>
    <t>Descomplica SP - Santana/Tucuruvi</t>
  </si>
  <si>
    <t>Descomplica SP - Santo Amaro</t>
  </si>
  <si>
    <t>Descomplica SP - São Mateus</t>
  </si>
  <si>
    <t>Descomplica SP - São Miguel</t>
  </si>
  <si>
    <t>Descomplica SP - Sapopemba</t>
  </si>
  <si>
    <t>Descomplica SP - Sé</t>
  </si>
  <si>
    <t>Descomplica SP - Vila Maria/Vila Guilherme</t>
  </si>
  <si>
    <t>Descomplica SP - Vila Mariana</t>
  </si>
  <si>
    <t>Descomplica SP - Vila Prudente</t>
  </si>
  <si>
    <t>Devoluções, restituições e indenizações</t>
  </si>
  <si>
    <t>Dívida Ativa</t>
  </si>
  <si>
    <t>Documentações de edificações</t>
  </si>
  <si>
    <t>Documentações de ruas e logradouros</t>
  </si>
  <si>
    <t>Documentações e alvarás para obras</t>
  </si>
  <si>
    <t>Drenagem de água de chuva</t>
  </si>
  <si>
    <t>Ecoponto</t>
  </si>
  <si>
    <t>Educação ambiental</t>
  </si>
  <si>
    <t>Empreenda fácil</t>
  </si>
  <si>
    <t>Empreendedorismo</t>
  </si>
  <si>
    <t>Esgoto e água usada</t>
  </si>
  <si>
    <t>Estabelecimentos comerciais, indústrias e serviços</t>
  </si>
  <si>
    <t>Estacionamento</t>
  </si>
  <si>
    <t>Eutanásia (morte sem dor)</t>
  </si>
  <si>
    <t>Eventos</t>
  </si>
  <si>
    <t>Exames e vacinas</t>
  </si>
  <si>
    <t>Exames em atenção especializada ambulatorial - rede hora certa / AMA-E / AE</t>
  </si>
  <si>
    <t>Exumação e translado/transferência de corpos</t>
  </si>
  <si>
    <t>Fab Lab</t>
  </si>
  <si>
    <t>Faixas exclusivas e corredores de ônibus</t>
  </si>
  <si>
    <t>Feira livre</t>
  </si>
  <si>
    <t>Filmagens em espaços públicos</t>
  </si>
  <si>
    <t>Fiscalização de obras</t>
  </si>
  <si>
    <t>Fomento à criação artística</t>
  </si>
  <si>
    <t>Formação artística e cultural</t>
  </si>
  <si>
    <t>Fretamento</t>
  </si>
  <si>
    <t>Grande gerador de resíduos (serviço, comércio, indústria)</t>
  </si>
  <si>
    <t>Gratuidades</t>
  </si>
  <si>
    <t>Guarda Civil Metropolitana</t>
  </si>
  <si>
    <t>Guias rebaixadas</t>
  </si>
  <si>
    <t>Heliponto / Heliporto</t>
  </si>
  <si>
    <t>Homenagem fúnebre, velório, sepultamento e cremação</t>
  </si>
  <si>
    <t>Hospital veterinário público</t>
  </si>
  <si>
    <t>Iluminação pública</t>
  </si>
  <si>
    <t>Imigrante</t>
  </si>
  <si>
    <t>Imunidades, isenções e demais benefícios fiscais</t>
  </si>
  <si>
    <t>Indenizações e contestações de multas</t>
  </si>
  <si>
    <t>Inspeção Veicular</t>
  </si>
  <si>
    <t>Instalações físicas e equipamentos acessíveis</t>
  </si>
  <si>
    <t>Instituto de Previdência (IPREM)</t>
  </si>
  <si>
    <t>IPTU - Imposto Predial e Territorial Urbano</t>
  </si>
  <si>
    <t>ISS – Construção Civil</t>
  </si>
  <si>
    <t>ISS - Imposto Sobre Serviços</t>
  </si>
  <si>
    <t>Imposto sobre a Transmissão de Bens Imóveis (ITBI)</t>
  </si>
  <si>
    <t>Lei Aldir Blanc - apoio emergencial a cultura</t>
  </si>
  <si>
    <t>Leve leite</t>
  </si>
  <si>
    <t>LGBTI</t>
  </si>
  <si>
    <t>Licenciamento Ambiental</t>
  </si>
  <si>
    <t>Licenciamento Industrial</t>
  </si>
  <si>
    <t>Lixeiras públicas</t>
  </si>
  <si>
    <t>Manutenção da sinalização de trânsito</t>
  </si>
  <si>
    <t>Material e uniforme escolar</t>
  </si>
  <si>
    <t>Matrícula</t>
  </si>
  <si>
    <t>Mediação de conflitos</t>
  </si>
  <si>
    <t>Medicamento de controle especial</t>
  </si>
  <si>
    <t>Medicinas tradicionais, homeopatia, práticas integrativas em saúde</t>
  </si>
  <si>
    <t>Mercados e Sacolões</t>
  </si>
  <si>
    <t>Microempreendedor Individual - MEI</t>
  </si>
  <si>
    <t>Moto frete</t>
  </si>
  <si>
    <t>Mulher</t>
  </si>
  <si>
    <t>Multa ambiental</t>
  </si>
  <si>
    <t>Multas de trânsito e guinchamentos</t>
  </si>
  <si>
    <t>Multas e contestações</t>
  </si>
  <si>
    <t>Não identificado**</t>
  </si>
  <si>
    <t>Nota do Milhão</t>
  </si>
  <si>
    <t>Notificação de imóvel ocioso</t>
  </si>
  <si>
    <t>Numeração de imóveis</t>
  </si>
  <si>
    <t>Ocupação irregular</t>
  </si>
  <si>
    <t>Ônibus</t>
  </si>
  <si>
    <t>Ônibus e Ponto de ônibus</t>
  </si>
  <si>
    <t>Ônibus fretado</t>
  </si>
  <si>
    <t>Organizações da Sociedade Civil</t>
  </si>
  <si>
    <t>Ouvidoria SUS</t>
  </si>
  <si>
    <t>Parcelamento de tributos</t>
  </si>
  <si>
    <t>Parques</t>
  </si>
  <si>
    <t>Patrimônio histórico e cultural</t>
  </si>
  <si>
    <t>Pedido de orientação ou informação</t>
  </si>
  <si>
    <t>Pessoa com Deficiência</t>
  </si>
  <si>
    <t>Pessoa desaparecida</t>
  </si>
  <si>
    <t>Pessoa idosa</t>
  </si>
  <si>
    <t>Planetário</t>
  </si>
  <si>
    <t>Poluição do ar</t>
  </si>
  <si>
    <t>Poluição sonora - PSIU</t>
  </si>
  <si>
    <t>Ponto viciado, entulho e caçamba de entulho</t>
  </si>
  <si>
    <t>População ou pessoa em situação de rua</t>
  </si>
  <si>
    <t>Portal SP156</t>
  </si>
  <si>
    <t>Praças</t>
  </si>
  <si>
    <t>Precatórios</t>
  </si>
  <si>
    <t>Processo Administrativo</t>
  </si>
  <si>
    <t>PROCON Cidade de São Paulo</t>
  </si>
  <si>
    <t>Programa Bolsa Família</t>
  </si>
  <si>
    <t>Programa Cidade Solidária</t>
  </si>
  <si>
    <t>Programa Renda Mínima</t>
  </si>
  <si>
    <t>Publicidade e poluição visual</t>
  </si>
  <si>
    <t>Qualidade de atendimento</t>
  </si>
  <si>
    <t>Qualificação profissional</t>
  </si>
  <si>
    <t>Questões raciais, étnicas e religiosas</t>
  </si>
  <si>
    <t>Regimes Especiais de Tributação</t>
  </si>
  <si>
    <t>Registro de animais - RGA</t>
  </si>
  <si>
    <t>Remoção de grandes objetos</t>
  </si>
  <si>
    <t>Renda Básica Emergencial</t>
  </si>
  <si>
    <t>Requalifica Centro</t>
  </si>
  <si>
    <t>Rios e córregos</t>
  </si>
  <si>
    <t>Rua de Lazer</t>
  </si>
  <si>
    <t>Ruas, vilas, vielas e escadarias</t>
  </si>
  <si>
    <t>Saúde bucal</t>
  </si>
  <si>
    <t>Saúde da criança</t>
  </si>
  <si>
    <t>Saúde da pessoa com deficiência</t>
  </si>
  <si>
    <t>Saúde da pessoa com doenças sexualmente transmissíveis (DST),  HIV e AIDS</t>
  </si>
  <si>
    <t>Saúde da pessoa idosa</t>
  </si>
  <si>
    <t>Saúde da população LGBT</t>
  </si>
  <si>
    <t>Saúde mental</t>
  </si>
  <si>
    <t>SAV - Solução de Atendimento Eletrônico</t>
  </si>
  <si>
    <t>Segurança alimentar e nutricional</t>
  </si>
  <si>
    <t>Segurança de edificação</t>
  </si>
  <si>
    <t>Senha Web</t>
  </si>
  <si>
    <t>Serviços de apoio terapêutico</t>
  </si>
  <si>
    <t>Servidores da SME</t>
  </si>
  <si>
    <t>Sinalização e Circulação de veículos e Pedestres</t>
  </si>
  <si>
    <t>Situações Excepcionais</t>
  </si>
  <si>
    <t>Smart Sampa</t>
  </si>
  <si>
    <t>Solicitação de callback durante atendimento receptivo</t>
  </si>
  <si>
    <t>Solicitar que acesso ao processo da OGM seja público</t>
  </si>
  <si>
    <t>Solução de Atendimento Eletrônico (SAV)</t>
  </si>
  <si>
    <t>Tabagismo</t>
  </si>
  <si>
    <t>Taxas mobiliárias</t>
  </si>
  <si>
    <t>Táxi</t>
  </si>
  <si>
    <t>Telecentros</t>
  </si>
  <si>
    <t>Terrenos e imóveis</t>
  </si>
  <si>
    <t>Transporte Escolar</t>
  </si>
  <si>
    <t>Transtorno do espectro do autismo (TEA)</t>
  </si>
  <si>
    <t>Turismo</t>
  </si>
  <si>
    <t>Unidade habitacional</t>
  </si>
  <si>
    <t>Unidades escolares</t>
  </si>
  <si>
    <t>Urgências e Emergências</t>
  </si>
  <si>
    <t>Vacinação</t>
  </si>
  <si>
    <t>Varrição e limpeza urbana</t>
  </si>
  <si>
    <t>Veículos abandonados</t>
  </si>
  <si>
    <t>Vigilância Sanitária</t>
  </si>
  <si>
    <t>Vista de Processos - Secretaria Municipal da Fazenda</t>
  </si>
  <si>
    <t>WiFi Livre SP</t>
  </si>
  <si>
    <t>Zona Azul</t>
  </si>
  <si>
    <t>**Os protocolos classificadas como assunto "não identificado", são reclamações recebidas no sistema sem que se tenha o registro do assunto demandado.</t>
  </si>
  <si>
    <t>Assuntos - 10 mais solicitados de 2026 (Média)</t>
  </si>
  <si>
    <t>Outros</t>
  </si>
  <si>
    <t>%total</t>
  </si>
  <si>
    <t>Assuntos - variação dos 10 mais solicitados de 2026 (MÉDIA)</t>
  </si>
  <si>
    <t>*Protocolos - valores absolutos do mês</t>
  </si>
  <si>
    <t>** Variação percentual em relação ao mês imediatamente anterior.</t>
  </si>
  <si>
    <t>Protocolos*</t>
  </si>
  <si>
    <t>Variação**</t>
  </si>
  <si>
    <t>Unidades PMSP*</t>
  </si>
  <si>
    <t>Agência Reguladora de Serviços Públicos do Município</t>
  </si>
  <si>
    <t>Casa Civíl</t>
  </si>
  <si>
    <t>Companhia de Engenharia de Tráfego</t>
  </si>
  <si>
    <t>Companhia Metropolitana de Habitação</t>
  </si>
  <si>
    <t>Controladoria Geral do Município</t>
  </si>
  <si>
    <t>Procuradoria Geral do Município</t>
  </si>
  <si>
    <t>São Paulo Obras</t>
  </si>
  <si>
    <t>São Paulo Transportes</t>
  </si>
  <si>
    <t>Secretaria de Relações Institucionais</t>
  </si>
  <si>
    <t>Secretaria de Relações Internacionais</t>
  </si>
  <si>
    <t>Secretaria do Governo Municipal</t>
  </si>
  <si>
    <t>Secretaria Executiva de Limpeza Urbana</t>
  </si>
  <si>
    <t>Secretaria Municipal da Fazenda</t>
  </si>
  <si>
    <t>Secretaria Municipal da Pessoa com Deficiência</t>
  </si>
  <si>
    <t>Secretaria Municipal da Saúde</t>
  </si>
  <si>
    <t>Secretaria Municipal de Assistência e Desenvolvimento Social</t>
  </si>
  <si>
    <t>Secretaria Municipal de Cultura e Economia Criativa</t>
  </si>
  <si>
    <t>Secretaria Municipal de Desenvolvimento Econômico e Trabalho</t>
  </si>
  <si>
    <t>Secretaria Municipal de Direitos Humanos e Cidadania</t>
  </si>
  <si>
    <t>Secretaria Municipal de Educação</t>
  </si>
  <si>
    <t>Secretaria Municipal de Esportes e Lazer</t>
  </si>
  <si>
    <t>Secretaria Municipal de Gestão</t>
  </si>
  <si>
    <t>Secretaria Municipal de Habitação</t>
  </si>
  <si>
    <t>Secretaria Municipal de Inovação e Tecnologia</t>
  </si>
  <si>
    <t>Secretaria Municipal de Justiça</t>
  </si>
  <si>
    <t>Secretaria Municipal de Mobilidade Urbana e Transporte</t>
  </si>
  <si>
    <t>Secretaria Municipal de Segurança Urbana</t>
  </si>
  <si>
    <t>Secretaria Municipal de Turismo</t>
  </si>
  <si>
    <t>Secretaria Municipal de Urbanismo e Licenciamento</t>
  </si>
  <si>
    <t>Secretaria Municipal do Verde e Meio Ambiente</t>
  </si>
  <si>
    <t>Subprefeitura Aricanduva</t>
  </si>
  <si>
    <t>Subprefeitura Butantã</t>
  </si>
  <si>
    <t>Subprefeitura Campo Limpo</t>
  </si>
  <si>
    <t>Subprefeitura Capela do Socorro</t>
  </si>
  <si>
    <t>Subprefeitura Casa Verde</t>
  </si>
  <si>
    <t>Subprefeitura Cidade Ademar</t>
  </si>
  <si>
    <t>Subprefeitura Cidade Tiradentes</t>
  </si>
  <si>
    <t>Subprefeitura Ermelino Matarazzo</t>
  </si>
  <si>
    <t>Subprefeitura Freguesia/Brasilândia</t>
  </si>
  <si>
    <t>Subprefeitura Guaianases</t>
  </si>
  <si>
    <t>Subprefeitura Ipiranga</t>
  </si>
  <si>
    <t>Subprefeitura Itaim Paulista</t>
  </si>
  <si>
    <t>Subprefeitura Itaquera</t>
  </si>
  <si>
    <t>Subprefeitura Jabaquara</t>
  </si>
  <si>
    <t>Subprefeitura Jaçanã/Tremembé</t>
  </si>
  <si>
    <t>Subprefeitura Lapa</t>
  </si>
  <si>
    <t>Subprefeitura M Boi Mirim</t>
  </si>
  <si>
    <t>Subprefeitura Mooca</t>
  </si>
  <si>
    <t>Subprefeitura Parelheiros</t>
  </si>
  <si>
    <t>Subprefeitura Penha</t>
  </si>
  <si>
    <t>Subprefeitura Perus</t>
  </si>
  <si>
    <t>Subprefeitura Pinheiros</t>
  </si>
  <si>
    <t>Subprefeitura Pirituba/Jaraguá</t>
  </si>
  <si>
    <t>Subprefeitura Santana/Tucuruvi</t>
  </si>
  <si>
    <t>Subprefeitura Santo Amaro</t>
  </si>
  <si>
    <t>Subprefeitura São Mateus</t>
  </si>
  <si>
    <t>Subprefeitura São Miguel Paulista</t>
  </si>
  <si>
    <t>Subprefeitura Sapopemba</t>
  </si>
  <si>
    <t>Subprefeitura Sé</t>
  </si>
  <si>
    <t>Subprefeitura Vila Maria/Vila Guilherme</t>
  </si>
  <si>
    <t>Subprefeitura Vila Mariana</t>
  </si>
  <si>
    <t>Subprefeitura Vila Prudente</t>
  </si>
  <si>
    <t>* As Denúncias não estão sendo contabilizadas nessa aba da planilha, pois esses dados estão sendo exibidos em abas específicas.</t>
  </si>
  <si>
    <t>** Considera-se o campo “não identificado” todos os registros que não especificam o órgão denunciado, que não complementam essa informação, ou ainda que a narrativa não permita rastrear o órgão denunciado.</t>
  </si>
  <si>
    <t>Unidades - 10 mais solicitadas de 2026 (Média)</t>
  </si>
  <si>
    <t>Unidades - variação dos 10 mais solicitados de 2026 (MÉDIA)</t>
  </si>
  <si>
    <t>Subprefeituras PMSP*</t>
  </si>
  <si>
    <t>% Total dentre as subprefeituras</t>
  </si>
  <si>
    <t>Aricanduva</t>
  </si>
  <si>
    <t>Butantã</t>
  </si>
  <si>
    <t>Campo Limpo</t>
  </si>
  <si>
    <t>Capela do Socorro</t>
  </si>
  <si>
    <t>Casa Verde</t>
  </si>
  <si>
    <t>Cidade Ademar</t>
  </si>
  <si>
    <t>Cidade Tiradentes</t>
  </si>
  <si>
    <t>Ermelino Matarazzo</t>
  </si>
  <si>
    <t>Freguesia/Brasilândia</t>
  </si>
  <si>
    <t>Guaianases</t>
  </si>
  <si>
    <t>Ipiranga</t>
  </si>
  <si>
    <t>Itaim Paulista</t>
  </si>
  <si>
    <t>Itaquera</t>
  </si>
  <si>
    <t>Jabaquara</t>
  </si>
  <si>
    <t>Jaçanã/Tremembé</t>
  </si>
  <si>
    <t>Lapa</t>
  </si>
  <si>
    <t>M Boi Mirim</t>
  </si>
  <si>
    <t>Mooca</t>
  </si>
  <si>
    <t>Parelheiros</t>
  </si>
  <si>
    <t>Penha</t>
  </si>
  <si>
    <t>Perus</t>
  </si>
  <si>
    <t>Pinheiros</t>
  </si>
  <si>
    <t>Pirituba/Jaraguá</t>
  </si>
  <si>
    <t>Santana/Tucuruvi</t>
  </si>
  <si>
    <t>Santo Amaro</t>
  </si>
  <si>
    <t>São Mateus</t>
  </si>
  <si>
    <t>São Miguel Paulista</t>
  </si>
  <si>
    <t>Sapopemba</t>
  </si>
  <si>
    <t>Sé</t>
  </si>
  <si>
    <t>Vila Maria/Vila Guilherme</t>
  </si>
  <si>
    <t>Vila Mariana</t>
  </si>
  <si>
    <t>Vila Prudente</t>
  </si>
  <si>
    <t/>
  </si>
  <si>
    <t>Subprefeituras - 10 mais demandados de 2026 (Média)</t>
  </si>
  <si>
    <t>Subprefeituras - variação dos 10 mais solicitadas de 2026 (MÉDIA)</t>
  </si>
  <si>
    <t>Média anual</t>
  </si>
  <si>
    <t>Denúncias</t>
  </si>
  <si>
    <t>Deferidas</t>
  </si>
  <si>
    <t>Indeferidas</t>
  </si>
  <si>
    <t>Canceladas</t>
  </si>
  <si>
    <t>Total de denúncias *(exceto canceladas)</t>
  </si>
  <si>
    <t>Total denúncias</t>
  </si>
  <si>
    <t>Denúncias (exceto canceladas)</t>
  </si>
  <si>
    <t>Variação</t>
  </si>
  <si>
    <t>Assédio moral</t>
  </si>
  <si>
    <t>Assédio sexual **</t>
  </si>
  <si>
    <t>Denunciar conduta inadequada de Agente Público</t>
  </si>
  <si>
    <t>Desvio de verbas, materiais e bens públicos</t>
  </si>
  <si>
    <t>Ilegalidade na gestão pública municipal</t>
  </si>
  <si>
    <t>Irregularidade da contratação e/ou gestão de serviço público</t>
  </si>
  <si>
    <t>Total indeferidas</t>
  </si>
  <si>
    <t>Total deferidas</t>
  </si>
  <si>
    <t>**Os números de denúncia sobre assédio sexual refletem os registros diretos perante a OGM e os processos de apuração preliminar ou sindicância concluídos em PGM/PROCED no decorrer do ano de 2024. Esse procedimento foi adotado para o fortalecimento da política de prevenção e combate aos assédios por meio de subsídio de relatórios e, por consequência, políticas públicas de enfrentamento à temática.</t>
  </si>
  <si>
    <t>DEFERIDAS</t>
  </si>
  <si>
    <t>INDEFERIDAS</t>
  </si>
  <si>
    <t>AHMSP Autarquia Hospitalar Municipal</t>
  </si>
  <si>
    <t>Casa Civil</t>
  </si>
  <si>
    <t>Fundação Paulistana de Educação, Tecnologia e Cultura</t>
  </si>
  <si>
    <t>Instituto de Previdência Municipal</t>
  </si>
  <si>
    <t>FTMSP Fundação Theatro Municipal de São Paulo</t>
  </si>
  <si>
    <t>São Paulo Urbanismo</t>
  </si>
  <si>
    <t>Não identificado*</t>
  </si>
  <si>
    <t>Secretaria Executiva de Mudanças Climáticas</t>
  </si>
  <si>
    <t>Secretaria Executiva de Comunicação</t>
  </si>
  <si>
    <t>Subprefeitura M'Boi Mirim</t>
  </si>
  <si>
    <t>CANCELADAS</t>
  </si>
  <si>
    <t>Rótulos de Linha</t>
  </si>
  <si>
    <t>Contagem de Protocolo da Solicitação</t>
  </si>
  <si>
    <t>* Considera-se o campo “não identificado” todos os registros que não especificam o órgão denunciado, que não complementam essa informação, ou ainda que a narrativa não permita rastrear o órgão denunciado.</t>
  </si>
  <si>
    <t>Duplicidade de protocolo</t>
  </si>
  <si>
    <t>Falta de informação</t>
  </si>
  <si>
    <t>Fora da competência da Ouvidoria</t>
  </si>
  <si>
    <t>Perda de objeto</t>
  </si>
  <si>
    <t xml:space="preserve">Unidades PMSP </t>
  </si>
  <si>
    <t>Janeiro</t>
  </si>
  <si>
    <t>Fevereiro</t>
  </si>
  <si>
    <t>Março</t>
  </si>
  <si>
    <t>Abril</t>
  </si>
  <si>
    <t>Maio</t>
  </si>
  <si>
    <t>Junho</t>
  </si>
  <si>
    <t>Julho</t>
  </si>
  <si>
    <t>Agosto</t>
  </si>
  <si>
    <t>Setembro</t>
  </si>
  <si>
    <t>Outubro</t>
  </si>
  <si>
    <t>Novembro</t>
  </si>
  <si>
    <t>Dezembro</t>
  </si>
  <si>
    <t>Decisões iniciais</t>
  </si>
  <si>
    <t>Decisões 1ª instância</t>
  </si>
  <si>
    <t>Pedidos e-SIC</t>
  </si>
  <si>
    <t>Decisões 2ª instância</t>
  </si>
  <si>
    <t>Recurso de Ofício (RO)</t>
  </si>
  <si>
    <t>Decisões 3ª instância</t>
  </si>
  <si>
    <t>Órgão</t>
  </si>
  <si>
    <t>SITUAÇÃO</t>
  </si>
  <si>
    <t>ADE SAMPA - Agência São Paulo de Desenvolvimento</t>
  </si>
  <si>
    <t>AMLURB - Autoridade Municipal de Limpeza Urbana</t>
  </si>
  <si>
    <t>Pedidos registrados</t>
  </si>
  <si>
    <t>CET - Companhia de Engenharia de Tráfego</t>
  </si>
  <si>
    <t>,</t>
  </si>
  <si>
    <t>CGM - Controladoria Geral do Município</t>
  </si>
  <si>
    <t>COHAB - Companhia Metropolitana de Habitação</t>
  </si>
  <si>
    <t>Total (decisões iniciais)</t>
  </si>
  <si>
    <t>FPETC - Fundação Paulistana de Educação, Tecnologia e Cultura</t>
  </si>
  <si>
    <t>Atendidos</t>
  </si>
  <si>
    <t>FTMSP - Fundação Theatro Municipal de São Paulo</t>
  </si>
  <si>
    <t>Indeferidos</t>
  </si>
  <si>
    <t>HSPM - Hospital do Servidor Público Municipal</t>
  </si>
  <si>
    <t>IPREM - Instituto de Previdência Municipal de São Paulo</t>
  </si>
  <si>
    <t>1ª instância</t>
  </si>
  <si>
    <t>PGM - Procuradoria Geral do Município</t>
  </si>
  <si>
    <t>Solicitações</t>
  </si>
  <si>
    <t>PRODAM - Empresa de Tecnologia da Informação e Comunicação do Munic.SP</t>
  </si>
  <si>
    <t>Total (decisões 1ª instância)</t>
  </si>
  <si>
    <t>Deferidos</t>
  </si>
  <si>
    <t>SECOM - Secretaria Especial de Comunicação</t>
  </si>
  <si>
    <t>SEGES - Secretaria Municipal de Gestão</t>
  </si>
  <si>
    <t>SEHAB - Secretaria Municipal de Habitação</t>
  </si>
  <si>
    <t>2ª instância</t>
  </si>
  <si>
    <t>SEME - Secretaria Municipal de Esportes e Lazer</t>
  </si>
  <si>
    <t>Total (decisões 2ª instância)</t>
  </si>
  <si>
    <t>SERI – Secretaria Executiva de Relações Institucionais</t>
  </si>
  <si>
    <t>SF - Secretaria Municipal da Fazenda</t>
  </si>
  <si>
    <t>SFMSP - Serviço Funerário</t>
  </si>
  <si>
    <t>SGM - Secretaria de Governo Municipal</t>
  </si>
  <si>
    <t>SIURB - Secretaria Municipal de Infraestrutura Urbana e Obras</t>
  </si>
  <si>
    <t>SMADS - Secretaria Municipal de Assistência e Desenvolvimento Social</t>
  </si>
  <si>
    <t>3ª instância</t>
  </si>
  <si>
    <t>SMC - Secretaria Municipal de Cultura  e Economia Criativa</t>
  </si>
  <si>
    <t>SMDET - Secretaria Municipal de Desenvolvimento Econômico e Trabalho</t>
  </si>
  <si>
    <t>Total (decisões 3ª instância)</t>
  </si>
  <si>
    <t>SMDHC - Secretaria Municipal de Direitos Humanos e Cidadania</t>
  </si>
  <si>
    <t>SME - Secretaria Municipal de Educação</t>
  </si>
  <si>
    <t>SMIT - Secretaria Municipal de Inovação e Tecnologia</t>
  </si>
  <si>
    <t>SMJ - Secretaria Municipal de Justiça</t>
  </si>
  <si>
    <t>SMPED - Secretaria Municipal da Pessoa com Deficiência</t>
  </si>
  <si>
    <t>SMRI - Secretaria Municipal de Relações Internacionais</t>
  </si>
  <si>
    <t>SMSU - Secretaria Municipal de Segurança Urbana</t>
  </si>
  <si>
    <t>SMSUB - Secretaria Municipal das Subprefeituras</t>
  </si>
  <si>
    <t>SMT - Secretaria Municipal de Mobilidade Urbana e Transporte</t>
  </si>
  <si>
    <t>SMTUR - Secretaria Municipal de Turismo</t>
  </si>
  <si>
    <t>SMUL - Secretaria Municipal de Urbanismo e Licenciamento</t>
  </si>
  <si>
    <t>SP CINE - Empresa de Cinema e Audiovisual de São Paulo</t>
  </si>
  <si>
    <t>SP Negócios - São Paulo Negócios</t>
  </si>
  <si>
    <t>SP OBRAS - São Paulo Obras</t>
  </si>
  <si>
    <t>SP Regula - Agência Reguladora de Serviços Públicos do Município de São Paulo</t>
  </si>
  <si>
    <t>SP URBANISMO - São Paulo Urbanismo</t>
  </si>
  <si>
    <t>SPDA - Companhia São Paulo de Desenvolvimento e Mobilização de Ativos</t>
  </si>
  <si>
    <t>SPSEC - Companhia Paulistana de Securitização</t>
  </si>
  <si>
    <t>SPTURIS - São Paulo Turismo S/A</t>
  </si>
  <si>
    <t>Subprefeitura Aricanduva/Formosa/Carrão</t>
  </si>
  <si>
    <t>Subprefeitura Casa Verde/Cachoeirinha</t>
  </si>
  <si>
    <t>Subprefeitura Freguesia / Brasilândia</t>
  </si>
  <si>
    <t>Subprefeitura M’ Boi Mirim</t>
  </si>
  <si>
    <t>SVMA - Secretaria Municipal do Verde e do Meio Ambiente</t>
  </si>
  <si>
    <t xml:space="preserve">Total </t>
  </si>
  <si>
    <t xml:space="preserve"> *Variação percentual em relação ao mês imediatamente anterior.</t>
  </si>
  <si>
    <t>SMS</t>
  </si>
  <si>
    <t>CET</t>
  </si>
  <si>
    <t>SME</t>
  </si>
  <si>
    <t>SMUL</t>
  </si>
  <si>
    <t>SPTrans</t>
  </si>
  <si>
    <t>SF</t>
  </si>
  <si>
    <t>SMSUB</t>
  </si>
  <si>
    <t>SIURB</t>
  </si>
  <si>
    <t>CANCELADA</t>
  </si>
  <si>
    <t>EM ANDAMENTO</t>
  </si>
  <si>
    <t>FINALIZADA</t>
  </si>
  <si>
    <t>Serviço</t>
  </si>
  <si>
    <t>Quantidade</t>
  </si>
  <si>
    <t>Denunciar estabelecimento que não fornece álcool em gel ou permite entrada sem máscara durante a crise do Coronavírus</t>
  </si>
  <si>
    <t>Denunciar estabelecimento que não segue as regras de funcionamento previstas durante a pandemia do Coronavírus</t>
  </si>
  <si>
    <t>Material escolar</t>
  </si>
  <si>
    <t>Manifestação livre</t>
  </si>
  <si>
    <t xml:space="preserve">Renda Básica Emergencial </t>
  </si>
  <si>
    <t>Vacinas</t>
  </si>
  <si>
    <t>Denunciar irregularidade da contratação e/ou gestão de serviço público</t>
  </si>
  <si>
    <t>SPTrans - São Paulo Transporte S/A</t>
  </si>
  <si>
    <t>% Total 2026</t>
  </si>
  <si>
    <t>Fora da Competência 2026</t>
  </si>
  <si>
    <t>Fora da competência da municipalidade</t>
  </si>
  <si>
    <t>Empresa de Cinema e Audiovisual de São Paulo</t>
  </si>
  <si>
    <t>SP PARCERIAS - São Paulo Parcerias S/A</t>
  </si>
  <si>
    <t>SMS - Secretaria Municipal da Saúde</t>
  </si>
  <si>
    <t>SEHAB</t>
  </si>
  <si>
    <t>Convertidas</t>
  </si>
  <si>
    <t>Não Recebidas</t>
  </si>
  <si>
    <t>Recebidas</t>
  </si>
  <si>
    <t>Detalhamento | Manifestações sobre o BRT Aricanduva**</t>
  </si>
  <si>
    <t>Nota:  Esta tabela apresenta a segmentação das manifestações recebidas através do formulário de "Manifestações sobre o BRT Aricanduva". Os números abaixo estão incluídos no total geral da tabela "Tipo de manifestação". A natureza das denúncias está detalhada na aba "Denúncia_Protocolos".</t>
  </si>
  <si>
    <t>** Em fevereiro de 2026, a nomenclatura “Órgãos Externos” foi alterada para “Fora da Competência da Municipalidade”.</t>
  </si>
  <si>
    <t>10 assuntos mais solicitados de Março/26</t>
  </si>
  <si>
    <t xml:space="preserve"> </t>
  </si>
  <si>
    <t>Secretaria Municipal de Planejamento e Eficiência</t>
  </si>
  <si>
    <t>Detalhamento | Denúncias sobre o BRT Aricanduva***</t>
  </si>
  <si>
    <t xml:space="preserve">*** Em março de 2026, foi incluida a tabela com informações sobre o tipo de denuncia relativo ao BRT Aricanduva  </t>
  </si>
  <si>
    <t>Detalhamento de Denúncias</t>
  </si>
  <si>
    <t>% Canais de entrada abr/26</t>
  </si>
  <si>
    <t>% em relação ao todo de ABR/26 (excetuando-se denúncias)</t>
  </si>
  <si>
    <t>% Total ABR/26 dentro do STATUS</t>
  </si>
  <si>
    <t>Secretaria Executiva de Planejamento e Entregas Prioritárias</t>
  </si>
  <si>
    <t>Unidades PMSP - ABRIL 2026</t>
  </si>
  <si>
    <t>SEPLAN - Secretaria Municipal de Planejamento e Eficiência</t>
  </si>
  <si>
    <t>SMSU</t>
  </si>
  <si>
    <t>10 Subprefeituras mais demandadas de Abril/26</t>
  </si>
  <si>
    <t>% em relação ao todo ABR/26 (excetuando-se denúncias)</t>
  </si>
  <si>
    <t>10 unidades mais demandadas de Abril/26</t>
  </si>
  <si>
    <t>% em relação ao todo de abr/26 (excetuando-se denúncias)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</si>
</sst>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quot; &quot;#,##0.00&quot; &quot;;&quot;-&quot;#,##0.00&quot; &quot;;&quot; -&quot;00&quot; &quot;;&quot; &quot;@&quot; &quot;"/>
    <numFmt numFmtId="167" formatCode="0.000"/>
  </numFmts>
  <fonts count="69">
    <font>
      <sz val="11"/>
      <color rgb="FF000000"/>
      <name val="Calibri"/>
      <family val="2"/>
    </font>
    <font>
      <sz val="11"/>
      <color theme="1"/>
      <name val="Calibri"/>
      <family val="2"/>
      <scheme val="minor"/>
    </font>
    <font>
      <sz val="11"/>
      <color rgb="FF000000"/>
      <name val="Calibri"/>
      <family val="2"/>
    </font>
    <font>
      <sz val="11"/>
      <color rgb="FF800080"/>
      <name val="Calibri"/>
      <family val="2"/>
    </font>
    <font>
      <sz val="11"/>
      <color rgb="FF9C0006"/>
      <name val="Calibri"/>
      <family val="2"/>
    </font>
    <font>
      <sz val="10"/>
      <color rgb="FF000000"/>
      <name val="Arial"/>
      <family val="2"/>
    </font>
    <font>
      <b/>
      <sz val="11"/>
      <color rgb="FF44546A"/>
      <name val="Calibri"/>
      <family val="2"/>
    </font>
    <font>
      <b/>
      <sz val="11"/>
      <color rgb="FF000000"/>
      <name val="Arial"/>
      <family val="2"/>
    </font>
    <font>
      <sz val="11"/>
      <color rgb="FF000000"/>
      <name val="Arial"/>
      <family val="2"/>
    </font>
    <font>
      <b/>
      <sz val="11"/>
      <color rgb="FF000000"/>
      <name val="Calibri"/>
      <family val="2"/>
    </font>
    <font>
      <sz val="8"/>
      <color rgb="FF000000"/>
      <name val="Arial"/>
      <family val="2"/>
    </font>
    <font>
      <b/>
      <sz val="10"/>
      <color rgb="FF000000"/>
      <name val="Arial"/>
      <family val="2"/>
    </font>
    <font>
      <sz val="12"/>
      <color rgb="FF000000"/>
      <name val="Arial "/>
    </font>
    <font>
      <b/>
      <sz val="12"/>
      <color rgb="FF000000"/>
      <name val="Arial "/>
    </font>
    <font>
      <sz val="11"/>
      <color rgb="FF000000"/>
      <name val="Arial "/>
    </font>
    <font>
      <b/>
      <sz val="11"/>
      <color rgb="FF000000"/>
      <name val="Arial "/>
    </font>
    <font>
      <sz val="11"/>
      <color rgb="FFFFFFFF"/>
      <name val="Arial"/>
      <family val="2"/>
    </font>
    <font>
      <sz val="11"/>
      <color rgb="FFFF0000"/>
      <name val="Calibri"/>
      <family val="2"/>
    </font>
    <font>
      <sz val="9"/>
      <color rgb="FF000000"/>
      <name val="Arial"/>
      <family val="2"/>
    </font>
    <font>
      <sz val="11"/>
      <color rgb="FFFF0000"/>
      <name val="Arial"/>
      <family val="2"/>
    </font>
    <font>
      <b/>
      <sz val="9"/>
      <color rgb="FF000000"/>
      <name val="Arial"/>
      <family val="2"/>
    </font>
    <font>
      <sz val="10"/>
      <color rgb="FFFF0000"/>
      <name val="Arial"/>
      <family val="2"/>
    </font>
    <font>
      <b/>
      <sz val="11"/>
      <color rgb="FFFF0000"/>
      <name val="Arial"/>
      <family val="2"/>
    </font>
    <font>
      <b/>
      <sz val="10"/>
      <color rgb="FF000000"/>
      <name val="Calibri"/>
      <family val="2"/>
    </font>
    <font>
      <b/>
      <sz val="8"/>
      <color rgb="FF000000"/>
      <name val="Arial"/>
      <family val="2"/>
    </font>
    <font>
      <sz val="10"/>
      <color rgb="FF000000"/>
      <name val="Calibri"/>
      <family val="2"/>
    </font>
    <font>
      <sz val="8"/>
      <color rgb="FF000000"/>
      <name val="Calibri"/>
      <family val="2"/>
    </font>
    <font>
      <b/>
      <i/>
      <sz val="10"/>
      <color rgb="FF000000"/>
      <name val="Calibri"/>
      <family val="2"/>
    </font>
    <font>
      <sz val="11"/>
      <color rgb="FF000000"/>
      <name val="Calibri"/>
      <family val="2"/>
      <scheme val="minor"/>
    </font>
    <font>
      <sz val="11"/>
      <name val="Arial"/>
      <family val="2"/>
    </font>
    <font>
      <sz val="10"/>
      <name val="Arial"/>
      <family val="2"/>
    </font>
    <font>
      <sz val="11"/>
      <name val="Calibri"/>
      <family val="2"/>
    </font>
    <font>
      <sz val="11"/>
      <color theme="0"/>
      <name val="Arial"/>
      <family val="2"/>
    </font>
    <font>
      <sz val="11"/>
      <color theme="0"/>
      <name val="Calibri"/>
      <family val="2"/>
    </font>
    <font>
      <sz val="10"/>
      <color theme="0"/>
      <name val="Arial"/>
      <family val="2"/>
    </font>
    <font>
      <sz val="10"/>
      <color theme="0"/>
      <name val="Calibri"/>
      <family val="2"/>
    </font>
    <font>
      <sz val="8"/>
      <color theme="0"/>
      <name val="Calibri"/>
      <family val="2"/>
    </font>
    <font>
      <b/>
      <sz val="10"/>
      <color theme="0"/>
      <name val="Calibri"/>
      <family val="2"/>
    </font>
    <font>
      <sz val="8"/>
      <color theme="0"/>
      <name val="Arial"/>
      <family val="2"/>
    </font>
    <font>
      <b/>
      <sz val="11"/>
      <color theme="0"/>
      <name val="Calibri"/>
      <family val="2"/>
    </font>
    <font>
      <b/>
      <sz val="11"/>
      <color theme="0"/>
      <name val="Arial"/>
      <family val="2"/>
    </font>
    <font>
      <sz val="11"/>
      <color theme="1"/>
      <name val="Arial"/>
      <family val="2"/>
    </font>
    <font>
      <b/>
      <sz val="11"/>
      <name val="Calibri"/>
      <family val="2"/>
    </font>
    <font>
      <b/>
      <sz val="8"/>
      <name val="Calibri"/>
      <family val="2"/>
    </font>
    <font>
      <sz val="12"/>
      <color theme="0"/>
      <name val="Arial "/>
    </font>
    <font>
      <b/>
      <sz val="11"/>
      <name val="Arial"/>
      <family val="2"/>
    </font>
    <font>
      <b/>
      <sz val="9"/>
      <name val="Arial"/>
      <family val="2"/>
    </font>
    <font>
      <sz val="10"/>
      <name val="Calibri"/>
      <family val="2"/>
    </font>
    <font>
      <b/>
      <sz val="11"/>
      <name val="Calibri"/>
      <family val="2"/>
      <scheme val="minor"/>
    </font>
    <font>
      <sz val="11"/>
      <name val="Calibri"/>
      <family val="2"/>
      <scheme val="minor"/>
    </font>
    <font>
      <b/>
      <sz val="11"/>
      <color theme="0"/>
      <name val="Calibri"/>
      <family val="2"/>
      <scheme val="minor"/>
    </font>
    <font>
      <sz val="11"/>
      <color theme="1"/>
      <name val="Calibri"/>
      <family val="2"/>
    </font>
    <font>
      <sz val="10"/>
      <color theme="1"/>
      <name val="Arial"/>
      <family val="2"/>
    </font>
    <font>
      <sz val="8"/>
      <color theme="1"/>
      <name val="Arial"/>
      <family val="2"/>
    </font>
    <font>
      <sz val="11"/>
      <color theme="0"/>
      <name val="Calibri"/>
      <family val="2"/>
      <scheme val="minor"/>
    </font>
    <font>
      <b/>
      <sz val="10"/>
      <color theme="1"/>
      <name val="Arial"/>
      <family val="2"/>
    </font>
    <font>
      <sz val="12"/>
      <color rgb="FF000000"/>
      <name val="Arial"/>
      <family val="2"/>
    </font>
    <font>
      <b/>
      <sz val="11"/>
      <color rgb="FF000000"/>
      <name val="Calibri"/>
      <family val="2"/>
      <scheme val="minor"/>
    </font>
    <font>
      <sz val="8"/>
      <name val="Calibri"/>
      <family val="2"/>
    </font>
    <font>
      <sz val="11"/>
      <color theme="0"/>
      <name val="Times New Roman"/>
      <family val="1"/>
    </font>
    <font>
      <b/>
      <sz val="8"/>
      <name val="Arial"/>
      <family val="2"/>
    </font>
    <font>
      <sz val="11"/>
      <name val="Times New Roman"/>
      <family val="1"/>
    </font>
    <font>
      <b/>
      <sz val="11"/>
      <name val="Times New Roman"/>
      <family val="1"/>
    </font>
    <font>
      <b/>
      <sz val="8"/>
      <color theme="0"/>
      <name val="Calibri"/>
      <family val="2"/>
    </font>
    <font>
      <sz val="11"/>
      <color rgb="FF242424"/>
      <name val="Segoe UI"/>
      <family val="2"/>
    </font>
    <font>
      <sz val="12"/>
      <color rgb="FF000000"/>
      <name val="Calibri"/>
      <family val="2"/>
    </font>
    <font>
      <b/>
      <sz val="12"/>
      <color rgb="FF000000"/>
      <name val="Inherit"/>
    </font>
    <font>
      <b/>
      <sz val="10"/>
      <name val="Arial"/>
      <family val="2"/>
    </font>
    <font>
      <b/>
      <sz val="12"/>
      <color rgb="FF000000"/>
      <name val="Calibri"/>
      <family val="2"/>
      <scheme val="minor"/>
    </font>
  </fonts>
  <fills count="33">
    <fill>
      <patternFill patternType="none"/>
    </fill>
    <fill>
      <patternFill patternType="gray125"/>
    </fill>
    <fill>
      <patternFill patternType="solid">
        <fgColor rgb="FFFF99CC"/>
        <bgColor rgb="FFFF99CC"/>
      </patternFill>
    </fill>
    <fill>
      <patternFill patternType="solid">
        <fgColor rgb="FFFFC7CE"/>
        <bgColor rgb="FFFFC7CE"/>
      </patternFill>
    </fill>
    <fill>
      <patternFill patternType="solid">
        <fgColor rgb="FFBFBFBF"/>
        <bgColor rgb="FFBFBFBF"/>
      </patternFill>
    </fill>
    <fill>
      <patternFill patternType="solid">
        <fgColor rgb="FFD9D9D9"/>
        <bgColor rgb="FFD9D9D9"/>
      </patternFill>
    </fill>
    <fill>
      <patternFill patternType="solid">
        <fgColor rgb="FFD8D8D8"/>
        <bgColor rgb="FFD8D8D8"/>
      </patternFill>
    </fill>
    <fill>
      <patternFill patternType="solid">
        <fgColor rgb="FF000000"/>
        <bgColor rgb="FF000000"/>
      </patternFill>
    </fill>
    <fill>
      <patternFill patternType="solid">
        <fgColor rgb="FFE7E6E6"/>
        <bgColor rgb="FFE7E6E6"/>
      </patternFill>
    </fill>
    <fill>
      <patternFill patternType="solid">
        <fgColor rgb="FFF2F2F2"/>
        <bgColor rgb="FFF2F2F2"/>
      </patternFill>
    </fill>
    <fill>
      <patternFill patternType="solid">
        <fgColor rgb="FFA6A6A6"/>
        <bgColor rgb="FFA6A6A6"/>
      </patternFill>
    </fill>
    <fill>
      <patternFill patternType="solid">
        <fgColor rgb="FFFFFFFF"/>
        <bgColor rgb="FFFFFFFF"/>
      </patternFill>
    </fill>
    <fill>
      <patternFill patternType="solid">
        <fgColor rgb="FF00FF00"/>
        <bgColor rgb="FF00FF00"/>
      </patternFill>
    </fill>
    <fill>
      <patternFill patternType="solid">
        <fgColor rgb="FF99FFCC"/>
        <bgColor rgb="FF99FFCC"/>
      </patternFill>
    </fill>
    <fill>
      <patternFill patternType="solid">
        <fgColor rgb="FFBF8F00"/>
        <bgColor rgb="FFBF8F00"/>
      </patternFill>
    </fill>
    <fill>
      <patternFill patternType="solid">
        <fgColor rgb="FFFFD966"/>
        <bgColor rgb="FFFFD966"/>
      </patternFill>
    </fill>
    <fill>
      <patternFill patternType="solid">
        <fgColor rgb="FFFFF2CC"/>
        <bgColor rgb="FFFFF2CC"/>
      </patternFill>
    </fill>
    <fill>
      <patternFill patternType="solid">
        <fgColor rgb="FFCC00CC"/>
        <bgColor rgb="FFCC00CC"/>
      </patternFill>
    </fill>
    <fill>
      <patternFill patternType="solid">
        <fgColor rgb="FFFF3399"/>
        <bgColor rgb="FFFF3399"/>
      </patternFill>
    </fill>
    <fill>
      <patternFill patternType="solid">
        <fgColor rgb="FFFFCCCC"/>
        <bgColor rgb="FFFFCCCC"/>
      </patternFill>
    </fill>
    <fill>
      <patternFill patternType="solid">
        <fgColor rgb="FF3333CC"/>
        <bgColor rgb="FF3333CC"/>
      </patternFill>
    </fill>
    <fill>
      <patternFill patternType="solid">
        <fgColor rgb="FF6699FF"/>
        <bgColor rgb="FF6699FF"/>
      </patternFill>
    </fill>
    <fill>
      <patternFill patternType="solid">
        <fgColor rgb="FFDDEBF7"/>
        <bgColor rgb="FFDDEBF7"/>
      </patternFill>
    </fill>
    <fill>
      <patternFill patternType="solid">
        <fgColor rgb="FFD9E1F2"/>
        <bgColor rgb="FFD9E1F2"/>
      </patternFill>
    </fill>
    <fill>
      <patternFill patternType="solid">
        <fgColor rgb="FFFFF2CC"/>
        <bgColor indexed="64"/>
      </patternFill>
    </fill>
    <fill>
      <patternFill patternType="solid">
        <fgColor theme="0" tint="-0.249977111117893"/>
        <bgColor rgb="FFD9D9D9"/>
      </patternFill>
    </fill>
    <fill>
      <patternFill patternType="solid">
        <fgColor theme="0" tint="-0.249977111117893"/>
        <bgColor indexed="64"/>
      </patternFill>
    </fill>
    <fill>
      <patternFill patternType="solid">
        <fgColor rgb="FFFFFFFF"/>
        <bgColor indexed="64"/>
      </patternFill>
    </fill>
    <fill>
      <patternFill patternType="solid">
        <fgColor theme="0" tint="-0.14999847407452621"/>
        <bgColor rgb="FFE7E6E6"/>
      </patternFill>
    </fill>
    <fill>
      <patternFill patternType="solid">
        <fgColor rgb="FFDDEBF7"/>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0" tint="-0.14999847407452621"/>
        <bgColor indexed="64"/>
      </patternFill>
    </fill>
  </fills>
  <borders count="248">
    <border>
      <left/>
      <right/>
      <top/>
      <bottom/>
      <diagonal/>
    </border>
    <border>
      <left/>
      <right/>
      <top/>
      <bottom style="medium">
        <color rgb="FF8EA9DB"/>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right style="thin">
        <color rgb="FF000000"/>
      </right>
      <top style="thin">
        <color rgb="FF000000"/>
      </top>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thin">
        <color rgb="FF000000"/>
      </top>
      <bottom/>
      <diagonal/>
    </border>
    <border>
      <left style="medium">
        <color rgb="FF000000"/>
      </left>
      <right/>
      <top/>
      <bottom/>
      <diagonal/>
    </border>
    <border>
      <left style="thin">
        <color rgb="FF000000"/>
      </left>
      <right/>
      <top/>
      <bottom style="medium">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548235"/>
      </bottom>
      <diagonal/>
    </border>
    <border>
      <left style="medium">
        <color rgb="FF548235"/>
      </left>
      <right/>
      <top style="medium">
        <color rgb="FF548235"/>
      </top>
      <bottom style="medium">
        <color rgb="FF548235"/>
      </bottom>
      <diagonal/>
    </border>
    <border>
      <left style="thin">
        <color rgb="FF548235"/>
      </left>
      <right/>
      <top style="medium">
        <color rgb="FF548235"/>
      </top>
      <bottom style="medium">
        <color rgb="FF548235"/>
      </bottom>
      <diagonal/>
    </border>
    <border>
      <left style="medium">
        <color rgb="FF000000"/>
      </left>
      <right style="medium">
        <color rgb="FF548235"/>
      </right>
      <top style="medium">
        <color rgb="FF548235"/>
      </top>
      <bottom style="thin">
        <color rgb="FF548235"/>
      </bottom>
      <diagonal/>
    </border>
    <border>
      <left style="medium">
        <color rgb="FF548235"/>
      </left>
      <right style="thin">
        <color rgb="FF548235"/>
      </right>
      <top/>
      <bottom style="thin">
        <color rgb="FF548235"/>
      </bottom>
      <diagonal/>
    </border>
    <border>
      <left style="thin">
        <color rgb="FF548235"/>
      </left>
      <right style="thin">
        <color rgb="FF548235"/>
      </right>
      <top/>
      <bottom style="thin">
        <color rgb="FF548235"/>
      </bottom>
      <diagonal/>
    </border>
    <border>
      <left style="thin">
        <color rgb="FF548235"/>
      </left>
      <right style="thin">
        <color rgb="FF548235"/>
      </right>
      <top/>
      <bottom/>
      <diagonal/>
    </border>
    <border>
      <left style="thin">
        <color rgb="FF548235"/>
      </left>
      <right/>
      <top/>
      <bottom style="thin">
        <color rgb="FF548235"/>
      </bottom>
      <diagonal/>
    </border>
    <border>
      <left style="medium">
        <color rgb="FF000000"/>
      </left>
      <right style="medium">
        <color rgb="FF548235"/>
      </right>
      <top style="thin">
        <color rgb="FF548235"/>
      </top>
      <bottom style="medium">
        <color rgb="FF548235"/>
      </bottom>
      <diagonal/>
    </border>
    <border>
      <left style="medium">
        <color rgb="FF548235"/>
      </left>
      <right style="thin">
        <color rgb="FF548235"/>
      </right>
      <top/>
      <bottom style="medium">
        <color rgb="FF548235"/>
      </bottom>
      <diagonal/>
    </border>
    <border>
      <left style="thin">
        <color rgb="FF548235"/>
      </left>
      <right style="thin">
        <color rgb="FF548235"/>
      </right>
      <top/>
      <bottom style="medium">
        <color rgb="FF548235"/>
      </bottom>
      <diagonal/>
    </border>
    <border>
      <left style="thin">
        <color rgb="FF548235"/>
      </left>
      <right style="thin">
        <color rgb="FF548235"/>
      </right>
      <top style="thin">
        <color rgb="FF548235"/>
      </top>
      <bottom style="medium">
        <color rgb="FF548235"/>
      </bottom>
      <diagonal/>
    </border>
    <border>
      <left style="thin">
        <color rgb="FF548235"/>
      </left>
      <right/>
      <top/>
      <bottom style="medium">
        <color rgb="FF548235"/>
      </bottom>
      <diagonal/>
    </border>
    <border>
      <left style="medium">
        <color rgb="FF000000"/>
      </left>
      <right style="medium">
        <color rgb="FF000000"/>
      </right>
      <top style="medium">
        <color rgb="FF000000"/>
      </top>
      <bottom style="medium">
        <color rgb="FF806000"/>
      </bottom>
      <diagonal/>
    </border>
    <border>
      <left style="medium">
        <color rgb="FF000000"/>
      </left>
      <right style="medium">
        <color rgb="FF000000"/>
      </right>
      <top style="medium">
        <color rgb="FF000000"/>
      </top>
      <bottom style="medium">
        <color rgb="FFFF0066"/>
      </bottom>
      <diagonal/>
    </border>
    <border>
      <left style="medium">
        <color rgb="FF000000"/>
      </left>
      <right/>
      <top style="medium">
        <color rgb="FFFF0066"/>
      </top>
      <bottom style="medium">
        <color rgb="FFFF0066"/>
      </bottom>
      <diagonal/>
    </border>
    <border>
      <left style="medium">
        <color rgb="FFFF0066"/>
      </left>
      <right style="thin">
        <color rgb="FFFF0066"/>
      </right>
      <top style="medium">
        <color rgb="FFFF0066"/>
      </top>
      <bottom style="medium">
        <color rgb="FFFF0066"/>
      </bottom>
      <diagonal/>
    </border>
    <border>
      <left style="thin">
        <color rgb="FFFF0066"/>
      </left>
      <right style="thin">
        <color rgb="FFFF0066"/>
      </right>
      <top style="medium">
        <color rgb="FFFF0066"/>
      </top>
      <bottom style="medium">
        <color rgb="FFFF0066"/>
      </bottom>
      <diagonal/>
    </border>
    <border>
      <left style="thin">
        <color rgb="FFFF0066"/>
      </left>
      <right/>
      <top style="medium">
        <color rgb="FFFF0066"/>
      </top>
      <bottom style="medium">
        <color rgb="FFFF0066"/>
      </bottom>
      <diagonal/>
    </border>
    <border>
      <left style="medium">
        <color rgb="FF000000"/>
      </left>
      <right style="medium">
        <color rgb="FFFF0066"/>
      </right>
      <top style="medium">
        <color rgb="FFFF0066"/>
      </top>
      <bottom style="thin">
        <color rgb="FFFF0066"/>
      </bottom>
      <diagonal/>
    </border>
    <border>
      <left style="medium">
        <color rgb="FF000000"/>
      </left>
      <right style="medium">
        <color rgb="FFFF0066"/>
      </right>
      <top style="thin">
        <color rgb="FFFF0066"/>
      </top>
      <bottom style="thin">
        <color rgb="FFFF0066"/>
      </bottom>
      <diagonal/>
    </border>
    <border>
      <left style="medium">
        <color rgb="FFFF0066"/>
      </left>
      <right style="thin">
        <color rgb="FFFF0066"/>
      </right>
      <top/>
      <bottom style="thin">
        <color rgb="FFFF0066"/>
      </bottom>
      <diagonal/>
    </border>
    <border>
      <left style="thin">
        <color rgb="FFFF0066"/>
      </left>
      <right style="thin">
        <color rgb="FFFF0066"/>
      </right>
      <top/>
      <bottom style="thin">
        <color rgb="FFFF0066"/>
      </bottom>
      <diagonal/>
    </border>
    <border>
      <left style="thin">
        <color rgb="FFFF0066"/>
      </left>
      <right style="thin">
        <color rgb="FFFF0066"/>
      </right>
      <top/>
      <bottom/>
      <diagonal/>
    </border>
    <border>
      <left style="thin">
        <color rgb="FFFF0066"/>
      </left>
      <right/>
      <top/>
      <bottom style="thin">
        <color rgb="FFFF0066"/>
      </bottom>
      <diagonal/>
    </border>
    <border>
      <left style="medium">
        <color rgb="FF000000"/>
      </left>
      <right style="medium">
        <color rgb="FFFF0066"/>
      </right>
      <top style="thin">
        <color rgb="FFFF0066"/>
      </top>
      <bottom style="medium">
        <color rgb="FFFF0066"/>
      </bottom>
      <diagonal/>
    </border>
    <border>
      <left/>
      <right style="thin">
        <color rgb="FFFF0066"/>
      </right>
      <top/>
      <bottom/>
      <diagonal/>
    </border>
    <border>
      <left style="thin">
        <color rgb="FFFF0066"/>
      </left>
      <right style="thin">
        <color rgb="FFFF0066"/>
      </right>
      <top style="thin">
        <color rgb="FFFF0066"/>
      </top>
      <bottom style="medium">
        <color rgb="FFFF0066"/>
      </bottom>
      <diagonal/>
    </border>
    <border>
      <left style="thin">
        <color rgb="FFFF0066"/>
      </left>
      <right/>
      <top/>
      <bottom/>
      <diagonal/>
    </border>
    <border>
      <left style="medium">
        <color rgb="FF000000"/>
      </left>
      <right style="medium">
        <color rgb="FFFF0066"/>
      </right>
      <top style="medium">
        <color rgb="FFFF0066"/>
      </top>
      <bottom style="medium">
        <color rgb="FFFF0066"/>
      </bottom>
      <diagonal/>
    </border>
    <border>
      <left style="medium">
        <color rgb="FF000000"/>
      </left>
      <right style="medium">
        <color rgb="FF000000"/>
      </right>
      <top style="thin">
        <color rgb="FF000000"/>
      </top>
      <bottom style="medium">
        <color rgb="FF0000FF"/>
      </bottom>
      <diagonal/>
    </border>
    <border>
      <left style="medium">
        <color rgb="FF000000"/>
      </left>
      <right style="medium">
        <color rgb="FF0000FF"/>
      </right>
      <top style="medium">
        <color rgb="FF0000FF"/>
      </top>
      <bottom/>
      <diagonal/>
    </border>
    <border>
      <left style="medium">
        <color rgb="FF0000FF"/>
      </left>
      <right style="thin">
        <color rgb="FF0000FF"/>
      </right>
      <top style="medium">
        <color rgb="FF0000FF"/>
      </top>
      <bottom style="medium">
        <color rgb="FF0000FF"/>
      </bottom>
      <diagonal/>
    </border>
    <border>
      <left style="thin">
        <color rgb="FF0000FF"/>
      </left>
      <right style="thin">
        <color rgb="FF0000FF"/>
      </right>
      <top style="medium">
        <color rgb="FF0000FF"/>
      </top>
      <bottom style="medium">
        <color rgb="FF0000FF"/>
      </bottom>
      <diagonal/>
    </border>
    <border>
      <left style="thin">
        <color rgb="FF0000FF"/>
      </left>
      <right/>
      <top style="medium">
        <color rgb="FF0000FF"/>
      </top>
      <bottom style="medium">
        <color rgb="FF0000FF"/>
      </bottom>
      <diagonal/>
    </border>
    <border>
      <left style="medium">
        <color rgb="FF000000"/>
      </left>
      <right style="medium">
        <color rgb="FF0000FF"/>
      </right>
      <top style="medium">
        <color rgb="FF0000FF"/>
      </top>
      <bottom style="medium">
        <color rgb="FF0000FF"/>
      </bottom>
      <diagonal/>
    </border>
    <border>
      <left style="thin">
        <color rgb="FF0000FF"/>
      </left>
      <right style="medium">
        <color rgb="FF000000"/>
      </right>
      <top style="medium">
        <color rgb="FF0000FF"/>
      </top>
      <bottom style="medium">
        <color rgb="FF0000FF"/>
      </bottom>
      <diagonal/>
    </border>
    <border>
      <left style="medium">
        <color rgb="FF000000"/>
      </left>
      <right style="medium">
        <color rgb="FF0000FF"/>
      </right>
      <top/>
      <bottom style="thin">
        <color rgb="FF0000FF"/>
      </bottom>
      <diagonal/>
    </border>
    <border>
      <left style="medium">
        <color rgb="FF0000FF"/>
      </left>
      <right style="thin">
        <color rgb="FF0000FF"/>
      </right>
      <top/>
      <bottom/>
      <diagonal/>
    </border>
    <border>
      <left style="thin">
        <color rgb="FF0000FF"/>
      </left>
      <right style="thin">
        <color rgb="FF0000FF"/>
      </right>
      <top style="medium">
        <color rgb="FF0000FF"/>
      </top>
      <bottom style="thin">
        <color rgb="FF0000FF"/>
      </bottom>
      <diagonal/>
    </border>
    <border>
      <left style="thin">
        <color rgb="FF0000FF"/>
      </left>
      <right style="thin">
        <color rgb="FF0000FF"/>
      </right>
      <top/>
      <bottom/>
      <diagonal/>
    </border>
    <border>
      <left style="thin">
        <color rgb="FF0000FF"/>
      </left>
      <right/>
      <top style="medium">
        <color rgb="FF0000FF"/>
      </top>
      <bottom style="thin">
        <color rgb="FF0000FF"/>
      </bottom>
      <diagonal/>
    </border>
    <border>
      <left style="medium">
        <color rgb="FF000000"/>
      </left>
      <right style="medium">
        <color rgb="FF0000FF"/>
      </right>
      <top style="thin">
        <color rgb="FF0000FF"/>
      </top>
      <bottom style="medium">
        <color rgb="FF000000"/>
      </bottom>
      <diagonal/>
    </border>
    <border>
      <left style="medium">
        <color rgb="FF0000FF"/>
      </left>
      <right style="thin">
        <color rgb="FF0000FF"/>
      </right>
      <top style="thin">
        <color rgb="FF0000FF"/>
      </top>
      <bottom style="medium">
        <color rgb="FF000000"/>
      </bottom>
      <diagonal/>
    </border>
    <border>
      <left style="thin">
        <color rgb="FF0000FF"/>
      </left>
      <right style="thin">
        <color rgb="FF0000FF"/>
      </right>
      <top/>
      <bottom style="medium">
        <color rgb="FF000000"/>
      </bottom>
      <diagonal/>
    </border>
    <border>
      <left style="thin">
        <color rgb="FF0000FF"/>
      </left>
      <right style="thin">
        <color rgb="FF0000FF"/>
      </right>
      <top style="thin">
        <color rgb="FF0000FF"/>
      </top>
      <bottom style="medium">
        <color rgb="FF000000"/>
      </bottom>
      <diagonal/>
    </border>
    <border>
      <left style="thin">
        <color rgb="FF0000FF"/>
      </left>
      <right/>
      <top/>
      <bottom style="medium">
        <color rgb="FF000000"/>
      </bottom>
      <diagonal/>
    </border>
    <border>
      <left/>
      <right/>
      <top/>
      <bottom style="thin">
        <color rgb="FF8EA9DB"/>
      </bottom>
      <diagonal/>
    </border>
    <border>
      <left/>
      <right/>
      <top style="thin">
        <color rgb="FF8EA9DB"/>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style="medium">
        <color rgb="FF000000"/>
      </top>
      <bottom style="thin">
        <color rgb="FF000000"/>
      </bottom>
      <diagonal/>
    </border>
    <border>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style="medium">
        <color indexed="64"/>
      </right>
      <top/>
      <bottom style="thin">
        <color rgb="FF000000"/>
      </bottom>
      <diagonal/>
    </border>
    <border>
      <left style="thin">
        <color rgb="FF806000"/>
      </left>
      <right/>
      <top style="medium">
        <color rgb="FF806000"/>
      </top>
      <bottom/>
      <diagonal/>
    </border>
    <border>
      <left style="medium">
        <color rgb="FF000000"/>
      </left>
      <right style="medium">
        <color rgb="FF806000"/>
      </right>
      <top style="medium">
        <color rgb="FF806000"/>
      </top>
      <bottom/>
      <diagonal/>
    </border>
    <border>
      <left/>
      <right style="thin">
        <color rgb="FF806000"/>
      </right>
      <top style="medium">
        <color rgb="FF806000"/>
      </top>
      <bottom/>
      <diagonal/>
    </border>
    <border>
      <left style="thin">
        <color rgb="FF806000"/>
      </left>
      <right style="thin">
        <color rgb="FF806000"/>
      </right>
      <top style="medium">
        <color rgb="FF806000"/>
      </top>
      <bottom/>
      <diagonal/>
    </border>
    <border>
      <left style="medium">
        <color indexed="64"/>
      </left>
      <right style="medium">
        <color rgb="FF806000"/>
      </right>
      <top style="medium">
        <color indexed="64"/>
      </top>
      <bottom style="medium">
        <color indexed="64"/>
      </bottom>
      <diagonal/>
    </border>
    <border>
      <left style="thin">
        <color rgb="FF806000"/>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806000"/>
      </right>
      <top style="medium">
        <color indexed="64"/>
      </top>
      <bottom style="thin">
        <color rgb="FF806000"/>
      </bottom>
      <diagonal/>
    </border>
    <border>
      <left style="medium">
        <color rgb="FF806000"/>
      </left>
      <right/>
      <top style="medium">
        <color indexed="64"/>
      </top>
      <bottom style="thin">
        <color rgb="FF806000"/>
      </bottom>
      <diagonal/>
    </border>
    <border>
      <left style="thin">
        <color rgb="FF806000"/>
      </left>
      <right style="thin">
        <color rgb="FF806000"/>
      </right>
      <top style="medium">
        <color indexed="64"/>
      </top>
      <bottom style="thin">
        <color rgb="FF806000"/>
      </bottom>
      <diagonal/>
    </border>
    <border>
      <left/>
      <right style="thin">
        <color rgb="FF806000"/>
      </right>
      <top style="medium">
        <color indexed="64"/>
      </top>
      <bottom style="thin">
        <color rgb="FF806000"/>
      </bottom>
      <diagonal/>
    </border>
    <border>
      <left style="thin">
        <color rgb="FF806000"/>
      </left>
      <right style="thin">
        <color rgb="FF806000"/>
      </right>
      <top style="medium">
        <color indexed="64"/>
      </top>
      <bottom/>
      <diagonal/>
    </border>
    <border>
      <left style="thin">
        <color rgb="FF806000"/>
      </left>
      <right/>
      <top style="medium">
        <color indexed="64"/>
      </top>
      <bottom style="thin">
        <color rgb="FF806000"/>
      </bottom>
      <diagonal/>
    </border>
    <border>
      <left style="thin">
        <color indexed="64"/>
      </left>
      <right style="thin">
        <color indexed="64"/>
      </right>
      <top style="medium">
        <color indexed="64"/>
      </top>
      <bottom style="thin">
        <color indexed="64"/>
      </bottom>
      <diagonal/>
    </border>
    <border>
      <left/>
      <right style="thin">
        <color rgb="FF806000"/>
      </right>
      <top style="medium">
        <color indexed="64"/>
      </top>
      <bottom/>
      <diagonal/>
    </border>
    <border>
      <left style="medium">
        <color rgb="FF000000"/>
      </left>
      <right style="medium">
        <color rgb="FF000000"/>
      </right>
      <top style="medium">
        <color indexed="64"/>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806000"/>
      </right>
      <top style="thin">
        <color rgb="FF806000"/>
      </top>
      <bottom style="medium">
        <color indexed="64"/>
      </bottom>
      <diagonal/>
    </border>
    <border>
      <left style="medium">
        <color rgb="FF806000"/>
      </left>
      <right style="thin">
        <color rgb="FF806000"/>
      </right>
      <top/>
      <bottom style="medium">
        <color indexed="64"/>
      </bottom>
      <diagonal/>
    </border>
    <border>
      <left style="thin">
        <color rgb="FF806000"/>
      </left>
      <right style="thin">
        <color rgb="FF806000"/>
      </right>
      <top/>
      <bottom style="medium">
        <color indexed="64"/>
      </bottom>
      <diagonal/>
    </border>
    <border>
      <left style="thin">
        <color rgb="FF806000"/>
      </left>
      <right style="thin">
        <color rgb="FF806000"/>
      </right>
      <top style="thin">
        <color rgb="FF806000"/>
      </top>
      <bottom style="medium">
        <color indexed="64"/>
      </bottom>
      <diagonal/>
    </border>
    <border>
      <left style="thin">
        <color rgb="FF806000"/>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806000"/>
      </right>
      <top style="thin">
        <color rgb="FF806000"/>
      </top>
      <bottom style="medium">
        <color indexed="64"/>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rgb="FF000000"/>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style="medium">
        <color indexed="64"/>
      </right>
      <top style="medium">
        <color indexed="64"/>
      </top>
      <bottom style="medium">
        <color rgb="FF000000"/>
      </bottom>
      <diagonal/>
    </border>
    <border>
      <left style="medium">
        <color rgb="FF000000"/>
      </left>
      <right style="medium">
        <color indexed="64"/>
      </right>
      <top style="thin">
        <color rgb="FF000000"/>
      </top>
      <bottom style="thin">
        <color rgb="FF000000"/>
      </bottom>
      <diagonal/>
    </border>
    <border>
      <left style="medium">
        <color rgb="FF000000"/>
      </left>
      <right style="medium">
        <color rgb="FF000000"/>
      </right>
      <top style="thin">
        <color rgb="FF000000"/>
      </top>
      <bottom style="medium">
        <color indexed="64"/>
      </bottom>
      <diagonal/>
    </border>
    <border>
      <left style="medium">
        <color rgb="FF000000"/>
      </left>
      <right style="medium">
        <color indexed="64"/>
      </right>
      <top style="thin">
        <color rgb="FF000000"/>
      </top>
      <bottom style="medium">
        <color indexed="64"/>
      </bottom>
      <diagonal/>
    </border>
    <border>
      <left style="medium">
        <color rgb="FF000000"/>
      </left>
      <right style="medium">
        <color rgb="FF000000"/>
      </right>
      <top style="medium">
        <color indexed="64"/>
      </top>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rgb="FF000000"/>
      </right>
      <top style="thin">
        <color rgb="FF000000"/>
      </top>
      <bottom style="medium">
        <color indexed="64"/>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top style="medium">
        <color indexed="64"/>
      </top>
      <bottom/>
      <diagonal/>
    </border>
    <border>
      <left style="medium">
        <color rgb="FF000000"/>
      </left>
      <right/>
      <top style="medium">
        <color indexed="64"/>
      </top>
      <bottom/>
      <diagonal/>
    </border>
    <border>
      <left/>
      <right style="medium">
        <color rgb="FF000000"/>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rgb="FF000000"/>
      </right>
      <top style="medium">
        <color rgb="FF000000"/>
      </top>
      <bottom style="medium">
        <color rgb="FF000000"/>
      </bottom>
      <diagonal/>
    </border>
    <border>
      <left/>
      <right/>
      <top style="thin">
        <color rgb="FF000000"/>
      </top>
      <bottom style="medium">
        <color indexed="64"/>
      </bottom>
      <diagonal/>
    </border>
    <border>
      <left style="medium">
        <color rgb="FF000000"/>
      </left>
      <right style="medium">
        <color indexed="64"/>
      </right>
      <top/>
      <bottom style="thin">
        <color rgb="FF000000"/>
      </bottom>
      <diagonal/>
    </border>
    <border>
      <left style="medium">
        <color indexed="64"/>
      </left>
      <right style="medium">
        <color rgb="FF000000"/>
      </right>
      <top/>
      <bottom style="medium">
        <color indexed="64"/>
      </bottom>
      <diagonal/>
    </border>
    <border>
      <left/>
      <right/>
      <top/>
      <bottom style="medium">
        <color indexed="64"/>
      </bottom>
      <diagonal/>
    </border>
    <border>
      <left style="medium">
        <color indexed="64"/>
      </left>
      <right style="medium">
        <color indexed="64"/>
      </right>
      <top style="medium">
        <color rgb="FF000000"/>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rgb="FF000000"/>
      </top>
      <bottom style="thin">
        <color rgb="FF000000"/>
      </bottom>
      <diagonal/>
    </border>
    <border>
      <left style="thin">
        <color indexed="64"/>
      </left>
      <right/>
      <top/>
      <bottom/>
      <diagonal/>
    </border>
    <border>
      <left/>
      <right/>
      <top style="medium">
        <color indexed="64"/>
      </top>
      <bottom style="thin">
        <color rgb="FF000000"/>
      </bottom>
      <diagonal/>
    </border>
    <border>
      <left style="medium">
        <color indexed="64"/>
      </left>
      <right style="medium">
        <color rgb="FF000000"/>
      </right>
      <top/>
      <bottom style="medium">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medium">
        <color rgb="FF000000"/>
      </right>
      <top/>
      <bottom/>
      <diagonal/>
    </border>
    <border>
      <left/>
      <right/>
      <top style="medium">
        <color rgb="FF000000"/>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style="medium">
        <color rgb="FF000000"/>
      </bottom>
      <diagonal/>
    </border>
  </borders>
  <cellStyleXfs count="15">
    <xf numFmtId="0" fontId="0" fillId="0" borderId="0"/>
    <xf numFmtId="0" fontId="6" fillId="0" borderId="1" applyNumberFormat="0" applyFill="0" applyAlignment="0" applyProtection="0"/>
    <xf numFmtId="0" fontId="3" fillId="2" borderId="0" applyNumberFormat="0" applyBorder="0" applyAlignment="0" applyProtection="0"/>
    <xf numFmtId="0" fontId="4" fillId="3" borderId="0" applyNumberFormat="0" applyBorder="0" applyAlignment="0" applyProtection="0"/>
    <xf numFmtId="0" fontId="2" fillId="0" borderId="0" applyNumberFormat="0" applyFont="0" applyBorder="0" applyProtection="0"/>
    <xf numFmtId="0" fontId="2" fillId="0" borderId="0" applyNumberFormat="0" applyBorder="0" applyProtection="0"/>
    <xf numFmtId="0" fontId="2" fillId="0" borderId="0" applyNumberFormat="0" applyFont="0" applyBorder="0" applyProtection="0"/>
    <xf numFmtId="0" fontId="2" fillId="0" borderId="0" applyNumberFormat="0" applyBorder="0" applyProtection="0"/>
    <xf numFmtId="0" fontId="2" fillId="0" borderId="0" applyNumberFormat="0" applyFont="0" applyBorder="0" applyProtection="0"/>
    <xf numFmtId="0" fontId="2" fillId="0" borderId="0" applyNumberFormat="0" applyBorder="0" applyProtection="0"/>
    <xf numFmtId="0" fontId="5" fillId="0" borderId="0" applyNumberFormat="0" applyBorder="0" applyProtection="0"/>
    <xf numFmtId="0" fontId="2" fillId="0" borderId="0" applyNumberFormat="0" applyFont="0" applyBorder="0" applyProtection="0"/>
    <xf numFmtId="166" fontId="2" fillId="0" borderId="0" applyFont="0" applyFill="0" applyBorder="0" applyAlignment="0" applyProtection="0"/>
    <xf numFmtId="43" fontId="2" fillId="0" borderId="0" applyFont="0" applyFill="0" applyBorder="0" applyAlignment="0" applyProtection="0"/>
    <xf numFmtId="0" fontId="1" fillId="0" borderId="0"/>
  </cellStyleXfs>
  <cellXfs count="1223">
    <xf numFmtId="0" fontId="0" fillId="0" borderId="0" xfId="0"/>
    <xf numFmtId="0" fontId="7" fillId="0" borderId="0" xfId="0" applyFont="1"/>
    <xf numFmtId="1" fontId="0" fillId="0" borderId="0" xfId="0" applyNumberFormat="1"/>
    <xf numFmtId="165" fontId="0" fillId="0" borderId="0" xfId="0" applyNumberFormat="1"/>
    <xf numFmtId="0" fontId="7" fillId="4" borderId="3" xfId="0" applyFont="1" applyFill="1" applyBorder="1" applyAlignment="1">
      <alignment horizontal="center"/>
    </xf>
    <xf numFmtId="0" fontId="7" fillId="0" borderId="0" xfId="0" applyFont="1" applyAlignment="1">
      <alignment horizontal="center"/>
    </xf>
    <xf numFmtId="3" fontId="8" fillId="0" borderId="5" xfId="0" applyNumberFormat="1" applyFont="1" applyBorder="1" applyAlignment="1">
      <alignment horizontal="center"/>
    </xf>
    <xf numFmtId="2" fontId="8" fillId="0" borderId="0" xfId="0" applyNumberFormat="1" applyFont="1" applyAlignment="1">
      <alignment horizontal="center"/>
    </xf>
    <xf numFmtId="0" fontId="8" fillId="0" borderId="0" xfId="0" applyFont="1"/>
    <xf numFmtId="165" fontId="8" fillId="0" borderId="0" xfId="0" applyNumberFormat="1" applyFont="1" applyAlignment="1">
      <alignment horizontal="center"/>
    </xf>
    <xf numFmtId="2" fontId="0" fillId="0" borderId="0" xfId="0" applyNumberFormat="1"/>
    <xf numFmtId="0" fontId="9" fillId="0" borderId="10" xfId="0" applyFont="1" applyBorder="1" applyAlignment="1">
      <alignment horizontal="right"/>
    </xf>
    <xf numFmtId="0" fontId="9" fillId="0" borderId="3" xfId="0" applyFont="1" applyBorder="1" applyAlignment="1">
      <alignment horizontal="right"/>
    </xf>
    <xf numFmtId="3" fontId="8" fillId="0" borderId="12" xfId="0" applyNumberFormat="1" applyFont="1" applyBorder="1" applyAlignment="1">
      <alignment horizontal="center"/>
    </xf>
    <xf numFmtId="0" fontId="7" fillId="5" borderId="3" xfId="0" applyFont="1" applyFill="1" applyBorder="1" applyAlignment="1">
      <alignment horizontal="center" vertical="center" wrapText="1"/>
    </xf>
    <xf numFmtId="17" fontId="7" fillId="5" borderId="3" xfId="0" applyNumberFormat="1" applyFont="1" applyFill="1" applyBorder="1" applyAlignment="1">
      <alignment horizontal="center" vertical="center"/>
    </xf>
    <xf numFmtId="17" fontId="7" fillId="5" borderId="2" xfId="0" applyNumberFormat="1" applyFont="1" applyFill="1" applyBorder="1" applyAlignment="1">
      <alignment horizontal="center" vertical="center"/>
    </xf>
    <xf numFmtId="17" fontId="7" fillId="5" borderId="13" xfId="0" applyNumberFormat="1" applyFont="1" applyFill="1" applyBorder="1" applyAlignment="1">
      <alignment horizontal="center" vertical="center"/>
    </xf>
    <xf numFmtId="17" fontId="7" fillId="5" borderId="14" xfId="0" applyNumberFormat="1" applyFont="1" applyFill="1" applyBorder="1" applyAlignment="1">
      <alignment horizontal="center" vertical="center"/>
    </xf>
    <xf numFmtId="0" fontId="7" fillId="0" borderId="4" xfId="0" applyFont="1" applyBorder="1"/>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18" xfId="0" applyFont="1" applyBorder="1" applyAlignment="1">
      <alignment horizontal="center" vertical="center"/>
    </xf>
    <xf numFmtId="0" fontId="8" fillId="0" borderId="19" xfId="0" applyFont="1" applyBorder="1" applyAlignment="1">
      <alignment horizontal="center"/>
    </xf>
    <xf numFmtId="0" fontId="8" fillId="0" borderId="20" xfId="0" applyFont="1" applyBorder="1" applyAlignment="1">
      <alignment horizontal="center" vertical="top"/>
    </xf>
    <xf numFmtId="0" fontId="8" fillId="0" borderId="21" xfId="0" applyFont="1" applyBorder="1" applyAlignment="1">
      <alignment horizontal="center"/>
    </xf>
    <xf numFmtId="0" fontId="7" fillId="0" borderId="6" xfId="0" applyFont="1" applyBorder="1"/>
    <xf numFmtId="0" fontId="8" fillId="0" borderId="22" xfId="0" applyFont="1" applyBorder="1" applyAlignment="1">
      <alignment horizontal="center"/>
    </xf>
    <xf numFmtId="0" fontId="8" fillId="0" borderId="23" xfId="0" applyFont="1" applyBorder="1" applyAlignment="1">
      <alignment horizontal="center"/>
    </xf>
    <xf numFmtId="0" fontId="8" fillId="0" borderId="20" xfId="0" applyFont="1" applyBorder="1" applyAlignment="1">
      <alignment horizontal="center"/>
    </xf>
    <xf numFmtId="0" fontId="8" fillId="0" borderId="20" xfId="0" applyFont="1" applyBorder="1" applyAlignment="1">
      <alignment horizontal="center" vertical="center"/>
    </xf>
    <xf numFmtId="0" fontId="8" fillId="0" borderId="24" xfId="0" applyFont="1" applyBorder="1" applyAlignment="1">
      <alignment horizontal="center"/>
    </xf>
    <xf numFmtId="0" fontId="7" fillId="0" borderId="6" xfId="0" applyFont="1" applyBorder="1" applyAlignment="1">
      <alignment horizontal="center"/>
    </xf>
    <xf numFmtId="165" fontId="7" fillId="0" borderId="22" xfId="0" applyNumberFormat="1" applyFont="1" applyBorder="1" applyAlignment="1">
      <alignment horizontal="center"/>
    </xf>
    <xf numFmtId="0" fontId="8" fillId="0" borderId="25" xfId="0" applyFont="1" applyBorder="1" applyAlignment="1">
      <alignment horizontal="center"/>
    </xf>
    <xf numFmtId="0" fontId="8" fillId="0" borderId="26" xfId="0" applyFont="1" applyBorder="1" applyAlignment="1">
      <alignment horizontal="center"/>
    </xf>
    <xf numFmtId="0" fontId="8" fillId="0" borderId="26" xfId="0" applyFont="1" applyBorder="1" applyAlignment="1">
      <alignment horizontal="center" vertical="center"/>
    </xf>
    <xf numFmtId="0" fontId="8" fillId="0" borderId="27" xfId="0" applyFont="1" applyBorder="1" applyAlignment="1">
      <alignment horizontal="center"/>
    </xf>
    <xf numFmtId="0" fontId="7" fillId="0" borderId="28" xfId="0" applyFont="1" applyBorder="1" applyAlignment="1">
      <alignment horizontal="center"/>
    </xf>
    <xf numFmtId="165" fontId="7" fillId="0" borderId="25" xfId="0" applyNumberFormat="1" applyFont="1" applyBorder="1" applyAlignment="1">
      <alignment horizontal="center"/>
    </xf>
    <xf numFmtId="0" fontId="7" fillId="5" borderId="3" xfId="0" applyFont="1" applyFill="1" applyBorder="1" applyAlignment="1">
      <alignment horizontal="center" vertical="center"/>
    </xf>
    <xf numFmtId="0" fontId="7" fillId="5" borderId="29"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3" xfId="0" applyFont="1" applyFill="1" applyBorder="1" applyAlignment="1">
      <alignment horizontal="center"/>
    </xf>
    <xf numFmtId="1" fontId="8" fillId="0" borderId="18" xfId="0" applyNumberFormat="1" applyFont="1" applyBorder="1" applyAlignment="1">
      <alignment horizontal="center" vertical="center"/>
    </xf>
    <xf numFmtId="1" fontId="8" fillId="0" borderId="17" xfId="0" applyNumberFormat="1" applyFont="1" applyBorder="1" applyAlignment="1">
      <alignment horizontal="center"/>
    </xf>
    <xf numFmtId="3" fontId="7" fillId="0" borderId="3" xfId="0" applyNumberFormat="1" applyFont="1" applyBorder="1" applyAlignment="1">
      <alignment horizontal="center" vertical="center"/>
    </xf>
    <xf numFmtId="3" fontId="7" fillId="0" borderId="11" xfId="0" applyNumberFormat="1" applyFont="1" applyBorder="1" applyAlignment="1">
      <alignment horizontal="center" vertical="center"/>
    </xf>
    <xf numFmtId="2" fontId="7" fillId="0" borderId="3" xfId="0" applyNumberFormat="1" applyFont="1" applyBorder="1" applyAlignment="1">
      <alignment horizontal="center" vertical="center"/>
    </xf>
    <xf numFmtId="1" fontId="8" fillId="0" borderId="20" xfId="0" applyNumberFormat="1" applyFont="1" applyBorder="1" applyAlignment="1">
      <alignment horizontal="center" vertical="center"/>
    </xf>
    <xf numFmtId="1" fontId="8" fillId="0" borderId="23" xfId="0" applyNumberFormat="1" applyFont="1" applyBorder="1" applyAlignment="1">
      <alignment horizontal="center"/>
    </xf>
    <xf numFmtId="3" fontId="12" fillId="0" borderId="0" xfId="0" applyNumberFormat="1" applyFont="1" applyAlignment="1">
      <alignment horizontal="center" vertical="center"/>
    </xf>
    <xf numFmtId="3" fontId="0" fillId="0" borderId="0" xfId="0" applyNumberFormat="1"/>
    <xf numFmtId="0" fontId="14" fillId="0" borderId="0" xfId="0" applyFont="1"/>
    <xf numFmtId="164" fontId="0" fillId="0" borderId="0" xfId="0" applyNumberFormat="1"/>
    <xf numFmtId="0" fontId="15" fillId="0" borderId="0" xfId="0" applyFont="1"/>
    <xf numFmtId="3" fontId="15" fillId="0" borderId="0" xfId="0" applyNumberFormat="1" applyFont="1"/>
    <xf numFmtId="3" fontId="14" fillId="0" borderId="0" xfId="0" applyNumberFormat="1" applyFont="1" applyAlignment="1">
      <alignment horizontal="center"/>
    </xf>
    <xf numFmtId="0" fontId="7" fillId="0" borderId="0" xfId="0" applyFont="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7" fontId="7" fillId="5" borderId="11" xfId="0" applyNumberFormat="1" applyFont="1" applyFill="1" applyBorder="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7" fillId="0" borderId="0" xfId="8" applyFont="1"/>
    <xf numFmtId="0" fontId="7" fillId="0" borderId="0" xfId="8" applyFont="1" applyAlignment="1">
      <alignment horizontal="center" vertical="center"/>
    </xf>
    <xf numFmtId="1" fontId="8" fillId="0" borderId="0" xfId="0" applyNumberFormat="1" applyFont="1"/>
    <xf numFmtId="0" fontId="16" fillId="0" borderId="0" xfId="0" applyFont="1"/>
    <xf numFmtId="0" fontId="8" fillId="0" borderId="0" xfId="0" applyFont="1" applyAlignment="1">
      <alignment horizontal="center" vertical="center"/>
    </xf>
    <xf numFmtId="0" fontId="5" fillId="0" borderId="0" xfId="0" applyFont="1"/>
    <xf numFmtId="0" fontId="5" fillId="0" borderId="0" xfId="0" applyFont="1" applyAlignment="1">
      <alignment horizontal="center" vertical="center"/>
    </xf>
    <xf numFmtId="0" fontId="8" fillId="0" borderId="0" xfId="0" applyFont="1" applyAlignment="1">
      <alignment horizontal="left"/>
    </xf>
    <xf numFmtId="0" fontId="8" fillId="0" borderId="0" xfId="0" applyFont="1" applyAlignment="1">
      <alignment horizontal="center"/>
    </xf>
    <xf numFmtId="1" fontId="8" fillId="0" borderId="0" xfId="0" applyNumberFormat="1" applyFont="1" applyAlignment="1">
      <alignment horizontal="center"/>
    </xf>
    <xf numFmtId="0" fontId="8" fillId="0" borderId="0" xfId="0" applyFont="1" applyAlignment="1">
      <alignment vertical="center"/>
    </xf>
    <xf numFmtId="0" fontId="7" fillId="4" borderId="10" xfId="0" applyFont="1" applyFill="1" applyBorder="1" applyAlignment="1">
      <alignment horizontal="center"/>
    </xf>
    <xf numFmtId="3" fontId="8" fillId="0" borderId="4" xfId="0" applyNumberFormat="1" applyFont="1" applyBorder="1" applyAlignment="1">
      <alignment horizontal="center"/>
    </xf>
    <xf numFmtId="0" fontId="7" fillId="4" borderId="15" xfId="0" applyFont="1" applyFill="1" applyBorder="1" applyAlignment="1">
      <alignment horizontal="center"/>
    </xf>
    <xf numFmtId="0" fontId="7" fillId="4" borderId="45" xfId="0" applyFont="1" applyFill="1" applyBorder="1" applyAlignment="1">
      <alignment horizontal="center"/>
    </xf>
    <xf numFmtId="1" fontId="0" fillId="0" borderId="0" xfId="0" applyNumberFormat="1" applyAlignment="1">
      <alignment horizontal="center"/>
    </xf>
    <xf numFmtId="0" fontId="17" fillId="0" borderId="0" xfId="0" applyFont="1"/>
    <xf numFmtId="0" fontId="7" fillId="0" borderId="0" xfId="8" applyFont="1" applyAlignment="1">
      <alignment horizontal="center"/>
    </xf>
    <xf numFmtId="0" fontId="7" fillId="0" borderId="0" xfId="0" applyFont="1" applyAlignment="1">
      <alignment horizontal="left"/>
    </xf>
    <xf numFmtId="17" fontId="7" fillId="5" borderId="30" xfId="0" applyNumberFormat="1" applyFont="1" applyFill="1" applyBorder="1" applyAlignment="1">
      <alignment horizontal="center"/>
    </xf>
    <xf numFmtId="0" fontId="18" fillId="0" borderId="0" xfId="0" applyFont="1" applyAlignment="1">
      <alignment horizontal="left"/>
    </xf>
    <xf numFmtId="0" fontId="19" fillId="0" borderId="0" xfId="0" applyFont="1"/>
    <xf numFmtId="1" fontId="8" fillId="0" borderId="19" xfId="0" applyNumberFormat="1" applyFont="1" applyBorder="1" applyAlignment="1">
      <alignment horizontal="center"/>
    </xf>
    <xf numFmtId="1" fontId="8" fillId="0" borderId="20" xfId="0" applyNumberFormat="1" applyFont="1" applyBorder="1" applyAlignment="1">
      <alignment horizontal="center"/>
    </xf>
    <xf numFmtId="1" fontId="8" fillId="0" borderId="26" xfId="0" applyNumberFormat="1" applyFont="1" applyBorder="1" applyAlignment="1">
      <alignment horizontal="center"/>
    </xf>
    <xf numFmtId="0" fontId="21" fillId="0" borderId="0" xfId="0" applyFont="1"/>
    <xf numFmtId="0" fontId="19" fillId="0" borderId="0" xfId="0" applyFont="1" applyAlignment="1">
      <alignment horizontal="left"/>
    </xf>
    <xf numFmtId="0" fontId="19" fillId="0" borderId="0" xfId="0" applyFont="1" applyAlignment="1">
      <alignment horizontal="center"/>
    </xf>
    <xf numFmtId="0" fontId="19" fillId="0" borderId="0" xfId="0" applyFont="1" applyAlignment="1">
      <alignment horizontal="center" vertical="center"/>
    </xf>
    <xf numFmtId="1" fontId="19" fillId="0" borderId="0" xfId="0" applyNumberFormat="1" applyFont="1" applyAlignment="1">
      <alignment horizontal="center"/>
    </xf>
    <xf numFmtId="0" fontId="16" fillId="0" borderId="0" xfId="0" applyFont="1" applyAlignment="1">
      <alignment horizontal="center"/>
    </xf>
    <xf numFmtId="0" fontId="7" fillId="0" borderId="0" xfId="8" applyFont="1" applyAlignment="1">
      <alignment horizontal="left"/>
    </xf>
    <xf numFmtId="0" fontId="0" fillId="0" borderId="0" xfId="0" applyAlignment="1">
      <alignment horizontal="left"/>
    </xf>
    <xf numFmtId="165" fontId="11" fillId="5" borderId="31" xfId="0" applyNumberFormat="1" applyFont="1" applyFill="1" applyBorder="1" applyAlignment="1">
      <alignment horizontal="center" wrapText="1"/>
    </xf>
    <xf numFmtId="0" fontId="7" fillId="5" borderId="29" xfId="0" applyFont="1" applyFill="1" applyBorder="1" applyAlignment="1">
      <alignment horizontal="left"/>
    </xf>
    <xf numFmtId="0" fontId="22" fillId="0" borderId="0" xfId="0" applyFont="1"/>
    <xf numFmtId="0" fontId="8" fillId="0" borderId="0" xfId="0" applyFont="1" applyAlignment="1">
      <alignment wrapText="1"/>
    </xf>
    <xf numFmtId="0" fontId="23" fillId="0" borderId="59" xfId="0" applyFont="1" applyBorder="1" applyAlignment="1">
      <alignment horizontal="center" vertical="center" wrapText="1"/>
    </xf>
    <xf numFmtId="17" fontId="11" fillId="6" borderId="2" xfId="0" applyNumberFormat="1" applyFont="1" applyFill="1" applyBorder="1" applyAlignment="1">
      <alignment horizontal="center" vertical="center" wrapText="1"/>
    </xf>
    <xf numFmtId="17" fontId="11" fillId="6" borderId="13" xfId="0" applyNumberFormat="1" applyFont="1" applyFill="1" applyBorder="1" applyAlignment="1">
      <alignment horizontal="center" vertical="center" wrapText="1"/>
    </xf>
    <xf numFmtId="17" fontId="11" fillId="6" borderId="31" xfId="0" applyNumberFormat="1" applyFont="1" applyFill="1" applyBorder="1" applyAlignment="1">
      <alignment horizontal="center" vertical="center" wrapText="1"/>
    </xf>
    <xf numFmtId="17" fontId="11" fillId="5" borderId="2" xfId="0" applyNumberFormat="1" applyFont="1" applyFill="1" applyBorder="1" applyAlignment="1">
      <alignment horizontal="center" vertical="center" wrapText="1"/>
    </xf>
    <xf numFmtId="0" fontId="11" fillId="5" borderId="13" xfId="0" applyFont="1" applyFill="1" applyBorder="1" applyAlignment="1">
      <alignment horizontal="center" vertical="center" wrapText="1"/>
    </xf>
    <xf numFmtId="2" fontId="24" fillId="5" borderId="2" xfId="0" applyNumberFormat="1" applyFont="1" applyFill="1" applyBorder="1" applyAlignment="1">
      <alignment horizontal="center" vertical="center" wrapText="1"/>
    </xf>
    <xf numFmtId="2" fontId="11" fillId="5" borderId="2" xfId="0" applyNumberFormat="1" applyFont="1" applyFill="1" applyBorder="1" applyAlignment="1">
      <alignment horizontal="center" vertical="center" wrapText="1"/>
    </xf>
    <xf numFmtId="0" fontId="23" fillId="0" borderId="59" xfId="0" applyFont="1" applyBorder="1" applyAlignment="1">
      <alignment horizontal="center"/>
    </xf>
    <xf numFmtId="0" fontId="25" fillId="7" borderId="60" xfId="0" applyFont="1" applyFill="1" applyBorder="1"/>
    <xf numFmtId="0" fontId="25" fillId="7" borderId="57" xfId="0" applyFont="1" applyFill="1" applyBorder="1"/>
    <xf numFmtId="0" fontId="25" fillId="7" borderId="2" xfId="0" applyFont="1" applyFill="1" applyBorder="1"/>
    <xf numFmtId="1" fontId="25" fillId="7" borderId="14" xfId="0" applyNumberFormat="1" applyFont="1" applyFill="1" applyBorder="1"/>
    <xf numFmtId="2" fontId="25" fillId="7" borderId="2" xfId="0" applyNumberFormat="1" applyFont="1" applyFill="1" applyBorder="1"/>
    <xf numFmtId="2" fontId="25" fillId="7" borderId="31" xfId="0" applyNumberFormat="1" applyFont="1" applyFill="1" applyBorder="1"/>
    <xf numFmtId="0" fontId="25" fillId="0" borderId="32" xfId="0" applyFont="1" applyBorder="1" applyAlignment="1">
      <alignment vertical="center"/>
    </xf>
    <xf numFmtId="0" fontId="25" fillId="0" borderId="24" xfId="0" applyFont="1" applyBorder="1" applyAlignment="1">
      <alignment vertical="center"/>
    </xf>
    <xf numFmtId="0" fontId="25" fillId="0" borderId="62" xfId="0" applyFont="1" applyBorder="1" applyAlignment="1">
      <alignment horizontal="left"/>
    </xf>
    <xf numFmtId="0" fontId="23" fillId="9" borderId="3" xfId="0" applyFont="1" applyFill="1" applyBorder="1" applyAlignment="1">
      <alignment horizontal="left"/>
    </xf>
    <xf numFmtId="2" fontId="23" fillId="7" borderId="3" xfId="0" applyNumberFormat="1" applyFont="1" applyFill="1" applyBorder="1"/>
    <xf numFmtId="0" fontId="25" fillId="7" borderId="62" xfId="0" applyFont="1" applyFill="1" applyBorder="1"/>
    <xf numFmtId="0" fontId="25" fillId="7" borderId="15" xfId="0" applyFont="1" applyFill="1" applyBorder="1"/>
    <xf numFmtId="0" fontId="25" fillId="7" borderId="0" xfId="0" applyFont="1" applyFill="1"/>
    <xf numFmtId="0" fontId="25" fillId="7" borderId="41" xfId="0" applyFont="1" applyFill="1" applyBorder="1"/>
    <xf numFmtId="1" fontId="25" fillId="7" borderId="53" xfId="0" applyNumberFormat="1" applyFont="1" applyFill="1" applyBorder="1"/>
    <xf numFmtId="2" fontId="25" fillId="7" borderId="41" xfId="0" applyNumberFormat="1" applyFont="1" applyFill="1" applyBorder="1"/>
    <xf numFmtId="0" fontId="25" fillId="7" borderId="31" xfId="0" applyFont="1" applyFill="1" applyBorder="1"/>
    <xf numFmtId="0" fontId="25" fillId="7" borderId="6" xfId="0" applyFont="1" applyFill="1" applyBorder="1"/>
    <xf numFmtId="1" fontId="25" fillId="7" borderId="22" xfId="0" applyNumberFormat="1" applyFont="1" applyFill="1" applyBorder="1"/>
    <xf numFmtId="2" fontId="25" fillId="7" borderId="6" xfId="0" applyNumberFormat="1" applyFont="1" applyFill="1" applyBorder="1"/>
    <xf numFmtId="0" fontId="25" fillId="0" borderId="62" xfId="0" applyFont="1" applyBorder="1"/>
    <xf numFmtId="2" fontId="23" fillId="7" borderId="28" xfId="0" applyNumberFormat="1" applyFont="1" applyFill="1" applyBorder="1"/>
    <xf numFmtId="2" fontId="23" fillId="7" borderId="45" xfId="0" applyNumberFormat="1" applyFont="1" applyFill="1" applyBorder="1"/>
    <xf numFmtId="2" fontId="23" fillId="7" borderId="52" xfId="0" applyNumberFormat="1" applyFont="1" applyFill="1" applyBorder="1"/>
    <xf numFmtId="0" fontId="25" fillId="0" borderId="0" xfId="0" applyFont="1"/>
    <xf numFmtId="2" fontId="5" fillId="0" borderId="0" xfId="0" applyNumberFormat="1" applyFont="1" applyAlignment="1">
      <alignment horizontal="center"/>
    </xf>
    <xf numFmtId="0" fontId="25" fillId="7" borderId="64" xfId="0" applyFont="1" applyFill="1" applyBorder="1" applyAlignment="1">
      <alignment horizontal="left" wrapText="1"/>
    </xf>
    <xf numFmtId="0" fontId="25" fillId="7" borderId="65" xfId="0" applyFont="1" applyFill="1" applyBorder="1" applyAlignment="1">
      <alignment horizontal="left" wrapText="1"/>
    </xf>
    <xf numFmtId="0" fontId="25" fillId="0" borderId="47" xfId="0" applyFont="1" applyBorder="1" applyAlignment="1">
      <alignment horizontal="center" wrapText="1"/>
    </xf>
    <xf numFmtId="0" fontId="25" fillId="0" borderId="18" xfId="0" applyFont="1" applyBorder="1" applyAlignment="1">
      <alignment horizontal="center" wrapText="1"/>
    </xf>
    <xf numFmtId="0" fontId="25" fillId="0" borderId="21" xfId="0" applyFont="1" applyBorder="1" applyAlignment="1">
      <alignment horizontal="center" wrapText="1"/>
    </xf>
    <xf numFmtId="0" fontId="25" fillId="0" borderId="44" xfId="0" applyFont="1" applyBorder="1" applyAlignment="1">
      <alignment horizontal="center" wrapText="1"/>
    </xf>
    <xf numFmtId="0" fontId="25" fillId="0" borderId="20" xfId="0" applyFont="1" applyBorder="1" applyAlignment="1">
      <alignment horizontal="center" wrapText="1"/>
    </xf>
    <xf numFmtId="0" fontId="25" fillId="0" borderId="24" xfId="0" applyFont="1" applyBorder="1" applyAlignment="1">
      <alignment horizontal="center" wrapText="1"/>
    </xf>
    <xf numFmtId="0" fontId="25" fillId="0" borderId="48" xfId="0" applyFont="1" applyBorder="1" applyAlignment="1">
      <alignment horizontal="center" wrapText="1"/>
    </xf>
    <xf numFmtId="0" fontId="25" fillId="0" borderId="38" xfId="0" applyFont="1" applyBorder="1" applyAlignment="1">
      <alignment horizontal="center" wrapText="1"/>
    </xf>
    <xf numFmtId="0" fontId="25" fillId="0" borderId="39" xfId="0" applyFont="1" applyBorder="1" applyAlignment="1">
      <alignment horizontal="center" wrapText="1"/>
    </xf>
    <xf numFmtId="0" fontId="23" fillId="5" borderId="54" xfId="0" applyFont="1" applyFill="1" applyBorder="1" applyAlignment="1">
      <alignment horizontal="center"/>
    </xf>
    <xf numFmtId="0" fontId="23" fillId="5" borderId="10" xfId="0" applyFont="1" applyFill="1" applyBorder="1" applyAlignment="1">
      <alignment horizontal="center"/>
    </xf>
    <xf numFmtId="0" fontId="25" fillId="7" borderId="19" xfId="0" applyFont="1" applyFill="1" applyBorder="1"/>
    <xf numFmtId="0" fontId="25" fillId="7" borderId="46" xfId="0" applyFont="1" applyFill="1" applyBorder="1"/>
    <xf numFmtId="0" fontId="25" fillId="7" borderId="26" xfId="0" applyFont="1" applyFill="1" applyBorder="1"/>
    <xf numFmtId="0" fontId="25" fillId="0" borderId="47" xfId="0" applyFont="1" applyBorder="1" applyAlignment="1">
      <alignment horizontal="center"/>
    </xf>
    <xf numFmtId="0" fontId="25" fillId="0" borderId="18" xfId="0" applyFont="1" applyBorder="1" applyAlignment="1">
      <alignment horizontal="center"/>
    </xf>
    <xf numFmtId="0" fontId="25" fillId="0" borderId="21" xfId="0" applyFont="1" applyBorder="1" applyAlignment="1">
      <alignment horizontal="center"/>
    </xf>
    <xf numFmtId="0" fontId="25" fillId="0" borderId="44" xfId="0" applyFont="1" applyBorder="1" applyAlignment="1">
      <alignment horizontal="center"/>
    </xf>
    <xf numFmtId="0" fontId="25" fillId="0" borderId="20" xfId="0" applyFont="1" applyBorder="1" applyAlignment="1">
      <alignment horizontal="center"/>
    </xf>
    <xf numFmtId="0" fontId="25" fillId="0" borderId="24" xfId="0" applyFont="1" applyBorder="1" applyAlignment="1">
      <alignment horizontal="center"/>
    </xf>
    <xf numFmtId="0" fontId="25" fillId="0" borderId="48" xfId="0" applyFont="1" applyBorder="1" applyAlignment="1">
      <alignment horizontal="center"/>
    </xf>
    <xf numFmtId="0" fontId="25" fillId="0" borderId="38" xfId="0" applyFont="1" applyBorder="1" applyAlignment="1">
      <alignment horizontal="center"/>
    </xf>
    <xf numFmtId="0" fontId="25" fillId="0" borderId="39" xfId="0" applyFont="1" applyBorder="1" applyAlignment="1">
      <alignment horizontal="center"/>
    </xf>
    <xf numFmtId="0" fontId="23" fillId="5" borderId="66" xfId="0" applyFont="1" applyFill="1" applyBorder="1" applyAlignment="1">
      <alignment horizontal="center"/>
    </xf>
    <xf numFmtId="0" fontId="23" fillId="5" borderId="49" xfId="0" applyFont="1" applyFill="1" applyBorder="1" applyAlignment="1">
      <alignment horizontal="center"/>
    </xf>
    <xf numFmtId="0" fontId="23" fillId="5" borderId="3" xfId="0" applyFont="1" applyFill="1" applyBorder="1" applyAlignment="1">
      <alignment horizontal="center"/>
    </xf>
    <xf numFmtId="0" fontId="25" fillId="7" borderId="65" xfId="0" applyFont="1" applyFill="1" applyBorder="1"/>
    <xf numFmtId="0" fontId="27" fillId="4" borderId="3" xfId="0" applyFont="1" applyFill="1" applyBorder="1" applyAlignment="1">
      <alignment horizontal="right" vertical="center" wrapText="1"/>
    </xf>
    <xf numFmtId="0" fontId="23" fillId="10" borderId="54" xfId="0" applyFont="1" applyFill="1" applyBorder="1" applyAlignment="1">
      <alignment horizontal="center"/>
    </xf>
    <xf numFmtId="0" fontId="23" fillId="10" borderId="3" xfId="0" applyFont="1" applyFill="1" applyBorder="1" applyAlignment="1">
      <alignment horizontal="center"/>
    </xf>
    <xf numFmtId="3" fontId="8" fillId="0" borderId="22" xfId="0" applyNumberFormat="1" applyFont="1" applyBorder="1" applyAlignment="1">
      <alignment horizontal="center"/>
    </xf>
    <xf numFmtId="3" fontId="9" fillId="0" borderId="3" xfId="0" applyNumberFormat="1" applyFont="1" applyBorder="1" applyAlignment="1">
      <alignment horizontal="center"/>
    </xf>
    <xf numFmtId="0" fontId="9" fillId="23" borderId="120" xfId="0" applyFont="1" applyFill="1" applyBorder="1" applyAlignment="1">
      <alignment wrapText="1"/>
    </xf>
    <xf numFmtId="0" fontId="9" fillId="23" borderId="120" xfId="0" applyFont="1" applyFill="1" applyBorder="1"/>
    <xf numFmtId="0" fontId="6" fillId="9" borderId="1" xfId="1" applyFill="1" applyAlignment="1">
      <alignment horizontal="left" wrapText="1"/>
    </xf>
    <xf numFmtId="0" fontId="6" fillId="9" borderId="1" xfId="1" applyFill="1"/>
    <xf numFmtId="0" fontId="6" fillId="0" borderId="1" xfId="1" applyAlignment="1">
      <alignment horizontal="left" wrapText="1"/>
    </xf>
    <xf numFmtId="0" fontId="6" fillId="8" borderId="1" xfId="1" applyFill="1" applyAlignment="1">
      <alignment horizontal="left" wrapText="1"/>
    </xf>
    <xf numFmtId="0" fontId="9" fillId="23" borderId="121" xfId="0" applyFont="1" applyFill="1" applyBorder="1" applyAlignment="1">
      <alignment horizontal="left" wrapText="1"/>
    </xf>
    <xf numFmtId="0" fontId="9" fillId="23" borderId="121" xfId="0" applyFont="1" applyFill="1" applyBorder="1"/>
    <xf numFmtId="0" fontId="8" fillId="0" borderId="123" xfId="0" applyFont="1" applyBorder="1" applyAlignment="1">
      <alignment horizontal="center" vertical="center"/>
    </xf>
    <xf numFmtId="2" fontId="7" fillId="5" borderId="122" xfId="0" applyNumberFormat="1" applyFont="1" applyFill="1" applyBorder="1" applyAlignment="1">
      <alignment horizontal="center" vertical="center"/>
    </xf>
    <xf numFmtId="1" fontId="19" fillId="0" borderId="0" xfId="0" applyNumberFormat="1" applyFont="1"/>
    <xf numFmtId="0" fontId="21" fillId="0" borderId="0" xfId="0" applyFont="1" applyAlignment="1">
      <alignment horizontal="center" vertical="center"/>
    </xf>
    <xf numFmtId="0" fontId="29" fillId="0" borderId="0" xfId="0" applyFont="1"/>
    <xf numFmtId="0" fontId="29" fillId="0" borderId="0" xfId="0" applyFont="1" applyAlignment="1">
      <alignment horizontal="center" vertical="center"/>
    </xf>
    <xf numFmtId="1" fontId="29" fillId="0" borderId="0" xfId="0" applyNumberFormat="1" applyFont="1"/>
    <xf numFmtId="0" fontId="29" fillId="0" borderId="0" xfId="0" applyFont="1" applyAlignment="1">
      <alignment horizontal="left"/>
    </xf>
    <xf numFmtId="0" fontId="29" fillId="0" borderId="0" xfId="0" applyFont="1" applyAlignment="1">
      <alignment horizontal="center"/>
    </xf>
    <xf numFmtId="1" fontId="29" fillId="0" borderId="0" xfId="0" applyNumberFormat="1" applyFont="1" applyAlignment="1">
      <alignment horizontal="center"/>
    </xf>
    <xf numFmtId="2" fontId="29" fillId="0" borderId="0" xfId="0" applyNumberFormat="1" applyFont="1" applyAlignment="1">
      <alignment horizontal="center"/>
    </xf>
    <xf numFmtId="0" fontId="32" fillId="0" borderId="0" xfId="0" applyFont="1"/>
    <xf numFmtId="0" fontId="32" fillId="0" borderId="0" xfId="0" applyFont="1" applyAlignment="1">
      <alignment horizontal="center" vertical="center"/>
    </xf>
    <xf numFmtId="2" fontId="32" fillId="0" borderId="0" xfId="0" applyNumberFormat="1" applyFont="1"/>
    <xf numFmtId="0" fontId="34" fillId="0" borderId="0" xfId="0" applyFont="1" applyAlignment="1">
      <alignment wrapText="1"/>
    </xf>
    <xf numFmtId="3" fontId="32" fillId="0" borderId="0" xfId="0" applyNumberFormat="1" applyFont="1"/>
    <xf numFmtId="0" fontId="32" fillId="0" borderId="0" xfId="0" applyFont="1" applyAlignment="1">
      <alignment horizontal="left"/>
    </xf>
    <xf numFmtId="0" fontId="32" fillId="0" borderId="0" xfId="0" applyFont="1" applyAlignment="1">
      <alignment horizontal="center"/>
    </xf>
    <xf numFmtId="1" fontId="32" fillId="0" borderId="0" xfId="0" applyNumberFormat="1" applyFont="1" applyAlignment="1">
      <alignment horizontal="center"/>
    </xf>
    <xf numFmtId="0" fontId="34" fillId="0" borderId="0" xfId="0" applyFont="1"/>
    <xf numFmtId="0" fontId="33" fillId="0" borderId="0" xfId="0" applyFont="1"/>
    <xf numFmtId="1" fontId="33" fillId="0" borderId="0" xfId="0" applyNumberFormat="1" applyFont="1"/>
    <xf numFmtId="2" fontId="33" fillId="0" borderId="0" xfId="0" applyNumberFormat="1" applyFont="1"/>
    <xf numFmtId="0" fontId="33" fillId="0" borderId="0" xfId="0" applyFont="1" applyAlignment="1">
      <alignment horizontal="center" vertical="center"/>
    </xf>
    <xf numFmtId="0" fontId="34" fillId="0" borderId="0" xfId="0" applyFont="1" applyAlignment="1">
      <alignment horizontal="center" vertical="center" wrapText="1"/>
    </xf>
    <xf numFmtId="1" fontId="32" fillId="0" borderId="0" xfId="0" applyNumberFormat="1" applyFont="1"/>
    <xf numFmtId="0" fontId="34" fillId="0" borderId="0" xfId="0" applyFont="1" applyAlignment="1">
      <alignment horizontal="center" vertical="center"/>
    </xf>
    <xf numFmtId="0" fontId="38" fillId="0" borderId="0" xfId="0" applyFont="1"/>
    <xf numFmtId="17" fontId="32" fillId="0" borderId="0" xfId="0" applyNumberFormat="1" applyFont="1"/>
    <xf numFmtId="2" fontId="32" fillId="0" borderId="0" xfId="0" applyNumberFormat="1" applyFont="1" applyAlignment="1">
      <alignment horizontal="center"/>
    </xf>
    <xf numFmtId="1" fontId="8" fillId="0" borderId="21" xfId="0" applyNumberFormat="1" applyFont="1" applyBorder="1" applyAlignment="1">
      <alignment horizontal="center" vertical="center"/>
    </xf>
    <xf numFmtId="1" fontId="8" fillId="0" borderId="24" xfId="0" applyNumberFormat="1" applyFont="1" applyBorder="1" applyAlignment="1">
      <alignment horizontal="center" vertical="center"/>
    </xf>
    <xf numFmtId="0" fontId="40" fillId="0" borderId="0" xfId="0" applyFont="1" applyAlignment="1">
      <alignment horizontal="center"/>
    </xf>
    <xf numFmtId="0" fontId="7" fillId="0" borderId="129" xfId="0" applyFont="1" applyBorder="1" applyAlignment="1">
      <alignment vertical="center"/>
    </xf>
    <xf numFmtId="0" fontId="0" fillId="0" borderId="132" xfId="0" applyBorder="1" applyAlignment="1">
      <alignment horizontal="center"/>
    </xf>
    <xf numFmtId="0" fontId="0" fillId="0" borderId="123" xfId="0" applyBorder="1" applyAlignment="1">
      <alignment horizontal="center"/>
    </xf>
    <xf numFmtId="0" fontId="0" fillId="0" borderId="133" xfId="0" applyBorder="1" applyAlignment="1">
      <alignment horizontal="center"/>
    </xf>
    <xf numFmtId="0" fontId="33" fillId="0" borderId="0" xfId="0" applyFont="1" applyAlignment="1">
      <alignment horizontal="center"/>
    </xf>
    <xf numFmtId="0" fontId="35" fillId="0" borderId="0" xfId="0" applyFont="1" applyAlignment="1">
      <alignment horizontal="center" wrapText="1"/>
    </xf>
    <xf numFmtId="1" fontId="35" fillId="0" borderId="0" xfId="0" applyNumberFormat="1" applyFont="1" applyAlignment="1">
      <alignment horizontal="center" vertical="center"/>
    </xf>
    <xf numFmtId="0" fontId="36" fillId="0" borderId="0" xfId="0" applyFont="1" applyAlignment="1">
      <alignment horizontal="center" vertical="center"/>
    </xf>
    <xf numFmtId="0" fontId="36" fillId="0" borderId="0" xfId="0" applyFont="1" applyAlignment="1">
      <alignment horizontal="center" vertical="center" wrapText="1"/>
    </xf>
    <xf numFmtId="167" fontId="35" fillId="0" borderId="0" xfId="0" applyNumberFormat="1" applyFont="1" applyAlignment="1">
      <alignment horizontal="center" vertical="center"/>
    </xf>
    <xf numFmtId="0" fontId="35" fillId="0" borderId="0" xfId="0" applyFont="1"/>
    <xf numFmtId="0" fontId="35" fillId="0" borderId="0" xfId="0" applyFont="1" applyAlignment="1">
      <alignment horizontal="center"/>
    </xf>
    <xf numFmtId="1" fontId="35" fillId="0" borderId="0" xfId="0" applyNumberFormat="1" applyFont="1" applyAlignment="1">
      <alignment horizontal="center"/>
    </xf>
    <xf numFmtId="0" fontId="35" fillId="0" borderId="0" xfId="0" applyFont="1" applyAlignment="1">
      <alignment horizontal="center" vertical="center"/>
    </xf>
    <xf numFmtId="0" fontId="37" fillId="0" borderId="0" xfId="0" applyFont="1" applyAlignment="1">
      <alignment horizontal="center" vertical="center"/>
    </xf>
    <xf numFmtId="0" fontId="35" fillId="0" borderId="0" xfId="0" applyFont="1" applyAlignment="1">
      <alignment horizontal="center" vertical="center" wrapText="1"/>
    </xf>
    <xf numFmtId="0" fontId="31" fillId="0" borderId="0" xfId="0" applyFont="1"/>
    <xf numFmtId="0" fontId="31" fillId="0" borderId="0" xfId="0" applyFont="1" applyAlignment="1">
      <alignment horizontal="center"/>
    </xf>
    <xf numFmtId="0" fontId="31" fillId="0" borderId="0" xfId="0" applyFont="1" applyAlignment="1">
      <alignment horizontal="center" vertical="center"/>
    </xf>
    <xf numFmtId="0" fontId="42" fillId="0" borderId="0" xfId="0" applyFont="1" applyAlignment="1">
      <alignment horizontal="center" vertical="center"/>
    </xf>
    <xf numFmtId="1" fontId="31" fillId="0" borderId="0" xfId="0" applyNumberFormat="1" applyFont="1" applyAlignment="1">
      <alignment horizontal="center" vertical="center"/>
    </xf>
    <xf numFmtId="165" fontId="31" fillId="0" borderId="0" xfId="0" applyNumberFormat="1" applyFont="1" applyAlignment="1">
      <alignment horizontal="center" vertical="center"/>
    </xf>
    <xf numFmtId="165" fontId="43" fillId="0" borderId="0" xfId="0" applyNumberFormat="1" applyFont="1" applyAlignment="1">
      <alignment horizontal="center" vertical="center"/>
    </xf>
    <xf numFmtId="3" fontId="44" fillId="0" borderId="0" xfId="0" applyNumberFormat="1" applyFont="1" applyAlignment="1">
      <alignment horizontal="center" vertical="center"/>
    </xf>
    <xf numFmtId="165" fontId="33" fillId="0" borderId="0" xfId="0" applyNumberFormat="1" applyFont="1"/>
    <xf numFmtId="3" fontId="33" fillId="0" borderId="0" xfId="0" applyNumberFormat="1" applyFont="1"/>
    <xf numFmtId="17" fontId="7" fillId="5" borderId="141" xfId="0" applyNumberFormat="1" applyFont="1" applyFill="1" applyBorder="1" applyAlignment="1">
      <alignment horizontal="center" vertical="center"/>
    </xf>
    <xf numFmtId="17" fontId="7" fillId="5" borderId="142" xfId="0" applyNumberFormat="1" applyFont="1" applyFill="1" applyBorder="1" applyAlignment="1">
      <alignment horizontal="center" vertical="center"/>
    </xf>
    <xf numFmtId="17" fontId="7" fillId="5" borderId="143" xfId="0" applyNumberFormat="1" applyFont="1" applyFill="1" applyBorder="1" applyAlignment="1">
      <alignment horizontal="center" vertical="center"/>
    </xf>
    <xf numFmtId="1" fontId="20" fillId="5" borderId="144" xfId="0" applyNumberFormat="1" applyFont="1" applyFill="1" applyBorder="1" applyAlignment="1">
      <alignment horizontal="center" vertical="center" wrapText="1"/>
    </xf>
    <xf numFmtId="0" fontId="7" fillId="5" borderId="147" xfId="0" applyFont="1" applyFill="1" applyBorder="1" applyAlignment="1">
      <alignment horizontal="center" vertical="center"/>
    </xf>
    <xf numFmtId="1" fontId="31" fillId="0" borderId="0" xfId="0" applyNumberFormat="1" applyFont="1"/>
    <xf numFmtId="0" fontId="36" fillId="0" borderId="0" xfId="10" applyFont="1" applyBorder="1" applyAlignment="1" applyProtection="1">
      <alignment horizontal="center" wrapText="1"/>
    </xf>
    <xf numFmtId="1" fontId="36" fillId="0" borderId="0" xfId="0" applyNumberFormat="1" applyFont="1" applyAlignment="1">
      <alignment horizontal="center" vertical="center"/>
    </xf>
    <xf numFmtId="0" fontId="0" fillId="0" borderId="0" xfId="0" applyAlignment="1">
      <alignment vertical="top" wrapText="1"/>
    </xf>
    <xf numFmtId="0" fontId="0" fillId="0" borderId="0" xfId="0" applyAlignment="1">
      <alignment vertical="center" wrapText="1"/>
    </xf>
    <xf numFmtId="0" fontId="5" fillId="27" borderId="134" xfId="0" applyFont="1" applyFill="1" applyBorder="1" applyAlignment="1">
      <alignment vertical="center"/>
    </xf>
    <xf numFmtId="0" fontId="5" fillId="0" borderId="182" xfId="0" applyFont="1" applyBorder="1"/>
    <xf numFmtId="0" fontId="11" fillId="27" borderId="183" xfId="0" applyFont="1" applyFill="1" applyBorder="1" applyAlignment="1">
      <alignment vertical="center"/>
    </xf>
    <xf numFmtId="17" fontId="7" fillId="6" borderId="184" xfId="0" applyNumberFormat="1" applyFont="1" applyFill="1" applyBorder="1" applyAlignment="1">
      <alignment horizontal="center" vertical="center"/>
    </xf>
    <xf numFmtId="43" fontId="0" fillId="0" borderId="0" xfId="13" applyFont="1" applyFill="1"/>
    <xf numFmtId="2" fontId="42" fillId="0" borderId="149" xfId="13" applyNumberFormat="1" applyFont="1" applyFill="1" applyBorder="1" applyAlignment="1">
      <alignment horizontal="center" vertical="center"/>
    </xf>
    <xf numFmtId="17" fontId="7" fillId="5" borderId="122" xfId="0" applyNumberFormat="1" applyFont="1" applyFill="1" applyBorder="1" applyAlignment="1">
      <alignment horizontal="center" vertical="center"/>
    </xf>
    <xf numFmtId="0" fontId="7" fillId="4" borderId="140" xfId="0" applyFont="1" applyFill="1" applyBorder="1" applyAlignment="1">
      <alignment horizontal="center"/>
    </xf>
    <xf numFmtId="0" fontId="7" fillId="4" borderId="141" xfId="0" applyFont="1" applyFill="1" applyBorder="1" applyAlignment="1">
      <alignment horizontal="center"/>
    </xf>
    <xf numFmtId="0" fontId="7" fillId="4" borderId="185" xfId="0" applyFont="1" applyFill="1" applyBorder="1" applyAlignment="1">
      <alignment horizontal="center"/>
    </xf>
    <xf numFmtId="0" fontId="7" fillId="4" borderId="189" xfId="0" applyFont="1" applyFill="1" applyBorder="1" applyAlignment="1">
      <alignment horizontal="center"/>
    </xf>
    <xf numFmtId="0" fontId="7" fillId="4" borderId="193" xfId="0" applyFont="1" applyFill="1" applyBorder="1" applyAlignment="1">
      <alignment horizontal="center"/>
    </xf>
    <xf numFmtId="0" fontId="7" fillId="4" borderId="194" xfId="0" applyFont="1" applyFill="1" applyBorder="1" applyAlignment="1">
      <alignment horizontal="center"/>
    </xf>
    <xf numFmtId="0" fontId="7" fillId="4" borderId="195" xfId="0" applyFont="1" applyFill="1" applyBorder="1" applyAlignment="1">
      <alignment horizontal="center"/>
    </xf>
    <xf numFmtId="0" fontId="7" fillId="4" borderId="196" xfId="0" applyFont="1" applyFill="1" applyBorder="1" applyAlignment="1">
      <alignment horizontal="center"/>
    </xf>
    <xf numFmtId="0" fontId="7" fillId="4" borderId="197" xfId="0" applyFont="1" applyFill="1" applyBorder="1" applyAlignment="1">
      <alignment horizontal="center"/>
    </xf>
    <xf numFmtId="0" fontId="7" fillId="4" borderId="179" xfId="0" applyFont="1" applyFill="1" applyBorder="1" applyAlignment="1">
      <alignment horizontal="center"/>
    </xf>
    <xf numFmtId="0" fontId="7" fillId="4" borderId="129" xfId="0" applyFont="1" applyFill="1" applyBorder="1" applyAlignment="1">
      <alignment horizontal="center"/>
    </xf>
    <xf numFmtId="1" fontId="46" fillId="5" borderId="31" xfId="0" applyNumberFormat="1" applyFont="1" applyFill="1" applyBorder="1" applyAlignment="1">
      <alignment horizontal="center" vertical="center" wrapText="1"/>
    </xf>
    <xf numFmtId="17" fontId="45" fillId="5" borderId="122" xfId="0" applyNumberFormat="1" applyFont="1" applyFill="1" applyBorder="1" applyAlignment="1">
      <alignment horizontal="center" vertical="center"/>
    </xf>
    <xf numFmtId="0" fontId="7" fillId="4" borderId="144" xfId="0" applyFont="1" applyFill="1" applyBorder="1" applyAlignment="1">
      <alignment horizontal="center"/>
    </xf>
    <xf numFmtId="1" fontId="31" fillId="0" borderId="0" xfId="0" applyNumberFormat="1" applyFont="1" applyAlignment="1">
      <alignment horizontal="left" vertical="center"/>
    </xf>
    <xf numFmtId="0" fontId="50" fillId="0" borderId="0" xfId="0" applyFont="1" applyAlignment="1">
      <alignment horizontal="center"/>
    </xf>
    <xf numFmtId="0" fontId="7" fillId="5" borderId="205" xfId="0" applyFont="1" applyFill="1" applyBorder="1" applyAlignment="1">
      <alignment horizontal="left" vertical="center"/>
    </xf>
    <xf numFmtId="17" fontId="7" fillId="5" borderId="189" xfId="0" applyNumberFormat="1" applyFont="1" applyFill="1" applyBorder="1" applyAlignment="1">
      <alignment horizontal="center" vertical="center"/>
    </xf>
    <xf numFmtId="17" fontId="7" fillId="5" borderId="206" xfId="0" applyNumberFormat="1" applyFont="1" applyFill="1" applyBorder="1" applyAlignment="1">
      <alignment horizontal="center" vertical="center"/>
    </xf>
    <xf numFmtId="0" fontId="7" fillId="5" borderId="189" xfId="0" applyFont="1" applyFill="1" applyBorder="1" applyAlignment="1">
      <alignment horizontal="center" vertical="center"/>
    </xf>
    <xf numFmtId="3" fontId="7" fillId="5" borderId="207" xfId="0" applyNumberFormat="1" applyFont="1" applyFill="1" applyBorder="1" applyAlignment="1">
      <alignment horizontal="center" vertical="center"/>
    </xf>
    <xf numFmtId="3" fontId="7" fillId="5" borderId="146" xfId="0" applyNumberFormat="1" applyFont="1" applyFill="1" applyBorder="1" applyAlignment="1">
      <alignment horizontal="center" vertical="center"/>
    </xf>
    <xf numFmtId="2" fontId="7" fillId="5" borderId="148" xfId="0" applyNumberFormat="1" applyFont="1" applyFill="1" applyBorder="1" applyAlignment="1">
      <alignment horizontal="center" vertical="center"/>
    </xf>
    <xf numFmtId="1" fontId="11" fillId="5" borderId="208" xfId="0" applyNumberFormat="1" applyFont="1" applyFill="1" applyBorder="1" applyAlignment="1">
      <alignment horizontal="center" vertical="center" wrapText="1"/>
    </xf>
    <xf numFmtId="0" fontId="52" fillId="0" borderId="0" xfId="0" applyFont="1" applyAlignment="1">
      <alignment wrapText="1"/>
    </xf>
    <xf numFmtId="0" fontId="52" fillId="0" borderId="0" xfId="0" applyFont="1" applyAlignment="1">
      <alignment horizontal="center" vertical="center" wrapText="1"/>
    </xf>
    <xf numFmtId="0" fontId="41" fillId="0" borderId="0" xfId="0" applyFont="1"/>
    <xf numFmtId="0" fontId="53" fillId="0" borderId="0" xfId="0" applyFont="1"/>
    <xf numFmtId="1" fontId="41" fillId="0" borderId="0" xfId="0" applyNumberFormat="1" applyFont="1"/>
    <xf numFmtId="0" fontId="41" fillId="0" borderId="0" xfId="0" applyFont="1" applyAlignment="1">
      <alignment horizontal="left"/>
    </xf>
    <xf numFmtId="0" fontId="41" fillId="0" borderId="0" xfId="0" applyFont="1" applyAlignment="1">
      <alignment horizontal="center"/>
    </xf>
    <xf numFmtId="0" fontId="41" fillId="0" borderId="0" xfId="0" applyFont="1" applyAlignment="1">
      <alignment horizontal="center" vertical="center"/>
    </xf>
    <xf numFmtId="1" fontId="41" fillId="0" borderId="0" xfId="0" applyNumberFormat="1" applyFont="1" applyAlignment="1">
      <alignment horizontal="center"/>
    </xf>
    <xf numFmtId="0" fontId="52" fillId="0" borderId="0" xfId="0" applyFont="1"/>
    <xf numFmtId="0" fontId="52" fillId="0" borderId="0" xfId="0" applyFont="1" applyAlignment="1">
      <alignment horizontal="center" vertical="center"/>
    </xf>
    <xf numFmtId="17" fontId="41" fillId="0" borderId="0" xfId="0" applyNumberFormat="1" applyFont="1"/>
    <xf numFmtId="1" fontId="7" fillId="5" borderId="122" xfId="0" applyNumberFormat="1" applyFont="1" applyFill="1" applyBorder="1" applyAlignment="1">
      <alignment horizontal="center" vertical="center"/>
    </xf>
    <xf numFmtId="0" fontId="23" fillId="5" borderId="210" xfId="0" applyFont="1" applyFill="1" applyBorder="1" applyAlignment="1">
      <alignment horizontal="center"/>
    </xf>
    <xf numFmtId="17" fontId="23" fillId="9" borderId="209" xfId="0" applyNumberFormat="1" applyFont="1" applyFill="1" applyBorder="1" applyAlignment="1">
      <alignment horizontal="center" wrapText="1"/>
    </xf>
    <xf numFmtId="0" fontId="27" fillId="9" borderId="122" xfId="0" applyFont="1" applyFill="1" applyBorder="1" applyAlignment="1">
      <alignment horizontal="center" wrapText="1"/>
    </xf>
    <xf numFmtId="0" fontId="23" fillId="5" borderId="122" xfId="0" applyFont="1" applyFill="1" applyBorder="1" applyAlignment="1">
      <alignment horizontal="right" wrapText="1"/>
    </xf>
    <xf numFmtId="0" fontId="11" fillId="4" borderId="11" xfId="0" applyFont="1" applyFill="1" applyBorder="1" applyAlignment="1">
      <alignment horizontal="center"/>
    </xf>
    <xf numFmtId="0" fontId="11" fillId="4" borderId="122" xfId="0" applyFont="1" applyFill="1" applyBorder="1" applyAlignment="1">
      <alignment horizontal="center"/>
    </xf>
    <xf numFmtId="0" fontId="9" fillId="5" borderId="40" xfId="0" applyFont="1" applyFill="1" applyBorder="1" applyAlignment="1">
      <alignment horizontal="right"/>
    </xf>
    <xf numFmtId="0" fontId="9" fillId="5" borderId="122" xfId="0" applyFont="1" applyFill="1" applyBorder="1" applyAlignment="1">
      <alignment horizontal="right"/>
    </xf>
    <xf numFmtId="0" fontId="36" fillId="0" borderId="0" xfId="0" applyFont="1" applyAlignment="1">
      <alignment horizontal="center"/>
    </xf>
    <xf numFmtId="0" fontId="7" fillId="4" borderId="122" xfId="0" applyFont="1" applyFill="1" applyBorder="1" applyAlignment="1">
      <alignment horizontal="center"/>
    </xf>
    <xf numFmtId="3" fontId="9" fillId="0" borderId="11" xfId="0" applyNumberFormat="1" applyFont="1" applyBorder="1" applyAlignment="1">
      <alignment horizontal="center"/>
    </xf>
    <xf numFmtId="17" fontId="7" fillId="4" borderId="136" xfId="0" applyNumberFormat="1" applyFont="1" applyFill="1" applyBorder="1" applyAlignment="1">
      <alignment horizontal="center"/>
    </xf>
    <xf numFmtId="0" fontId="7" fillId="4" borderId="14" xfId="0" applyFont="1" applyFill="1" applyBorder="1" applyAlignment="1">
      <alignment horizontal="center"/>
    </xf>
    <xf numFmtId="2" fontId="29" fillId="0" borderId="190" xfId="0" applyNumberFormat="1" applyFont="1" applyBorder="1" applyAlignment="1">
      <alignment horizontal="center"/>
    </xf>
    <xf numFmtId="3" fontId="29" fillId="0" borderId="6" xfId="0" applyNumberFormat="1" applyFont="1" applyBorder="1" applyAlignment="1">
      <alignment horizontal="center"/>
    </xf>
    <xf numFmtId="2" fontId="29" fillId="0" borderId="186" xfId="0" applyNumberFormat="1" applyFont="1" applyBorder="1" applyAlignment="1">
      <alignment horizontal="center"/>
    </xf>
    <xf numFmtId="0" fontId="9" fillId="5" borderId="122" xfId="0" applyFont="1" applyFill="1" applyBorder="1" applyAlignment="1">
      <alignment horizontal="center" vertical="center"/>
    </xf>
    <xf numFmtId="0" fontId="7" fillId="5" borderId="213" xfId="0" applyFont="1" applyFill="1" applyBorder="1" applyAlignment="1">
      <alignment horizontal="right"/>
    </xf>
    <xf numFmtId="3" fontId="29" fillId="0" borderId="22" xfId="0" applyNumberFormat="1" applyFont="1" applyBorder="1" applyAlignment="1">
      <alignment horizontal="center"/>
    </xf>
    <xf numFmtId="3" fontId="7" fillId="0" borderId="2" xfId="0" applyNumberFormat="1" applyFont="1" applyBorder="1" applyAlignment="1">
      <alignment horizontal="center" vertical="center"/>
    </xf>
    <xf numFmtId="1" fontId="8" fillId="0" borderId="26" xfId="0" applyNumberFormat="1" applyFont="1" applyBorder="1" applyAlignment="1">
      <alignment horizontal="center" vertical="center"/>
    </xf>
    <xf numFmtId="1" fontId="8" fillId="0" borderId="27" xfId="0" applyNumberFormat="1" applyFont="1" applyBorder="1" applyAlignment="1">
      <alignment horizontal="center" vertical="center"/>
    </xf>
    <xf numFmtId="1" fontId="8" fillId="0" borderId="72" xfId="0" applyNumberFormat="1" applyFont="1" applyBorder="1" applyAlignment="1">
      <alignment horizontal="center"/>
    </xf>
    <xf numFmtId="1" fontId="8" fillId="0" borderId="123" xfId="0" applyNumberFormat="1" applyFont="1" applyBorder="1" applyAlignment="1">
      <alignment horizontal="center" vertical="center"/>
    </xf>
    <xf numFmtId="1" fontId="8" fillId="0" borderId="123" xfId="0" applyNumberFormat="1" applyFont="1" applyBorder="1" applyAlignment="1">
      <alignment horizontal="center"/>
    </xf>
    <xf numFmtId="0" fontId="8" fillId="0" borderId="133" xfId="0" applyFont="1" applyBorder="1" applyAlignment="1">
      <alignment horizontal="center" vertical="center"/>
    </xf>
    <xf numFmtId="1" fontId="8" fillId="0" borderId="133" xfId="0" applyNumberFormat="1" applyFont="1" applyBorder="1" applyAlignment="1">
      <alignment horizontal="center" vertical="center"/>
    </xf>
    <xf numFmtId="1" fontId="8" fillId="0" borderId="133" xfId="0" applyNumberFormat="1" applyFont="1" applyBorder="1" applyAlignment="1">
      <alignment horizontal="center"/>
    </xf>
    <xf numFmtId="3" fontId="7" fillId="5" borderId="204" xfId="0" applyNumberFormat="1" applyFont="1" applyFill="1" applyBorder="1" applyAlignment="1">
      <alignment horizontal="center" vertical="center"/>
    </xf>
    <xf numFmtId="1" fontId="8" fillId="0" borderId="134" xfId="0" applyNumberFormat="1" applyFont="1" applyBorder="1" applyAlignment="1">
      <alignment horizontal="center"/>
    </xf>
    <xf numFmtId="3" fontId="7" fillId="0" borderId="180" xfId="0" applyNumberFormat="1" applyFont="1" applyBorder="1" applyAlignment="1">
      <alignment horizontal="center" vertical="center"/>
    </xf>
    <xf numFmtId="3" fontId="7" fillId="0" borderId="215" xfId="0" applyNumberFormat="1" applyFont="1" applyBorder="1" applyAlignment="1">
      <alignment horizontal="center" vertical="center"/>
    </xf>
    <xf numFmtId="1" fontId="8" fillId="0" borderId="182" xfId="0" applyNumberFormat="1" applyFont="1" applyBorder="1" applyAlignment="1">
      <alignment horizontal="center"/>
    </xf>
    <xf numFmtId="0" fontId="13" fillId="5" borderId="183" xfId="0" applyFont="1" applyFill="1" applyBorder="1" applyAlignment="1">
      <alignment horizontal="left" vertical="center"/>
    </xf>
    <xf numFmtId="3" fontId="7" fillId="5" borderId="178" xfId="0" applyNumberFormat="1" applyFont="1" applyFill="1" applyBorder="1" applyAlignment="1">
      <alignment horizontal="center" vertical="center"/>
    </xf>
    <xf numFmtId="0" fontId="9" fillId="0" borderId="126" xfId="0" applyFont="1" applyBorder="1" applyAlignment="1">
      <alignment horizontal="left"/>
    </xf>
    <xf numFmtId="0" fontId="9" fillId="0" borderId="127" xfId="0" applyFont="1" applyBorder="1" applyAlignment="1">
      <alignment horizontal="left"/>
    </xf>
    <xf numFmtId="0" fontId="9" fillId="0" borderId="181" xfId="0" applyFont="1" applyBorder="1" applyAlignment="1">
      <alignment horizontal="left"/>
    </xf>
    <xf numFmtId="0" fontId="9" fillId="0" borderId="137" xfId="0" applyFont="1" applyBorder="1" applyAlignment="1">
      <alignment horizontal="left"/>
    </xf>
    <xf numFmtId="0" fontId="9" fillId="0" borderId="138" xfId="0" applyFont="1" applyBorder="1" applyAlignment="1">
      <alignment horizontal="left"/>
    </xf>
    <xf numFmtId="0" fontId="47" fillId="0" borderId="0" xfId="0" applyFont="1"/>
    <xf numFmtId="0" fontId="42" fillId="0" borderId="0" xfId="0" applyFont="1" applyAlignment="1">
      <alignment horizontal="right"/>
    </xf>
    <xf numFmtId="0" fontId="42" fillId="0" borderId="0" xfId="0" applyFont="1"/>
    <xf numFmtId="0" fontId="31" fillId="0" borderId="0" xfId="4" applyFont="1"/>
    <xf numFmtId="0" fontId="31" fillId="0" borderId="0" xfId="0" applyFont="1" applyAlignment="1">
      <alignment wrapText="1"/>
    </xf>
    <xf numFmtId="0" fontId="22" fillId="0" borderId="0" xfId="0" applyFont="1" applyAlignment="1">
      <alignment horizontal="right"/>
    </xf>
    <xf numFmtId="0" fontId="22" fillId="0" borderId="0" xfId="0" applyFont="1" applyAlignment="1">
      <alignment horizontal="center"/>
    </xf>
    <xf numFmtId="0" fontId="21" fillId="0" borderId="0" xfId="0" applyFont="1" applyAlignment="1">
      <alignment wrapText="1"/>
    </xf>
    <xf numFmtId="0" fontId="21" fillId="0" borderId="0" xfId="0" applyFont="1" applyAlignment="1">
      <alignment horizontal="center" wrapText="1"/>
    </xf>
    <xf numFmtId="0" fontId="21" fillId="0" borderId="0" xfId="0" applyFont="1" applyAlignment="1">
      <alignment horizontal="center"/>
    </xf>
    <xf numFmtId="0" fontId="17" fillId="0" borderId="0" xfId="0" applyFont="1" applyAlignment="1">
      <alignment wrapText="1"/>
    </xf>
    <xf numFmtId="3" fontId="19" fillId="0" borderId="0" xfId="0" applyNumberFormat="1" applyFont="1"/>
    <xf numFmtId="1" fontId="7" fillId="5" borderId="122" xfId="0" applyNumberFormat="1" applyFont="1" applyFill="1" applyBorder="1" applyAlignment="1">
      <alignment horizontal="center"/>
    </xf>
    <xf numFmtId="0" fontId="0" fillId="0" borderId="123" xfId="0" applyBorder="1" applyAlignment="1">
      <alignment horizontal="center" vertical="center"/>
    </xf>
    <xf numFmtId="0" fontId="0" fillId="0" borderId="217" xfId="0" applyBorder="1"/>
    <xf numFmtId="0" fontId="0" fillId="0" borderId="134" xfId="0" applyBorder="1" applyAlignment="1">
      <alignment horizontal="center" vertical="center"/>
    </xf>
    <xf numFmtId="0" fontId="0" fillId="0" borderId="219" xfId="0" applyBorder="1"/>
    <xf numFmtId="0" fontId="0" fillId="0" borderId="132" xfId="0" applyBorder="1" applyAlignment="1">
      <alignment horizontal="center" vertical="center"/>
    </xf>
    <xf numFmtId="0" fontId="0" fillId="0" borderId="220" xfId="0" applyBorder="1" applyAlignment="1">
      <alignment horizontal="center" vertical="center"/>
    </xf>
    <xf numFmtId="0" fontId="9" fillId="0" borderId="209" xfId="0" applyFont="1" applyBorder="1" applyAlignment="1">
      <alignment horizontal="center" vertical="center"/>
    </xf>
    <xf numFmtId="0" fontId="11" fillId="25" borderId="130" xfId="0" applyFont="1" applyFill="1" applyBorder="1" applyAlignment="1">
      <alignment horizontal="center"/>
    </xf>
    <xf numFmtId="0" fontId="11" fillId="25" borderId="124" xfId="0" applyFont="1" applyFill="1" applyBorder="1" applyAlignment="1">
      <alignment horizontal="center" vertical="center"/>
    </xf>
    <xf numFmtId="0" fontId="55" fillId="26" borderId="124" xfId="0" applyFont="1" applyFill="1" applyBorder="1" applyAlignment="1">
      <alignment horizontal="center" vertical="center"/>
    </xf>
    <xf numFmtId="0" fontId="55" fillId="26" borderId="131" xfId="0" applyFont="1" applyFill="1" applyBorder="1" applyAlignment="1">
      <alignment horizontal="center" vertical="center"/>
    </xf>
    <xf numFmtId="0" fontId="11" fillId="25" borderId="122" xfId="0" applyFont="1" applyFill="1" applyBorder="1" applyAlignment="1">
      <alignment horizontal="center" vertical="center"/>
    </xf>
    <xf numFmtId="0" fontId="9" fillId="0" borderId="130" xfId="0" applyFont="1" applyBorder="1"/>
    <xf numFmtId="0" fontId="9" fillId="0" borderId="124" xfId="0" applyFont="1" applyBorder="1" applyAlignment="1">
      <alignment horizontal="center"/>
    </xf>
    <xf numFmtId="0" fontId="9" fillId="0" borderId="125" xfId="0" applyFont="1" applyBorder="1" applyAlignment="1">
      <alignment horizontal="center"/>
    </xf>
    <xf numFmtId="0" fontId="0" fillId="0" borderId="221" xfId="0" applyBorder="1"/>
    <xf numFmtId="0" fontId="9" fillId="0" borderId="132" xfId="0" applyFont="1" applyBorder="1" applyAlignment="1">
      <alignment horizontal="center"/>
    </xf>
    <xf numFmtId="0" fontId="11" fillId="25" borderId="130" xfId="0" applyFont="1" applyFill="1" applyBorder="1"/>
    <xf numFmtId="0" fontId="11" fillId="25" borderId="124" xfId="0" applyFont="1" applyFill="1" applyBorder="1" applyAlignment="1">
      <alignment horizontal="center"/>
    </xf>
    <xf numFmtId="0" fontId="55" fillId="26" borderId="124" xfId="0" applyFont="1" applyFill="1" applyBorder="1" applyAlignment="1">
      <alignment horizontal="center"/>
    </xf>
    <xf numFmtId="0" fontId="11" fillId="25" borderId="125" xfId="0" applyFont="1" applyFill="1" applyBorder="1" applyAlignment="1">
      <alignment horizontal="center"/>
    </xf>
    <xf numFmtId="0" fontId="23" fillId="9" borderId="63" xfId="0" applyFont="1" applyFill="1" applyBorder="1" applyAlignment="1">
      <alignment horizontal="center"/>
    </xf>
    <xf numFmtId="0" fontId="0" fillId="0" borderId="133" xfId="0" applyBorder="1" applyAlignment="1">
      <alignment horizontal="center" vertical="center"/>
    </xf>
    <xf numFmtId="0" fontId="0" fillId="0" borderId="182" xfId="0" applyBorder="1" applyAlignment="1">
      <alignment horizontal="center" vertical="center"/>
    </xf>
    <xf numFmtId="0" fontId="9" fillId="0" borderId="124" xfId="0" applyFont="1" applyBorder="1" applyAlignment="1">
      <alignment horizontal="center" vertical="center"/>
    </xf>
    <xf numFmtId="0" fontId="9" fillId="0" borderId="131" xfId="0" applyFont="1" applyBorder="1" applyAlignment="1">
      <alignment horizontal="center" vertical="center"/>
    </xf>
    <xf numFmtId="0" fontId="9" fillId="0" borderId="122" xfId="0" applyFont="1" applyBorder="1" applyAlignment="1">
      <alignment horizontal="center" vertical="center"/>
    </xf>
    <xf numFmtId="0" fontId="51" fillId="0" borderId="0" xfId="0" applyFont="1"/>
    <xf numFmtId="0" fontId="9" fillId="0" borderId="223" xfId="0" applyFont="1" applyBorder="1" applyAlignment="1">
      <alignment horizontal="center"/>
    </xf>
    <xf numFmtId="0" fontId="9" fillId="0" borderId="218" xfId="0" applyFont="1" applyBorder="1" applyAlignment="1">
      <alignment horizontal="center"/>
    </xf>
    <xf numFmtId="0" fontId="9" fillId="26" borderId="133" xfId="0" applyFont="1" applyFill="1" applyBorder="1" applyAlignment="1">
      <alignment horizontal="center"/>
    </xf>
    <xf numFmtId="0" fontId="9" fillId="26" borderId="222" xfId="0" applyFont="1" applyFill="1" applyBorder="1" applyAlignment="1">
      <alignment horizontal="center"/>
    </xf>
    <xf numFmtId="0" fontId="54" fillId="0" borderId="0" xfId="0" applyFont="1" applyAlignment="1">
      <alignment horizontal="center"/>
    </xf>
    <xf numFmtId="0" fontId="42" fillId="0" borderId="127" xfId="13" applyNumberFormat="1" applyFont="1" applyFill="1" applyBorder="1" applyAlignment="1">
      <alignment horizontal="center" vertical="center"/>
    </xf>
    <xf numFmtId="1" fontId="42" fillId="0" borderId="127" xfId="13" applyNumberFormat="1" applyFont="1" applyFill="1" applyBorder="1" applyAlignment="1">
      <alignment horizontal="center" vertical="center"/>
    </xf>
    <xf numFmtId="0" fontId="29" fillId="0" borderId="24" xfId="0" applyFont="1" applyBorder="1" applyAlignment="1">
      <alignment horizontal="center"/>
    </xf>
    <xf numFmtId="0" fontId="45" fillId="0" borderId="0" xfId="0" applyFont="1"/>
    <xf numFmtId="0" fontId="7" fillId="5" borderId="183" xfId="0" applyFont="1" applyFill="1" applyBorder="1" applyAlignment="1">
      <alignment horizontal="left"/>
    </xf>
    <xf numFmtId="0" fontId="55" fillId="26" borderId="122" xfId="0" applyFont="1" applyFill="1" applyBorder="1" applyAlignment="1">
      <alignment horizontal="center" vertical="center"/>
    </xf>
    <xf numFmtId="0" fontId="55" fillId="26" borderId="183" xfId="0" applyFont="1" applyFill="1" applyBorder="1" applyAlignment="1">
      <alignment horizontal="center" vertical="center"/>
    </xf>
    <xf numFmtId="0" fontId="31" fillId="0" borderId="137" xfId="0" applyFont="1" applyBorder="1"/>
    <xf numFmtId="0" fontId="9" fillId="5" borderId="122" xfId="0" applyFont="1" applyFill="1" applyBorder="1" applyAlignment="1">
      <alignment horizontal="center"/>
    </xf>
    <xf numFmtId="0" fontId="0" fillId="0" borderId="224" xfId="0" applyBorder="1" applyAlignment="1">
      <alignment horizontal="center"/>
    </xf>
    <xf numFmtId="0" fontId="55" fillId="26" borderId="178" xfId="0" applyFont="1" applyFill="1" applyBorder="1" applyAlignment="1">
      <alignment horizontal="center" vertical="center"/>
    </xf>
    <xf numFmtId="0" fontId="0" fillId="0" borderId="225" xfId="0" applyBorder="1" applyAlignment="1">
      <alignment horizontal="center" vertical="center"/>
    </xf>
    <xf numFmtId="165" fontId="7" fillId="5" borderId="122" xfId="0" applyNumberFormat="1" applyFont="1" applyFill="1" applyBorder="1" applyAlignment="1">
      <alignment horizontal="center" vertical="center" wrapText="1"/>
    </xf>
    <xf numFmtId="0" fontId="7" fillId="5" borderId="206" xfId="0" applyFont="1" applyFill="1" applyBorder="1" applyAlignment="1">
      <alignment horizontal="center" vertical="center"/>
    </xf>
    <xf numFmtId="165" fontId="11" fillId="5" borderId="122" xfId="0" applyNumberFormat="1" applyFont="1" applyFill="1" applyBorder="1" applyAlignment="1">
      <alignment horizontal="center" vertical="center" wrapText="1"/>
    </xf>
    <xf numFmtId="2" fontId="7" fillId="0" borderId="29" xfId="0" applyNumberFormat="1" applyFont="1" applyBorder="1" applyAlignment="1">
      <alignment horizontal="center" vertical="center"/>
    </xf>
    <xf numFmtId="0" fontId="11" fillId="27" borderId="139" xfId="0" applyFont="1" applyFill="1" applyBorder="1" applyAlignment="1">
      <alignment horizontal="center" vertical="center"/>
    </xf>
    <xf numFmtId="0" fontId="0" fillId="0" borderId="136" xfId="0" applyBorder="1" applyAlignment="1">
      <alignment horizontal="center"/>
    </xf>
    <xf numFmtId="0" fontId="0" fillId="0" borderId="137" xfId="0" applyBorder="1" applyAlignment="1">
      <alignment horizontal="center"/>
    </xf>
    <xf numFmtId="0" fontId="0" fillId="0" borderId="138" xfId="0" applyBorder="1" applyAlignment="1">
      <alignment horizontal="center"/>
    </xf>
    <xf numFmtId="0" fontId="33" fillId="0" borderId="0" xfId="0" quotePrefix="1" applyFont="1"/>
    <xf numFmtId="0" fontId="0" fillId="0" borderId="226" xfId="0" applyBorder="1" applyAlignment="1">
      <alignment horizontal="center" vertical="center"/>
    </xf>
    <xf numFmtId="0" fontId="0" fillId="0" borderId="227" xfId="0" applyBorder="1" applyAlignment="1">
      <alignment horizontal="center" vertical="center"/>
    </xf>
    <xf numFmtId="0" fontId="25" fillId="0" borderId="55" xfId="0" applyFont="1" applyBorder="1" applyAlignment="1">
      <alignment horizontal="center"/>
    </xf>
    <xf numFmtId="0" fontId="23" fillId="5" borderId="122" xfId="0" applyFont="1" applyFill="1" applyBorder="1" applyAlignment="1">
      <alignment horizontal="right" vertical="center" wrapText="1"/>
    </xf>
    <xf numFmtId="0" fontId="50" fillId="0" borderId="0" xfId="0" applyFont="1" applyAlignment="1">
      <alignment horizontal="center" vertical="center" wrapText="1"/>
    </xf>
    <xf numFmtId="17" fontId="50" fillId="0" borderId="0" xfId="0" applyNumberFormat="1" applyFont="1" applyAlignment="1">
      <alignment horizontal="center" vertical="center"/>
    </xf>
    <xf numFmtId="0" fontId="55" fillId="26" borderId="228" xfId="0" applyFont="1" applyFill="1" applyBorder="1" applyAlignment="1">
      <alignment horizontal="center" vertical="center"/>
    </xf>
    <xf numFmtId="0" fontId="25" fillId="7" borderId="15" xfId="0" applyFont="1" applyFill="1" applyBorder="1" applyAlignment="1">
      <alignment horizontal="center"/>
    </xf>
    <xf numFmtId="0" fontId="25" fillId="7" borderId="60" xfId="0" applyFont="1" applyFill="1" applyBorder="1" applyAlignment="1">
      <alignment horizontal="center"/>
    </xf>
    <xf numFmtId="0" fontId="25" fillId="5" borderId="63" xfId="0" applyFont="1" applyFill="1" applyBorder="1" applyAlignment="1">
      <alignment horizontal="center" vertical="center"/>
    </xf>
    <xf numFmtId="3" fontId="40" fillId="0" borderId="0" xfId="0" applyNumberFormat="1" applyFont="1"/>
    <xf numFmtId="0" fontId="5" fillId="27" borderId="220" xfId="0" applyFont="1" applyFill="1" applyBorder="1" applyAlignment="1">
      <alignment vertical="center"/>
    </xf>
    <xf numFmtId="0" fontId="7" fillId="6" borderId="122" xfId="0" applyFont="1" applyFill="1" applyBorder="1" applyAlignment="1">
      <alignment horizontal="center" wrapText="1"/>
    </xf>
    <xf numFmtId="0" fontId="7" fillId="6" borderId="122" xfId="0" applyFont="1" applyFill="1" applyBorder="1" applyAlignment="1">
      <alignment horizontal="center"/>
    </xf>
    <xf numFmtId="17" fontId="7" fillId="6" borderId="228" xfId="0" applyNumberFormat="1" applyFont="1" applyFill="1" applyBorder="1" applyAlignment="1">
      <alignment horizontal="center" vertical="center"/>
    </xf>
    <xf numFmtId="17" fontId="7" fillId="6" borderId="204" xfId="0" applyNumberFormat="1" applyFont="1" applyFill="1" applyBorder="1" applyAlignment="1">
      <alignment horizontal="center" vertical="center"/>
    </xf>
    <xf numFmtId="17" fontId="7" fillId="6" borderId="229" xfId="0" applyNumberFormat="1" applyFont="1" applyFill="1" applyBorder="1" applyAlignment="1">
      <alignment horizontal="center" vertical="center"/>
    </xf>
    <xf numFmtId="17" fontId="7" fillId="6" borderId="156" xfId="0" applyNumberFormat="1" applyFont="1" applyFill="1" applyBorder="1" applyAlignment="1">
      <alignment horizontal="center" vertical="center"/>
    </xf>
    <xf numFmtId="17" fontId="7" fillId="5" borderId="204" xfId="0" applyNumberFormat="1" applyFont="1" applyFill="1" applyBorder="1" applyAlignment="1">
      <alignment horizontal="center" vertical="center"/>
    </xf>
    <xf numFmtId="17" fontId="7" fillId="5" borderId="228" xfId="0" applyNumberFormat="1" applyFont="1" applyFill="1" applyBorder="1" applyAlignment="1">
      <alignment horizontal="center" vertical="center"/>
    </xf>
    <xf numFmtId="0" fontId="31" fillId="0" borderId="123" xfId="13" applyNumberFormat="1" applyFont="1" applyFill="1" applyBorder="1" applyAlignment="1">
      <alignment horizontal="center" vertical="center"/>
    </xf>
    <xf numFmtId="0" fontId="31" fillId="0" borderId="123" xfId="13" applyNumberFormat="1" applyFont="1" applyFill="1" applyBorder="1" applyAlignment="1">
      <alignment horizontal="center"/>
    </xf>
    <xf numFmtId="0" fontId="9" fillId="5" borderId="204" xfId="0" applyFont="1" applyFill="1" applyBorder="1" applyAlignment="1">
      <alignment horizontal="center" vertical="center"/>
    </xf>
    <xf numFmtId="0" fontId="9" fillId="5" borderId="156" xfId="0" applyFont="1" applyFill="1" applyBorder="1" applyAlignment="1">
      <alignment horizontal="center" vertical="center"/>
    </xf>
    <xf numFmtId="0" fontId="9" fillId="5" borderId="228" xfId="0" applyFont="1" applyFill="1" applyBorder="1" applyAlignment="1">
      <alignment horizontal="center" vertical="center"/>
    </xf>
    <xf numFmtId="0" fontId="31" fillId="0" borderId="135" xfId="13" applyNumberFormat="1" applyFont="1" applyFill="1" applyBorder="1" applyAlignment="1">
      <alignment horizontal="center" vertical="center"/>
    </xf>
    <xf numFmtId="0" fontId="31" fillId="0" borderId="137" xfId="0" applyFont="1" applyBorder="1" applyAlignment="1">
      <alignment horizontal="left"/>
    </xf>
    <xf numFmtId="0" fontId="31" fillId="0" borderId="137" xfId="13" applyNumberFormat="1" applyFont="1" applyFill="1" applyBorder="1" applyAlignment="1">
      <alignment horizontal="left"/>
    </xf>
    <xf numFmtId="0" fontId="9" fillId="6" borderId="122" xfId="0" applyFont="1" applyFill="1" applyBorder="1" applyAlignment="1">
      <alignment horizontal="left"/>
    </xf>
    <xf numFmtId="0" fontId="9" fillId="5" borderId="183" xfId="0" applyFont="1" applyFill="1" applyBorder="1" applyAlignment="1">
      <alignment horizontal="center" vertical="center"/>
    </xf>
    <xf numFmtId="0" fontId="9" fillId="5" borderId="122" xfId="4" applyFont="1" applyFill="1" applyBorder="1" applyAlignment="1">
      <alignment horizontal="center" vertical="center"/>
    </xf>
    <xf numFmtId="1" fontId="9" fillId="5" borderId="122" xfId="0" applyNumberFormat="1" applyFont="1" applyFill="1" applyBorder="1" applyAlignment="1">
      <alignment horizontal="center" vertical="center"/>
    </xf>
    <xf numFmtId="2" fontId="9" fillId="5" borderId="122" xfId="4" applyNumberFormat="1" applyFont="1" applyFill="1" applyBorder="1" applyAlignment="1">
      <alignment horizontal="center" vertical="center"/>
    </xf>
    <xf numFmtId="0" fontId="29" fillId="0" borderId="137" xfId="0" applyFont="1" applyBorder="1" applyAlignment="1">
      <alignment horizontal="left"/>
    </xf>
    <xf numFmtId="0" fontId="29" fillId="0" borderId="135" xfId="0" applyFont="1" applyBorder="1" applyAlignment="1">
      <alignment horizontal="center" vertical="center"/>
    </xf>
    <xf numFmtId="0" fontId="29" fillId="0" borderId="123" xfId="0" applyFont="1" applyBorder="1" applyAlignment="1">
      <alignment horizontal="center"/>
    </xf>
    <xf numFmtId="0" fontId="29" fillId="0" borderId="123" xfId="0" applyFont="1" applyBorder="1" applyAlignment="1">
      <alignment horizontal="center" vertical="center"/>
    </xf>
    <xf numFmtId="0" fontId="29" fillId="0" borderId="123" xfId="4" applyFont="1" applyBorder="1" applyAlignment="1">
      <alignment horizontal="center" vertical="center"/>
    </xf>
    <xf numFmtId="0" fontId="29" fillId="0" borderId="137" xfId="0" applyFont="1" applyBorder="1"/>
    <xf numFmtId="17" fontId="11" fillId="5" borderId="122" xfId="0" applyNumberFormat="1" applyFont="1" applyFill="1" applyBorder="1" applyAlignment="1">
      <alignment horizontal="center" vertical="center"/>
    </xf>
    <xf numFmtId="0" fontId="25" fillId="0" borderId="18" xfId="0" applyFont="1" applyBorder="1" applyAlignment="1">
      <alignment horizontal="center" vertical="center"/>
    </xf>
    <xf numFmtId="0" fontId="25" fillId="0" borderId="20" xfId="0" applyFont="1" applyBorder="1" applyAlignment="1">
      <alignment horizontal="center" vertical="center"/>
    </xf>
    <xf numFmtId="0" fontId="25" fillId="0" borderId="38" xfId="0" applyFont="1" applyBorder="1" applyAlignment="1">
      <alignment horizontal="center" vertical="center"/>
    </xf>
    <xf numFmtId="0" fontId="25" fillId="0" borderId="55" xfId="0" applyFont="1" applyBorder="1" applyAlignment="1">
      <alignment horizontal="center" vertical="center"/>
    </xf>
    <xf numFmtId="0" fontId="0" fillId="0" borderId="231" xfId="0" applyBorder="1" applyAlignment="1">
      <alignment horizontal="center" vertical="center"/>
    </xf>
    <xf numFmtId="0" fontId="0" fillId="0" borderId="220" xfId="0" applyBorder="1" applyAlignment="1">
      <alignment horizontal="center"/>
    </xf>
    <xf numFmtId="0" fontId="0" fillId="0" borderId="134" xfId="0" applyBorder="1" applyAlignment="1">
      <alignment horizontal="center"/>
    </xf>
    <xf numFmtId="0" fontId="0" fillId="0" borderId="182" xfId="0" applyBorder="1" applyAlignment="1">
      <alignment horizontal="center"/>
    </xf>
    <xf numFmtId="0" fontId="9" fillId="0" borderId="183" xfId="0" applyFont="1" applyBorder="1" applyAlignment="1">
      <alignment horizontal="center" vertical="center"/>
    </xf>
    <xf numFmtId="0" fontId="43" fillId="0" borderId="0" xfId="0" applyFont="1" applyAlignment="1">
      <alignment horizontal="center" vertical="center"/>
    </xf>
    <xf numFmtId="1" fontId="43" fillId="0" borderId="0" xfId="0" applyNumberFormat="1" applyFont="1" applyAlignment="1">
      <alignment horizontal="center" vertical="center"/>
    </xf>
    <xf numFmtId="0" fontId="31" fillId="0" borderId="0" xfId="0" applyFont="1" applyAlignment="1">
      <alignment horizontal="left" vertical="center"/>
    </xf>
    <xf numFmtId="0" fontId="56" fillId="0" borderId="0" xfId="0" applyFont="1" applyAlignment="1">
      <alignment wrapText="1"/>
    </xf>
    <xf numFmtId="0" fontId="48" fillId="0" borderId="122" xfId="14" applyFont="1" applyBorder="1" applyAlignment="1">
      <alignment horizontal="center"/>
    </xf>
    <xf numFmtId="17" fontId="48" fillId="0" borderId="122" xfId="14" applyNumberFormat="1" applyFont="1" applyBorder="1" applyAlignment="1">
      <alignment horizontal="center"/>
    </xf>
    <xf numFmtId="2" fontId="49" fillId="0" borderId="122" xfId="14" applyNumberFormat="1" applyFont="1" applyBorder="1" applyAlignment="1">
      <alignment horizontal="center"/>
    </xf>
    <xf numFmtId="0" fontId="49" fillId="0" borderId="122" xfId="14" applyFont="1" applyBorder="1" applyAlignment="1">
      <alignment horizontal="center"/>
    </xf>
    <xf numFmtId="0" fontId="45" fillId="4" borderId="2" xfId="14" applyFont="1" applyFill="1" applyBorder="1" applyAlignment="1">
      <alignment horizontal="center"/>
    </xf>
    <xf numFmtId="0" fontId="50" fillId="0" borderId="0" xfId="14" applyFont="1" applyAlignment="1">
      <alignment horizontal="left"/>
    </xf>
    <xf numFmtId="0" fontId="54" fillId="0" borderId="0" xfId="14" applyFont="1" applyAlignment="1">
      <alignment horizontal="left"/>
    </xf>
    <xf numFmtId="0" fontId="49" fillId="0" borderId="0" xfId="14" applyFont="1"/>
    <xf numFmtId="0" fontId="50" fillId="0" borderId="0" xfId="14" applyFont="1" applyAlignment="1">
      <alignment horizontal="right"/>
    </xf>
    <xf numFmtId="0" fontId="54" fillId="0" borderId="0" xfId="14" applyFont="1" applyAlignment="1">
      <alignment horizontal="right"/>
    </xf>
    <xf numFmtId="0" fontId="54" fillId="0" borderId="0" xfId="14" applyFont="1"/>
    <xf numFmtId="0" fontId="33" fillId="0" borderId="0" xfId="0" applyFont="1" applyAlignment="1">
      <alignment horizontal="left"/>
    </xf>
    <xf numFmtId="0" fontId="40" fillId="0" borderId="0" xfId="0" applyFont="1"/>
    <xf numFmtId="165" fontId="7" fillId="5" borderId="13" xfId="0" applyNumberFormat="1" applyFont="1" applyFill="1" applyBorder="1" applyAlignment="1">
      <alignment horizontal="center" vertical="center"/>
    </xf>
    <xf numFmtId="165" fontId="7" fillId="5" borderId="184" xfId="0" applyNumberFormat="1" applyFont="1" applyFill="1" applyBorder="1" applyAlignment="1">
      <alignment horizontal="center" vertical="center"/>
    </xf>
    <xf numFmtId="1" fontId="7" fillId="0" borderId="127" xfId="0" applyNumberFormat="1" applyFont="1" applyBorder="1" applyAlignment="1">
      <alignment horizontal="center"/>
    </xf>
    <xf numFmtId="1" fontId="7" fillId="0" borderId="181" xfId="0" applyNumberFormat="1" applyFont="1" applyBorder="1" applyAlignment="1">
      <alignment horizontal="center"/>
    </xf>
    <xf numFmtId="1" fontId="7" fillId="5" borderId="215" xfId="0" applyNumberFormat="1" applyFont="1" applyFill="1" applyBorder="1" applyAlignment="1">
      <alignment horizontal="center"/>
    </xf>
    <xf numFmtId="0" fontId="25" fillId="7" borderId="65" xfId="0" applyFont="1" applyFill="1" applyBorder="1" applyAlignment="1">
      <alignment horizontal="center" wrapText="1"/>
    </xf>
    <xf numFmtId="0" fontId="25" fillId="0" borderId="4" xfId="0" applyFont="1" applyBorder="1" applyAlignment="1">
      <alignment horizontal="center" wrapText="1"/>
    </xf>
    <xf numFmtId="0" fontId="25" fillId="0" borderId="6" xfId="0" applyFont="1" applyBorder="1" applyAlignment="1">
      <alignment horizontal="center" wrapText="1"/>
    </xf>
    <xf numFmtId="0" fontId="25" fillId="7" borderId="26" xfId="0" applyFont="1" applyFill="1" applyBorder="1" applyAlignment="1">
      <alignment horizontal="center"/>
    </xf>
    <xf numFmtId="0" fontId="25" fillId="0" borderId="4" xfId="0" applyFont="1" applyBorder="1" applyAlignment="1">
      <alignment horizontal="center"/>
    </xf>
    <xf numFmtId="0" fontId="25" fillId="0" borderId="6" xfId="0" applyFont="1" applyBorder="1" applyAlignment="1">
      <alignment horizontal="center"/>
    </xf>
    <xf numFmtId="0" fontId="25" fillId="0" borderId="8" xfId="0" applyFont="1" applyBorder="1" applyAlignment="1">
      <alignment horizontal="center"/>
    </xf>
    <xf numFmtId="3" fontId="8" fillId="0" borderId="232" xfId="0" applyNumberFormat="1" applyFont="1" applyBorder="1" applyAlignment="1">
      <alignment horizontal="center"/>
    </xf>
    <xf numFmtId="3" fontId="8" fillId="0" borderId="211" xfId="0" applyNumberFormat="1" applyFont="1" applyBorder="1" applyAlignment="1">
      <alignment horizontal="center"/>
    </xf>
    <xf numFmtId="2" fontId="8" fillId="0" borderId="138" xfId="0" applyNumberFormat="1" applyFont="1" applyBorder="1" applyAlignment="1">
      <alignment horizontal="center"/>
    </xf>
    <xf numFmtId="0" fontId="31" fillId="0" borderId="209" xfId="0" applyFont="1" applyBorder="1"/>
    <xf numFmtId="0" fontId="25" fillId="0" borderId="33" xfId="0" applyFont="1" applyBorder="1" applyAlignment="1">
      <alignment horizontal="center"/>
    </xf>
    <xf numFmtId="0" fontId="25" fillId="0" borderId="35" xfId="0" applyFont="1" applyBorder="1" applyAlignment="1">
      <alignment horizontal="center"/>
    </xf>
    <xf numFmtId="0" fontId="25" fillId="0" borderId="37" xfId="0" applyFont="1" applyBorder="1" applyAlignment="1">
      <alignment horizontal="center"/>
    </xf>
    <xf numFmtId="0" fontId="25" fillId="0" borderId="54" xfId="0" applyFont="1" applyBorder="1" applyAlignment="1">
      <alignment horizontal="center"/>
    </xf>
    <xf numFmtId="0" fontId="25" fillId="0" borderId="8" xfId="0" applyFont="1" applyBorder="1" applyAlignment="1">
      <alignment horizontal="center" wrapText="1"/>
    </xf>
    <xf numFmtId="0" fontId="0" fillId="0" borderId="225" xfId="0" applyBorder="1" applyAlignment="1">
      <alignment horizontal="center"/>
    </xf>
    <xf numFmtId="49" fontId="7" fillId="5" borderId="142" xfId="0" applyNumberFormat="1" applyFont="1" applyFill="1" applyBorder="1" applyAlignment="1">
      <alignment horizontal="center" vertical="center"/>
    </xf>
    <xf numFmtId="0" fontId="7" fillId="5" borderId="148" xfId="0" applyFont="1" applyFill="1" applyBorder="1" applyAlignment="1">
      <alignment horizontal="center" vertical="center"/>
    </xf>
    <xf numFmtId="0" fontId="8" fillId="0" borderId="234" xfId="0" applyFont="1" applyBorder="1"/>
    <xf numFmtId="1" fontId="8" fillId="0" borderId="235" xfId="0" applyNumberFormat="1" applyFont="1" applyBorder="1"/>
    <xf numFmtId="0" fontId="8" fillId="0" borderId="235" xfId="0" applyFont="1" applyBorder="1"/>
    <xf numFmtId="0" fontId="8" fillId="0" borderId="236" xfId="0" applyFont="1" applyBorder="1"/>
    <xf numFmtId="0" fontId="7" fillId="4" borderId="237" xfId="0" applyFont="1" applyFill="1" applyBorder="1" applyAlignment="1">
      <alignment horizontal="center"/>
    </xf>
    <xf numFmtId="0" fontId="7" fillId="4" borderId="233" xfId="0" applyFont="1" applyFill="1" applyBorder="1" applyAlignment="1">
      <alignment horizontal="center"/>
    </xf>
    <xf numFmtId="3" fontId="29" fillId="0" borderId="4" xfId="0" applyNumberFormat="1" applyFont="1" applyBorder="1" applyAlignment="1">
      <alignment horizontal="center"/>
    </xf>
    <xf numFmtId="1" fontId="7" fillId="5" borderId="238" xfId="0" applyNumberFormat="1" applyFont="1" applyFill="1" applyBorder="1" applyAlignment="1">
      <alignment horizontal="center"/>
    </xf>
    <xf numFmtId="1" fontId="7" fillId="0" borderId="53" xfId="0" applyNumberFormat="1" applyFont="1" applyBorder="1" applyAlignment="1">
      <alignment horizontal="center"/>
    </xf>
    <xf numFmtId="0" fontId="7" fillId="0" borderId="123" xfId="0" applyFont="1" applyBorder="1" applyAlignment="1">
      <alignment horizontal="center" vertical="center"/>
    </xf>
    <xf numFmtId="0" fontId="7" fillId="0" borderId="133" xfId="0" applyFont="1" applyBorder="1" applyAlignment="1">
      <alignment horizontal="center" vertical="center"/>
    </xf>
    <xf numFmtId="0" fontId="9" fillId="0" borderId="0" xfId="0" applyFont="1" applyAlignment="1">
      <alignment horizontal="left" vertical="center" wrapText="1"/>
    </xf>
    <xf numFmtId="0" fontId="28" fillId="0" borderId="19" xfId="0" applyFont="1" applyBorder="1" applyAlignment="1">
      <alignment horizontal="left"/>
    </xf>
    <xf numFmtId="0" fontId="28" fillId="0" borderId="47" xfId="0" applyFont="1" applyBorder="1" applyAlignment="1">
      <alignment horizontal="center"/>
    </xf>
    <xf numFmtId="0" fontId="28" fillId="0" borderId="19" xfId="0" applyFont="1" applyBorder="1" applyAlignment="1">
      <alignment horizontal="center"/>
    </xf>
    <xf numFmtId="0" fontId="28" fillId="0" borderId="18" xfId="0" applyFont="1" applyBorder="1" applyAlignment="1">
      <alignment horizontal="center"/>
    </xf>
    <xf numFmtId="0" fontId="28" fillId="0" borderId="18" xfId="0" applyFont="1" applyBorder="1" applyAlignment="1">
      <alignment horizontal="center" vertical="center"/>
    </xf>
    <xf numFmtId="1" fontId="57" fillId="0" borderId="22" xfId="0" applyNumberFormat="1" applyFont="1" applyBorder="1" applyAlignment="1">
      <alignment horizontal="center"/>
    </xf>
    <xf numFmtId="2" fontId="57" fillId="0" borderId="6" xfId="0" applyNumberFormat="1" applyFont="1" applyBorder="1" applyAlignment="1">
      <alignment horizontal="center"/>
    </xf>
    <xf numFmtId="0" fontId="28" fillId="0" borderId="20" xfId="0" applyFont="1" applyBorder="1" applyAlignment="1">
      <alignment horizontal="left"/>
    </xf>
    <xf numFmtId="0" fontId="28" fillId="0" borderId="42" xfId="0" applyFont="1" applyBorder="1" applyAlignment="1">
      <alignment horizontal="center"/>
    </xf>
    <xf numFmtId="0" fontId="28" fillId="0" borderId="20" xfId="0" applyFont="1" applyBorder="1" applyAlignment="1">
      <alignment horizontal="center"/>
    </xf>
    <xf numFmtId="0" fontId="28" fillId="0" borderId="20" xfId="0" applyFont="1" applyBorder="1" applyAlignment="1">
      <alignment horizontal="center" vertical="center"/>
    </xf>
    <xf numFmtId="1" fontId="57" fillId="0" borderId="7" xfId="0" applyNumberFormat="1" applyFont="1" applyBorder="1" applyAlignment="1">
      <alignment horizontal="center"/>
    </xf>
    <xf numFmtId="0" fontId="28" fillId="0" borderId="44" xfId="0" applyFont="1" applyBorder="1" applyAlignment="1">
      <alignment horizontal="center"/>
    </xf>
    <xf numFmtId="0" fontId="28" fillId="0" borderId="26" xfId="0" applyFont="1" applyBorder="1" applyAlignment="1">
      <alignment horizontal="left"/>
    </xf>
    <xf numFmtId="0" fontId="28" fillId="0" borderId="48" xfId="0" applyFont="1" applyBorder="1" applyAlignment="1">
      <alignment horizontal="center"/>
    </xf>
    <xf numFmtId="0" fontId="28" fillId="0" borderId="26" xfId="0" applyFont="1" applyBorder="1" applyAlignment="1">
      <alignment horizontal="center"/>
    </xf>
    <xf numFmtId="0" fontId="28" fillId="0" borderId="38" xfId="0" applyFont="1" applyBorder="1" applyAlignment="1">
      <alignment horizontal="center"/>
    </xf>
    <xf numFmtId="0" fontId="28" fillId="0" borderId="38" xfId="0" applyFont="1" applyBorder="1" applyAlignment="1">
      <alignment horizontal="center" vertical="center"/>
    </xf>
    <xf numFmtId="1" fontId="57" fillId="0" borderId="9" xfId="0" applyNumberFormat="1" applyFont="1" applyBorder="1" applyAlignment="1">
      <alignment horizontal="center"/>
    </xf>
    <xf numFmtId="1" fontId="57" fillId="0" borderId="25" xfId="0" applyNumberFormat="1" applyFont="1" applyBorder="1" applyAlignment="1">
      <alignment horizontal="center"/>
    </xf>
    <xf numFmtId="2" fontId="57" fillId="0" borderId="28" xfId="0" applyNumberFormat="1" applyFont="1" applyBorder="1" applyAlignment="1">
      <alignment horizontal="center"/>
    </xf>
    <xf numFmtId="0" fontId="57" fillId="5" borderId="3" xfId="0" applyFont="1" applyFill="1" applyBorder="1" applyAlignment="1">
      <alignment horizontal="left"/>
    </xf>
    <xf numFmtId="0" fontId="57" fillId="5" borderId="3" xfId="0" applyFont="1" applyFill="1" applyBorder="1" applyAlignment="1">
      <alignment horizontal="center"/>
    </xf>
    <xf numFmtId="1" fontId="57" fillId="5" borderId="3" xfId="0" applyNumberFormat="1" applyFont="1" applyFill="1" applyBorder="1" applyAlignment="1">
      <alignment horizontal="center"/>
    </xf>
    <xf numFmtId="1" fontId="57" fillId="5" borderId="49" xfId="0" applyNumberFormat="1" applyFont="1" applyFill="1" applyBorder="1" applyAlignment="1">
      <alignment horizontal="center"/>
    </xf>
    <xf numFmtId="2" fontId="57" fillId="5" borderId="11" xfId="0" applyNumberFormat="1" applyFont="1" applyFill="1" applyBorder="1" applyAlignment="1">
      <alignment horizontal="center"/>
    </xf>
    <xf numFmtId="0" fontId="28" fillId="0" borderId="24" xfId="0" applyFont="1" applyBorder="1" applyAlignment="1">
      <alignment horizontal="center"/>
    </xf>
    <xf numFmtId="1" fontId="28" fillId="0" borderId="134" xfId="0" applyNumberFormat="1" applyFont="1" applyBorder="1" applyAlignment="1">
      <alignment horizontal="center"/>
    </xf>
    <xf numFmtId="1" fontId="57" fillId="0" borderId="230" xfId="0" applyNumberFormat="1" applyFont="1" applyBorder="1" applyAlignment="1">
      <alignment horizontal="center"/>
    </xf>
    <xf numFmtId="0" fontId="28" fillId="0" borderId="27" xfId="0" applyFont="1" applyBorder="1" applyAlignment="1">
      <alignment horizontal="center"/>
    </xf>
    <xf numFmtId="1" fontId="28" fillId="0" borderId="182" xfId="0" applyNumberFormat="1" applyFont="1" applyBorder="1" applyAlignment="1">
      <alignment horizontal="center"/>
    </xf>
    <xf numFmtId="1" fontId="57" fillId="0" borderId="215" xfId="0" applyNumberFormat="1" applyFont="1" applyBorder="1" applyAlignment="1">
      <alignment horizontal="center"/>
    </xf>
    <xf numFmtId="0" fontId="57" fillId="5" borderId="122" xfId="0" applyFont="1" applyFill="1" applyBorder="1" applyAlignment="1">
      <alignment horizontal="right"/>
    </xf>
    <xf numFmtId="0" fontId="57" fillId="5" borderId="147" xfId="0" applyFont="1" applyFill="1" applyBorder="1" applyAlignment="1">
      <alignment horizontal="center" vertical="center"/>
    </xf>
    <xf numFmtId="1" fontId="57" fillId="5" borderId="122" xfId="0" applyNumberFormat="1" applyFont="1" applyFill="1" applyBorder="1" applyAlignment="1">
      <alignment horizontal="center" vertical="center"/>
    </xf>
    <xf numFmtId="1" fontId="57" fillId="5" borderId="122" xfId="0" applyNumberFormat="1" applyFont="1" applyFill="1" applyBorder="1" applyAlignment="1">
      <alignment horizontal="center"/>
    </xf>
    <xf numFmtId="1" fontId="57" fillId="5" borderId="214" xfId="0" applyNumberFormat="1" applyFont="1" applyFill="1" applyBorder="1" applyAlignment="1">
      <alignment horizontal="center"/>
    </xf>
    <xf numFmtId="0" fontId="28" fillId="0" borderId="51" xfId="0" applyFont="1" applyBorder="1" applyAlignment="1">
      <alignment horizontal="left"/>
    </xf>
    <xf numFmtId="0" fontId="28" fillId="0" borderId="24" xfId="0" applyFont="1" applyBorder="1" applyAlignment="1">
      <alignment horizontal="left"/>
    </xf>
    <xf numFmtId="17" fontId="7" fillId="5" borderId="180" xfId="0" applyNumberFormat="1" applyFont="1" applyFill="1" applyBorder="1" applyAlignment="1">
      <alignment horizontal="center"/>
    </xf>
    <xf numFmtId="0" fontId="28" fillId="0" borderId="149" xfId="0" applyFont="1" applyBorder="1" applyAlignment="1">
      <alignment horizontal="center"/>
    </xf>
    <xf numFmtId="0" fontId="28" fillId="0" borderId="127" xfId="0" applyFont="1" applyBorder="1" applyAlignment="1">
      <alignment horizontal="center"/>
    </xf>
    <xf numFmtId="0" fontId="7" fillId="5" borderId="13" xfId="0" applyFont="1" applyFill="1" applyBorder="1" applyAlignment="1">
      <alignment horizontal="center" vertical="center"/>
    </xf>
    <xf numFmtId="0" fontId="28" fillId="0" borderId="136" xfId="0" applyFont="1" applyBorder="1"/>
    <xf numFmtId="0" fontId="28" fillId="0" borderId="137" xfId="0" applyFont="1" applyBorder="1"/>
    <xf numFmtId="0" fontId="28" fillId="0" borderId="138" xfId="0" applyFont="1" applyBorder="1"/>
    <xf numFmtId="0" fontId="28" fillId="0" borderId="53" xfId="0" applyFont="1" applyBorder="1" applyAlignment="1">
      <alignment horizontal="center"/>
    </xf>
    <xf numFmtId="1" fontId="57" fillId="0" borderId="53" xfId="0" applyNumberFormat="1" applyFont="1" applyBorder="1" applyAlignment="1">
      <alignment horizontal="center" vertical="center"/>
    </xf>
    <xf numFmtId="165" fontId="57" fillId="0" borderId="4" xfId="0" applyNumberFormat="1" applyFont="1" applyBorder="1" applyAlignment="1">
      <alignment horizontal="center" vertical="center"/>
    </xf>
    <xf numFmtId="0" fontId="28" fillId="0" borderId="22" xfId="0" applyFont="1" applyBorder="1" applyAlignment="1">
      <alignment horizontal="center"/>
    </xf>
    <xf numFmtId="1" fontId="57" fillId="0" borderId="6" xfId="0" applyNumberFormat="1" applyFont="1" applyBorder="1" applyAlignment="1">
      <alignment horizontal="center" vertical="center"/>
    </xf>
    <xf numFmtId="1" fontId="57" fillId="0" borderId="22" xfId="0" applyNumberFormat="1" applyFont="1" applyBorder="1" applyAlignment="1">
      <alignment horizontal="center" vertical="center"/>
    </xf>
    <xf numFmtId="165" fontId="57" fillId="0" borderId="6" xfId="0" applyNumberFormat="1" applyFont="1" applyBorder="1" applyAlignment="1">
      <alignment horizontal="center" vertical="center"/>
    </xf>
    <xf numFmtId="0" fontId="28" fillId="0" borderId="46" xfId="0" applyFont="1" applyBorder="1" applyAlignment="1">
      <alignment horizontal="center"/>
    </xf>
    <xf numFmtId="0" fontId="28" fillId="0" borderId="25" xfId="0" applyFont="1" applyBorder="1" applyAlignment="1">
      <alignment horizontal="center"/>
    </xf>
    <xf numFmtId="1" fontId="57" fillId="0" borderId="8" xfId="0" applyNumberFormat="1" applyFont="1" applyBorder="1" applyAlignment="1">
      <alignment horizontal="center" vertical="center"/>
    </xf>
    <xf numFmtId="1" fontId="57" fillId="0" borderId="25" xfId="0" applyNumberFormat="1" applyFont="1" applyBorder="1" applyAlignment="1">
      <alignment horizontal="center" vertical="center"/>
    </xf>
    <xf numFmtId="0" fontId="57" fillId="5" borderId="40" xfId="0" applyFont="1" applyFill="1" applyBorder="1" applyAlignment="1">
      <alignment horizontal="left"/>
    </xf>
    <xf numFmtId="0" fontId="57" fillId="5" borderId="3" xfId="0" applyFont="1" applyFill="1" applyBorder="1" applyAlignment="1">
      <alignment horizontal="center" vertical="center"/>
    </xf>
    <xf numFmtId="1" fontId="57" fillId="5" borderId="11" xfId="0" applyNumberFormat="1" applyFont="1" applyFill="1" applyBorder="1" applyAlignment="1">
      <alignment horizontal="center" vertical="center"/>
    </xf>
    <xf numFmtId="1" fontId="57" fillId="5" borderId="30" xfId="0" applyNumberFormat="1" applyFont="1" applyFill="1" applyBorder="1" applyAlignment="1">
      <alignment horizontal="center"/>
    </xf>
    <xf numFmtId="1" fontId="57" fillId="5" borderId="3" xfId="0" applyNumberFormat="1" applyFont="1" applyFill="1" applyBorder="1" applyAlignment="1">
      <alignment horizontal="center" vertical="center"/>
    </xf>
    <xf numFmtId="165" fontId="57" fillId="5" borderId="3" xfId="0" applyNumberFormat="1" applyFont="1" applyFill="1" applyBorder="1" applyAlignment="1">
      <alignment horizontal="center"/>
    </xf>
    <xf numFmtId="1" fontId="48" fillId="0" borderId="53" xfId="0" applyNumberFormat="1" applyFont="1" applyBorder="1" applyAlignment="1">
      <alignment horizontal="center" vertical="center"/>
    </xf>
    <xf numFmtId="2" fontId="48" fillId="5" borderId="122" xfId="0" applyNumberFormat="1" applyFont="1" applyFill="1" applyBorder="1" applyAlignment="1">
      <alignment horizontal="center" vertical="center"/>
    </xf>
    <xf numFmtId="1" fontId="48" fillId="0" borderId="22" xfId="0" applyNumberFormat="1" applyFont="1" applyBorder="1" applyAlignment="1">
      <alignment horizontal="center" vertical="center"/>
    </xf>
    <xf numFmtId="1" fontId="48" fillId="0" borderId="58" xfId="0" applyNumberFormat="1" applyFont="1" applyBorder="1" applyAlignment="1">
      <alignment horizontal="center" vertical="center"/>
    </xf>
    <xf numFmtId="0" fontId="57" fillId="5" borderId="215" xfId="0" applyFont="1" applyFill="1" applyBorder="1" applyAlignment="1">
      <alignment horizontal="left"/>
    </xf>
    <xf numFmtId="0" fontId="57" fillId="5" borderId="11" xfId="0" applyFont="1" applyFill="1" applyBorder="1" applyAlignment="1">
      <alignment horizontal="center"/>
    </xf>
    <xf numFmtId="0" fontId="48" fillId="5" borderId="3" xfId="0" applyFont="1" applyFill="1" applyBorder="1" applyAlignment="1">
      <alignment horizontal="center"/>
    </xf>
    <xf numFmtId="1" fontId="48" fillId="5" borderId="122" xfId="0" applyNumberFormat="1" applyFont="1" applyFill="1" applyBorder="1" applyAlignment="1">
      <alignment horizontal="center"/>
    </xf>
    <xf numFmtId="1" fontId="48" fillId="5" borderId="49" xfId="0" applyNumberFormat="1" applyFont="1" applyFill="1" applyBorder="1" applyAlignment="1">
      <alignment horizontal="center" vertical="center"/>
    </xf>
    <xf numFmtId="1" fontId="48" fillId="5" borderId="29" xfId="0" applyNumberFormat="1" applyFont="1" applyFill="1" applyBorder="1" applyAlignment="1">
      <alignment horizontal="center" vertical="center"/>
    </xf>
    <xf numFmtId="0" fontId="7" fillId="4" borderId="139" xfId="0" applyFont="1" applyFill="1" applyBorder="1" applyAlignment="1">
      <alignment horizontal="center"/>
    </xf>
    <xf numFmtId="0" fontId="7" fillId="4" borderId="12" xfId="0" applyFont="1" applyFill="1" applyBorder="1" applyAlignment="1">
      <alignment horizontal="center"/>
    </xf>
    <xf numFmtId="0" fontId="42" fillId="0" borderId="137" xfId="0" applyFont="1" applyBorder="1"/>
    <xf numFmtId="0" fontId="23" fillId="0" borderId="32" xfId="0" applyFont="1" applyBorder="1" applyAlignment="1">
      <alignment horizontal="center" vertical="center"/>
    </xf>
    <xf numFmtId="1" fontId="23" fillId="0" borderId="4" xfId="0" applyNumberFormat="1" applyFont="1" applyBorder="1" applyAlignment="1">
      <alignment horizontal="center" vertical="center"/>
    </xf>
    <xf numFmtId="0" fontId="23" fillId="0" borderId="34" xfId="0" applyFont="1" applyBorder="1" applyAlignment="1">
      <alignment horizontal="center" vertical="center"/>
    </xf>
    <xf numFmtId="1" fontId="23" fillId="0" borderId="6" xfId="0" applyNumberFormat="1" applyFont="1" applyBorder="1" applyAlignment="1">
      <alignment horizontal="center" vertical="center"/>
    </xf>
    <xf numFmtId="0" fontId="23" fillId="0" borderId="36" xfId="0" applyFont="1" applyBorder="1" applyAlignment="1">
      <alignment horizontal="center" vertical="center"/>
    </xf>
    <xf numFmtId="1" fontId="23" fillId="0" borderId="8" xfId="0" applyNumberFormat="1" applyFont="1" applyBorder="1" applyAlignment="1">
      <alignment horizontal="center" vertical="center"/>
    </xf>
    <xf numFmtId="0" fontId="25" fillId="5" borderId="40" xfId="0" applyFont="1" applyFill="1" applyBorder="1" applyAlignment="1">
      <alignment horizontal="center" vertical="center"/>
    </xf>
    <xf numFmtId="0" fontId="23" fillId="0" borderId="10" xfId="0" applyFont="1" applyBorder="1" applyAlignment="1">
      <alignment horizontal="center" vertical="center"/>
    </xf>
    <xf numFmtId="1" fontId="23" fillId="0" borderId="0" xfId="0" applyNumberFormat="1" applyFont="1" applyAlignment="1">
      <alignment horizontal="center" vertical="center"/>
    </xf>
    <xf numFmtId="2" fontId="23" fillId="0" borderId="5" xfId="0" applyNumberFormat="1" applyFont="1" applyBorder="1" applyAlignment="1">
      <alignment horizontal="center" vertical="center"/>
    </xf>
    <xf numFmtId="2" fontId="23" fillId="7" borderId="15" xfId="0" applyNumberFormat="1" applyFont="1" applyFill="1" applyBorder="1" applyAlignment="1">
      <alignment horizontal="center" vertical="center"/>
    </xf>
    <xf numFmtId="2" fontId="23" fillId="5" borderId="61" xfId="0" applyNumberFormat="1" applyFont="1" applyFill="1" applyBorder="1" applyAlignment="1">
      <alignment horizontal="center" vertical="center"/>
    </xf>
    <xf numFmtId="2" fontId="23" fillId="7" borderId="3" xfId="0" applyNumberFormat="1" applyFont="1" applyFill="1" applyBorder="1" applyAlignment="1">
      <alignment horizontal="center" vertical="center"/>
    </xf>
    <xf numFmtId="0" fontId="25" fillId="0" borderId="56" xfId="0" applyFont="1" applyBorder="1" applyAlignment="1">
      <alignment horizontal="center" vertical="center"/>
    </xf>
    <xf numFmtId="0" fontId="23" fillId="0" borderId="61" xfId="0" applyFont="1" applyBorder="1" applyAlignment="1">
      <alignment horizontal="center" vertical="center"/>
    </xf>
    <xf numFmtId="1" fontId="23" fillId="0" borderId="25" xfId="0" applyNumberFormat="1" applyFont="1" applyBorder="1" applyAlignment="1">
      <alignment horizontal="center" vertical="center"/>
    </xf>
    <xf numFmtId="0" fontId="25" fillId="7" borderId="0" xfId="0" applyFont="1" applyFill="1" applyAlignment="1">
      <alignment horizontal="center" vertical="center"/>
    </xf>
    <xf numFmtId="0" fontId="23" fillId="7" borderId="41" xfId="0" applyFont="1" applyFill="1" applyBorder="1" applyAlignment="1">
      <alignment horizontal="center" vertical="center"/>
    </xf>
    <xf numFmtId="1" fontId="23" fillId="7" borderId="0" xfId="0" applyNumberFormat="1" applyFont="1" applyFill="1" applyAlignment="1">
      <alignment horizontal="center" vertical="center"/>
    </xf>
    <xf numFmtId="0" fontId="23" fillId="0" borderId="8" xfId="0" applyFont="1" applyBorder="1" applyAlignment="1">
      <alignment horizontal="center" vertical="center"/>
    </xf>
    <xf numFmtId="1" fontId="23" fillId="0" borderId="3" xfId="0" applyNumberFormat="1" applyFont="1" applyBorder="1" applyAlignment="1">
      <alignment horizontal="center" vertical="center"/>
    </xf>
    <xf numFmtId="2" fontId="23" fillId="0" borderId="61" xfId="0" applyNumberFormat="1" applyFont="1" applyBorder="1" applyAlignment="1">
      <alignment horizontal="center" vertical="center"/>
    </xf>
    <xf numFmtId="2" fontId="23" fillId="7" borderId="61" xfId="0" applyNumberFormat="1" applyFont="1" applyFill="1" applyBorder="1" applyAlignment="1">
      <alignment horizontal="center" vertical="center"/>
    </xf>
    <xf numFmtId="2" fontId="25" fillId="7" borderId="52" xfId="0" applyNumberFormat="1" applyFont="1" applyFill="1" applyBorder="1" applyAlignment="1">
      <alignment horizontal="center" vertical="center"/>
    </xf>
    <xf numFmtId="2" fontId="25" fillId="7" borderId="7" xfId="0" applyNumberFormat="1" applyFont="1" applyFill="1" applyBorder="1" applyAlignment="1">
      <alignment horizontal="center" vertical="center"/>
    </xf>
    <xf numFmtId="0" fontId="25" fillId="0" borderId="0" xfId="0" applyFont="1" applyAlignment="1">
      <alignment horizontal="center"/>
    </xf>
    <xf numFmtId="0" fontId="9" fillId="5" borderId="40" xfId="0" applyFont="1" applyFill="1" applyBorder="1" applyAlignment="1">
      <alignment horizontal="center"/>
    </xf>
    <xf numFmtId="0" fontId="28" fillId="0" borderId="123" xfId="0" applyFont="1" applyBorder="1"/>
    <xf numFmtId="0" fontId="28" fillId="0" borderId="219" xfId="0" applyFont="1" applyBorder="1"/>
    <xf numFmtId="0" fontId="28" fillId="0" borderId="217" xfId="0" applyFont="1" applyBorder="1"/>
    <xf numFmtId="0" fontId="28" fillId="0" borderId="221" xfId="0" applyFont="1" applyBorder="1"/>
    <xf numFmtId="0" fontId="31" fillId="0" borderId="0" xfId="0" applyFont="1" applyAlignment="1">
      <alignment horizontal="justify" vertical="top" wrapText="1"/>
    </xf>
    <xf numFmtId="0" fontId="45" fillId="5" borderId="122" xfId="0" applyFont="1" applyFill="1" applyBorder="1" applyAlignment="1">
      <alignment horizontal="center" vertical="center"/>
    </xf>
    <xf numFmtId="0" fontId="31" fillId="0" borderId="0" xfId="0" applyFont="1" applyAlignment="1">
      <alignment vertical="top" wrapText="1"/>
    </xf>
    <xf numFmtId="0" fontId="45" fillId="6" borderId="122" xfId="0" applyFont="1" applyFill="1" applyBorder="1" applyAlignment="1">
      <alignment horizontal="center"/>
    </xf>
    <xf numFmtId="0" fontId="45" fillId="5" borderId="3" xfId="0" applyFont="1" applyFill="1" applyBorder="1" applyAlignment="1">
      <alignment horizontal="left"/>
    </xf>
    <xf numFmtId="0" fontId="49" fillId="0" borderId="20" xfId="0" applyFont="1" applyBorder="1" applyAlignment="1">
      <alignment horizontal="left"/>
    </xf>
    <xf numFmtId="0" fontId="45" fillId="5" borderId="3" xfId="0" applyFont="1" applyFill="1" applyBorder="1" applyAlignment="1">
      <alignment horizontal="left" vertical="center"/>
    </xf>
    <xf numFmtId="0" fontId="45" fillId="5" borderId="29" xfId="0" applyFont="1" applyFill="1" applyBorder="1" applyAlignment="1">
      <alignment horizontal="left"/>
    </xf>
    <xf numFmtId="0" fontId="51" fillId="0" borderId="0" xfId="0" applyFont="1" applyAlignment="1">
      <alignment vertical="top" wrapText="1"/>
    </xf>
    <xf numFmtId="0" fontId="26" fillId="5" borderId="3" xfId="0" applyFont="1" applyFill="1" applyBorder="1" applyAlignment="1">
      <alignment horizontal="left" vertical="top" wrapText="1"/>
    </xf>
    <xf numFmtId="0" fontId="43" fillId="0" borderId="0" xfId="0" applyFont="1" applyAlignment="1">
      <alignment horizontal="left" vertical="center" wrapText="1"/>
    </xf>
    <xf numFmtId="2" fontId="8" fillId="0" borderId="136" xfId="0" applyNumberFormat="1" applyFont="1" applyBorder="1" applyAlignment="1">
      <alignment horizontal="center"/>
    </xf>
    <xf numFmtId="2" fontId="8" fillId="0" borderId="137" xfId="0" applyNumberFormat="1" applyFont="1" applyBorder="1" applyAlignment="1">
      <alignment horizontal="center"/>
    </xf>
    <xf numFmtId="17" fontId="7" fillId="0" borderId="136" xfId="0" applyNumberFormat="1" applyFont="1" applyBorder="1" applyAlignment="1">
      <alignment horizontal="center"/>
    </xf>
    <xf numFmtId="17" fontId="7" fillId="0" borderId="137" xfId="0" applyNumberFormat="1" applyFont="1" applyBorder="1" applyAlignment="1">
      <alignment horizontal="center"/>
    </xf>
    <xf numFmtId="17" fontId="7" fillId="0" borderId="138" xfId="0" applyNumberFormat="1" applyFont="1" applyBorder="1" applyAlignment="1">
      <alignment horizontal="center"/>
    </xf>
    <xf numFmtId="0" fontId="0" fillId="0" borderId="0" xfId="0" quotePrefix="1" applyAlignment="1">
      <alignment horizontal="center"/>
    </xf>
    <xf numFmtId="1" fontId="48" fillId="0" borderId="126" xfId="0" applyNumberFormat="1" applyFont="1" applyBorder="1" applyAlignment="1">
      <alignment horizontal="center" vertical="center"/>
    </xf>
    <xf numFmtId="1" fontId="48" fillId="0" borderId="127" xfId="0" applyNumberFormat="1" applyFont="1" applyBorder="1" applyAlignment="1">
      <alignment horizontal="center" vertical="center"/>
    </xf>
    <xf numFmtId="1" fontId="48" fillId="0" borderId="128" xfId="0" applyNumberFormat="1" applyFont="1" applyBorder="1" applyAlignment="1">
      <alignment horizontal="center" vertical="center"/>
    </xf>
    <xf numFmtId="3" fontId="5" fillId="0" borderId="14" xfId="0" applyNumberFormat="1" applyFont="1" applyBorder="1" applyAlignment="1">
      <alignment horizontal="center"/>
    </xf>
    <xf numFmtId="3" fontId="34" fillId="0" borderId="22" xfId="0" applyNumberFormat="1" applyFont="1" applyBorder="1" applyAlignment="1">
      <alignment horizontal="center"/>
    </xf>
    <xf numFmtId="3" fontId="34" fillId="0" borderId="58" xfId="0" applyNumberFormat="1" applyFont="1" applyBorder="1" applyAlignment="1">
      <alignment horizontal="center"/>
    </xf>
    <xf numFmtId="0" fontId="11" fillId="4" borderId="2" xfId="0" applyFont="1" applyFill="1" applyBorder="1" applyAlignment="1">
      <alignment horizontal="center"/>
    </xf>
    <xf numFmtId="2" fontId="5" fillId="0" borderId="126" xfId="0" applyNumberFormat="1" applyFont="1" applyBorder="1" applyAlignment="1">
      <alignment horizontal="center"/>
    </xf>
    <xf numFmtId="2" fontId="34" fillId="0" borderId="128" xfId="0" applyNumberFormat="1" applyFont="1" applyBorder="1" applyAlignment="1">
      <alignment horizontal="center"/>
    </xf>
    <xf numFmtId="3" fontId="5" fillId="0" borderId="16" xfId="0" applyNumberFormat="1" applyFont="1" applyBorder="1" applyAlignment="1">
      <alignment horizontal="center"/>
    </xf>
    <xf numFmtId="1" fontId="23" fillId="28" borderId="3" xfId="0" applyNumberFormat="1" applyFont="1" applyFill="1" applyBorder="1" applyAlignment="1">
      <alignment horizontal="center" vertical="center"/>
    </xf>
    <xf numFmtId="0" fontId="45" fillId="0" borderId="0" xfId="8" applyFont="1"/>
    <xf numFmtId="0" fontId="30" fillId="0" borderId="0" xfId="0" applyFont="1" applyAlignment="1">
      <alignment horizontal="center" wrapText="1"/>
    </xf>
    <xf numFmtId="0" fontId="33" fillId="0" borderId="0" xfId="0" applyFont="1" applyAlignment="1">
      <alignment wrapText="1"/>
    </xf>
    <xf numFmtId="0" fontId="39" fillId="0" borderId="0" xfId="0" applyFont="1"/>
    <xf numFmtId="2" fontId="23" fillId="0" borderId="9" xfId="0" applyNumberFormat="1" applyFont="1" applyBorder="1" applyAlignment="1">
      <alignment horizontal="center"/>
    </xf>
    <xf numFmtId="17" fontId="31" fillId="0" borderId="0" xfId="0" applyNumberFormat="1" applyFont="1" applyAlignment="1">
      <alignment horizontal="center"/>
    </xf>
    <xf numFmtId="17" fontId="31" fillId="0" borderId="0" xfId="0" applyNumberFormat="1" applyFont="1" applyAlignment="1">
      <alignment horizontal="center" vertical="center"/>
    </xf>
    <xf numFmtId="0" fontId="33" fillId="0" borderId="0" xfId="4" applyFont="1" applyAlignment="1">
      <alignment horizontal="center" vertical="center"/>
    </xf>
    <xf numFmtId="2" fontId="29" fillId="0" borderId="145" xfId="0" applyNumberFormat="1" applyFont="1" applyBorder="1" applyAlignment="1">
      <alignment horizontal="center"/>
    </xf>
    <xf numFmtId="3" fontId="29" fillId="0" borderId="240" xfId="0" applyNumberFormat="1" applyFont="1" applyBorder="1" applyAlignment="1">
      <alignment horizontal="center"/>
    </xf>
    <xf numFmtId="2" fontId="29" fillId="0" borderId="136" xfId="0" applyNumberFormat="1" applyFont="1" applyBorder="1" applyAlignment="1">
      <alignment horizontal="center"/>
    </xf>
    <xf numFmtId="3" fontId="29" fillId="0" borderId="47" xfId="0" applyNumberFormat="1" applyFont="1" applyBorder="1" applyAlignment="1">
      <alignment horizontal="center"/>
    </xf>
    <xf numFmtId="2" fontId="29" fillId="0" borderId="199" xfId="0" applyNumberFormat="1" applyFont="1" applyBorder="1" applyAlignment="1">
      <alignment horizontal="center"/>
    </xf>
    <xf numFmtId="3" fontId="29" fillId="0" borderId="33" xfId="0" applyNumberFormat="1" applyFont="1" applyBorder="1" applyAlignment="1">
      <alignment horizontal="center"/>
    </xf>
    <xf numFmtId="3" fontId="29" fillId="0" borderId="16" xfId="0" applyNumberFormat="1" applyFont="1" applyBorder="1" applyAlignment="1">
      <alignment horizontal="center"/>
    </xf>
    <xf numFmtId="3" fontId="29" fillId="0" borderId="32" xfId="0" applyNumberFormat="1" applyFont="1" applyBorder="1" applyAlignment="1">
      <alignment horizontal="center"/>
    </xf>
    <xf numFmtId="2" fontId="29" fillId="0" borderId="126" xfId="0" applyNumberFormat="1" applyFont="1" applyBorder="1" applyAlignment="1">
      <alignment horizontal="center"/>
    </xf>
    <xf numFmtId="2" fontId="29" fillId="0" borderId="212" xfId="0" applyNumberFormat="1" applyFont="1" applyBorder="1" applyAlignment="1">
      <alignment horizontal="center"/>
    </xf>
    <xf numFmtId="1" fontId="29" fillId="0" borderId="34" xfId="0" applyNumberFormat="1" applyFont="1" applyBorder="1" applyAlignment="1">
      <alignment horizontal="center"/>
    </xf>
    <xf numFmtId="0" fontId="45" fillId="0" borderId="0" xfId="0" applyFont="1" applyAlignment="1">
      <alignment horizontal="right"/>
    </xf>
    <xf numFmtId="0" fontId="57" fillId="5" borderId="183" xfId="0" applyFont="1" applyFill="1" applyBorder="1" applyAlignment="1">
      <alignment horizontal="left"/>
    </xf>
    <xf numFmtId="0" fontId="49" fillId="0" borderId="0" xfId="14" applyFont="1" applyAlignment="1">
      <alignment horizontal="left"/>
    </xf>
    <xf numFmtId="0" fontId="48" fillId="0" borderId="0" xfId="14" applyFont="1" applyAlignment="1">
      <alignment horizontal="left"/>
    </xf>
    <xf numFmtId="0" fontId="48" fillId="0" borderId="0" xfId="14" applyFont="1"/>
    <xf numFmtId="0" fontId="33" fillId="0" borderId="0" xfId="0" applyNumberFormat="1" applyFont="1"/>
    <xf numFmtId="0" fontId="31" fillId="0" borderId="137" xfId="0" applyFont="1" applyFill="1" applyBorder="1"/>
    <xf numFmtId="0" fontId="31" fillId="0" borderId="135" xfId="0" applyFont="1" applyFill="1" applyBorder="1" applyAlignment="1">
      <alignment horizontal="center" vertical="center"/>
    </xf>
    <xf numFmtId="0" fontId="31" fillId="0" borderId="123" xfId="0" applyFont="1" applyFill="1" applyBorder="1" applyAlignment="1">
      <alignment horizontal="center"/>
    </xf>
    <xf numFmtId="0" fontId="31" fillId="0" borderId="123" xfId="0" applyFont="1" applyFill="1" applyBorder="1" applyAlignment="1">
      <alignment horizontal="center" vertical="center"/>
    </xf>
    <xf numFmtId="0" fontId="31" fillId="0" borderId="123" xfId="4" applyFont="1" applyFill="1" applyBorder="1" applyAlignment="1">
      <alignment horizontal="center" vertical="center"/>
    </xf>
    <xf numFmtId="0" fontId="31" fillId="0" borderId="220" xfId="0" applyFont="1" applyFill="1" applyBorder="1" applyAlignment="1">
      <alignment horizontal="center"/>
    </xf>
    <xf numFmtId="0" fontId="42" fillId="0" borderId="127" xfId="4" applyFont="1" applyFill="1" applyBorder="1" applyAlignment="1">
      <alignment horizontal="center" vertical="center"/>
    </xf>
    <xf numFmtId="1" fontId="42" fillId="0" borderId="127" xfId="0" applyNumberFormat="1" applyFont="1" applyFill="1" applyBorder="1" applyAlignment="1">
      <alignment horizontal="center" vertical="center"/>
    </xf>
    <xf numFmtId="2" fontId="42" fillId="0" borderId="149" xfId="4" applyNumberFormat="1" applyFont="1" applyFill="1" applyBorder="1" applyAlignment="1">
      <alignment horizontal="center" vertical="center"/>
    </xf>
    <xf numFmtId="0" fontId="0" fillId="0" borderId="0" xfId="0" applyFill="1"/>
    <xf numFmtId="0" fontId="0" fillId="0" borderId="137" xfId="0" applyFill="1" applyBorder="1"/>
    <xf numFmtId="0" fontId="39" fillId="0" borderId="0" xfId="0" applyFont="1" applyAlignment="1">
      <alignment horizontal="center"/>
    </xf>
    <xf numFmtId="0" fontId="9" fillId="5" borderId="229" xfId="0" applyFont="1" applyFill="1" applyBorder="1" applyAlignment="1">
      <alignment horizontal="center" vertical="center"/>
    </xf>
    <xf numFmtId="0" fontId="42" fillId="0" borderId="0" xfId="0" applyFont="1" applyAlignment="1">
      <alignment horizontal="center" vertical="center" wrapText="1"/>
    </xf>
    <xf numFmtId="0" fontId="29" fillId="0" borderId="0" xfId="0" applyFont="1" applyAlignment="1">
      <alignment horizontal="center" vertical="top"/>
    </xf>
    <xf numFmtId="0" fontId="31" fillId="0" borderId="0" xfId="4" applyFont="1" applyBorder="1" applyAlignment="1">
      <alignment horizontal="center" vertical="center"/>
    </xf>
    <xf numFmtId="0" fontId="28" fillId="0" borderId="209" xfId="0" applyFont="1" applyFill="1" applyBorder="1" applyAlignment="1">
      <alignment horizontal="left"/>
    </xf>
    <xf numFmtId="0" fontId="31" fillId="0" borderId="135" xfId="4" applyFont="1" applyFill="1" applyBorder="1" applyAlignment="1">
      <alignment horizontal="center" vertical="center"/>
    </xf>
    <xf numFmtId="0" fontId="31" fillId="0" borderId="132" xfId="4" applyFont="1" applyFill="1" applyBorder="1" applyAlignment="1">
      <alignment horizontal="center" vertical="center"/>
    </xf>
    <xf numFmtId="0" fontId="31" fillId="0" borderId="132" xfId="0" applyFont="1" applyFill="1" applyBorder="1" applyAlignment="1">
      <alignment horizontal="center"/>
    </xf>
    <xf numFmtId="0" fontId="42" fillId="0" borderId="209" xfId="4" applyFont="1" applyFill="1" applyBorder="1" applyAlignment="1">
      <alignment horizontal="center" vertical="center"/>
    </xf>
    <xf numFmtId="1" fontId="42" fillId="0" borderId="209" xfId="0" applyNumberFormat="1" applyFont="1" applyFill="1" applyBorder="1" applyAlignment="1">
      <alignment horizontal="center" vertical="center"/>
    </xf>
    <xf numFmtId="2" fontId="42" fillId="0" borderId="209" xfId="4" applyNumberFormat="1" applyFont="1" applyFill="1" applyBorder="1" applyAlignment="1">
      <alignment horizontal="center" vertical="center"/>
    </xf>
    <xf numFmtId="0" fontId="31" fillId="0" borderId="137" xfId="4" applyFont="1" applyFill="1" applyBorder="1"/>
    <xf numFmtId="0" fontId="42" fillId="0" borderId="137" xfId="4" applyFont="1" applyFill="1" applyBorder="1" applyAlignment="1">
      <alignment horizontal="center" vertical="center"/>
    </xf>
    <xf numFmtId="1" fontId="42" fillId="0" borderId="137" xfId="0" applyNumberFormat="1" applyFont="1" applyFill="1" applyBorder="1" applyAlignment="1">
      <alignment horizontal="center" vertical="center"/>
    </xf>
    <xf numFmtId="2" fontId="42" fillId="0" borderId="137" xfId="4" applyNumberFormat="1" applyFont="1" applyFill="1" applyBorder="1" applyAlignment="1">
      <alignment horizontal="center" vertical="center"/>
    </xf>
    <xf numFmtId="0" fontId="0" fillId="0" borderId="0" xfId="4" applyFont="1" applyFill="1"/>
    <xf numFmtId="0" fontId="42" fillId="0" borderId="149" xfId="4" applyFont="1" applyFill="1" applyBorder="1" applyAlignment="1">
      <alignment horizontal="center" vertical="center"/>
    </xf>
    <xf numFmtId="1" fontId="42" fillId="0" borderId="149" xfId="0" applyNumberFormat="1" applyFont="1" applyFill="1" applyBorder="1" applyAlignment="1">
      <alignment horizontal="center" vertical="center"/>
    </xf>
    <xf numFmtId="0" fontId="31" fillId="0" borderId="137" xfId="0" applyFont="1" applyFill="1" applyBorder="1" applyAlignment="1">
      <alignment horizontal="left"/>
    </xf>
    <xf numFmtId="0" fontId="31" fillId="0" borderId="243" xfId="0" applyFont="1" applyFill="1" applyBorder="1"/>
    <xf numFmtId="0" fontId="0" fillId="0" borderId="137" xfId="0" applyFill="1" applyBorder="1" applyAlignment="1">
      <alignment horizontal="left"/>
    </xf>
    <xf numFmtId="0" fontId="30" fillId="0" borderId="123" xfId="0" applyFont="1" applyFill="1" applyBorder="1" applyAlignment="1">
      <alignment horizontal="center"/>
    </xf>
    <xf numFmtId="0" fontId="59" fillId="0" borderId="0" xfId="0" applyFont="1" applyAlignment="1">
      <alignment horizontal="center" vertical="center" wrapText="1"/>
    </xf>
    <xf numFmtId="0" fontId="45" fillId="4" borderId="122" xfId="0" applyFont="1" applyFill="1" applyBorder="1" applyAlignment="1">
      <alignment horizontal="center"/>
    </xf>
    <xf numFmtId="0" fontId="60" fillId="4" borderId="30" xfId="0" applyFont="1" applyFill="1" applyBorder="1" applyAlignment="1">
      <alignment horizontal="center"/>
    </xf>
    <xf numFmtId="0" fontId="60" fillId="4" borderId="122" xfId="0" applyFont="1" applyFill="1" applyBorder="1" applyAlignment="1">
      <alignment horizontal="center"/>
    </xf>
    <xf numFmtId="17" fontId="48" fillId="9" borderId="132" xfId="0" applyNumberFormat="1" applyFont="1" applyFill="1" applyBorder="1" applyAlignment="1">
      <alignment horizontal="center"/>
    </xf>
    <xf numFmtId="3" fontId="49" fillId="0" borderId="16" xfId="0" applyNumberFormat="1" applyFont="1" applyBorder="1" applyAlignment="1">
      <alignment horizontal="center"/>
    </xf>
    <xf numFmtId="2" fontId="49" fillId="0" borderId="149" xfId="0" applyNumberFormat="1" applyFont="1" applyBorder="1" applyAlignment="1">
      <alignment horizontal="center"/>
    </xf>
    <xf numFmtId="3" fontId="49" fillId="0" borderId="22" xfId="0" applyNumberFormat="1" applyFont="1" applyBorder="1" applyAlignment="1">
      <alignment horizontal="center"/>
    </xf>
    <xf numFmtId="3" fontId="49" fillId="0" borderId="25" xfId="0" applyNumberFormat="1" applyFont="1" applyBorder="1" applyAlignment="1">
      <alignment horizontal="center"/>
    </xf>
    <xf numFmtId="3" fontId="49" fillId="0" borderId="58" xfId="0" applyNumberFormat="1" applyFont="1" applyBorder="1" applyAlignment="1">
      <alignment horizontal="center"/>
    </xf>
    <xf numFmtId="2" fontId="49" fillId="0" borderId="128" xfId="0" applyNumberFormat="1" applyFont="1" applyBorder="1" applyAlignment="1">
      <alignment horizontal="center"/>
    </xf>
    <xf numFmtId="0" fontId="42" fillId="0" borderId="122" xfId="0" applyFont="1" applyBorder="1" applyAlignment="1">
      <alignment horizontal="right"/>
    </xf>
    <xf numFmtId="3" fontId="42" fillId="0" borderId="11" xfId="0" applyNumberFormat="1" applyFont="1" applyBorder="1" applyAlignment="1">
      <alignment horizontal="center"/>
    </xf>
    <xf numFmtId="0" fontId="42" fillId="0" borderId="40" xfId="0" applyFont="1" applyBorder="1" applyAlignment="1">
      <alignment horizontal="right"/>
    </xf>
    <xf numFmtId="3" fontId="42" fillId="0" borderId="3" xfId="0" applyNumberFormat="1" applyFont="1" applyBorder="1" applyAlignment="1">
      <alignment horizontal="center"/>
    </xf>
    <xf numFmtId="0" fontId="43" fillId="5" borderId="3" xfId="0" applyFont="1" applyFill="1" applyBorder="1" applyAlignment="1">
      <alignment horizontal="left" vertical="center" wrapText="1"/>
    </xf>
    <xf numFmtId="17" fontId="43" fillId="5" borderId="3" xfId="0" applyNumberFormat="1" applyFont="1" applyFill="1" applyBorder="1" applyAlignment="1">
      <alignment horizontal="center" vertical="center" wrapText="1"/>
    </xf>
    <xf numFmtId="1" fontId="43" fillId="5" borderId="29" xfId="0" applyNumberFormat="1" applyFont="1" applyFill="1" applyBorder="1" applyAlignment="1">
      <alignment horizontal="center" vertical="center" wrapText="1"/>
    </xf>
    <xf numFmtId="165" fontId="43" fillId="5" borderId="3" xfId="0" applyNumberFormat="1" applyFont="1" applyFill="1" applyBorder="1" applyAlignment="1">
      <alignment horizontal="center" vertical="center" wrapText="1"/>
    </xf>
    <xf numFmtId="165" fontId="43" fillId="0" borderId="0" xfId="0" applyNumberFormat="1" applyFont="1" applyAlignment="1">
      <alignment horizontal="center" vertical="center" wrapText="1"/>
    </xf>
    <xf numFmtId="0" fontId="58" fillId="0" borderId="4" xfId="0" applyFont="1" applyBorder="1" applyAlignment="1">
      <alignment horizontal="center" vertical="top" wrapText="1"/>
    </xf>
    <xf numFmtId="0" fontId="58" fillId="0" borderId="42" xfId="0" applyFont="1" applyBorder="1" applyAlignment="1">
      <alignment horizontal="center" vertical="center"/>
    </xf>
    <xf numFmtId="0" fontId="58" fillId="0" borderId="19" xfId="0" applyFont="1" applyBorder="1" applyAlignment="1">
      <alignment horizontal="center" vertical="center"/>
    </xf>
    <xf numFmtId="0" fontId="58" fillId="0" borderId="19" xfId="0" applyFont="1" applyBorder="1" applyAlignment="1">
      <alignment horizontal="center" vertical="center" wrapText="1"/>
    </xf>
    <xf numFmtId="0" fontId="58" fillId="11" borderId="19" xfId="0" applyFont="1" applyFill="1" applyBorder="1" applyAlignment="1">
      <alignment horizontal="center" vertical="center"/>
    </xf>
    <xf numFmtId="0" fontId="58" fillId="0" borderId="51" xfId="0" applyFont="1" applyBorder="1" applyAlignment="1">
      <alignment horizontal="center" vertical="center"/>
    </xf>
    <xf numFmtId="0" fontId="58" fillId="0" borderId="41" xfId="0" applyFont="1" applyBorder="1" applyAlignment="1">
      <alignment horizontal="center" vertical="center"/>
    </xf>
    <xf numFmtId="1" fontId="58" fillId="0" borderId="53" xfId="0" applyNumberFormat="1" applyFont="1" applyBorder="1" applyAlignment="1">
      <alignment horizontal="center" vertical="center"/>
    </xf>
    <xf numFmtId="165" fontId="58" fillId="0" borderId="41" xfId="0" applyNumberFormat="1" applyFont="1" applyBorder="1" applyAlignment="1">
      <alignment horizontal="center" vertical="center"/>
    </xf>
    <xf numFmtId="165" fontId="58" fillId="0" borderId="0" xfId="0" applyNumberFormat="1" applyFont="1" applyAlignment="1">
      <alignment horizontal="center" vertical="center"/>
    </xf>
    <xf numFmtId="0" fontId="31" fillId="0" borderId="0" xfId="0" applyFont="1" applyAlignment="1">
      <alignment horizontal="left"/>
    </xf>
    <xf numFmtId="0" fontId="62" fillId="7" borderId="67" xfId="0" applyFont="1" applyFill="1" applyBorder="1" applyAlignment="1">
      <alignment horizontal="center" vertical="center" wrapText="1"/>
    </xf>
    <xf numFmtId="17" fontId="62" fillId="0" borderId="65" xfId="0" applyNumberFormat="1" applyFont="1" applyBorder="1" applyAlignment="1">
      <alignment horizontal="center" vertical="center" wrapText="1"/>
    </xf>
    <xf numFmtId="17" fontId="42" fillId="0" borderId="50" xfId="0" applyNumberFormat="1" applyFont="1" applyBorder="1" applyAlignment="1">
      <alignment horizontal="center" vertical="center" wrapText="1"/>
    </xf>
    <xf numFmtId="0" fontId="62" fillId="0" borderId="10" xfId="0" applyFont="1" applyBorder="1" applyAlignment="1">
      <alignment horizontal="center" vertical="center"/>
    </xf>
    <xf numFmtId="1" fontId="62" fillId="0" borderId="10" xfId="0" applyNumberFormat="1" applyFont="1" applyBorder="1" applyAlignment="1">
      <alignment horizontal="center" vertical="center"/>
    </xf>
    <xf numFmtId="0" fontId="58" fillId="0" borderId="6" xfId="10" applyFont="1" applyBorder="1" applyAlignment="1" applyProtection="1">
      <alignment horizontal="center" vertical="top" wrapText="1"/>
    </xf>
    <xf numFmtId="0" fontId="58" fillId="0" borderId="20" xfId="0" applyFont="1" applyBorder="1" applyAlignment="1">
      <alignment horizontal="center" vertical="center" wrapText="1"/>
    </xf>
    <xf numFmtId="0" fontId="58" fillId="11" borderId="20" xfId="0" applyFont="1" applyFill="1" applyBorder="1" applyAlignment="1">
      <alignment horizontal="center" vertical="center"/>
    </xf>
    <xf numFmtId="0" fontId="61" fillId="7" borderId="68" xfId="0" applyFont="1" applyFill="1" applyBorder="1" applyAlignment="1">
      <alignment horizontal="center" vertical="center"/>
    </xf>
    <xf numFmtId="1" fontId="61" fillId="7" borderId="69" xfId="0" applyNumberFormat="1" applyFont="1" applyFill="1" applyBorder="1" applyAlignment="1">
      <alignment horizontal="center" vertical="center"/>
    </xf>
    <xf numFmtId="0" fontId="58" fillId="0" borderId="44" xfId="0" applyFont="1" applyBorder="1" applyAlignment="1">
      <alignment horizontal="center" vertical="center"/>
    </xf>
    <xf numFmtId="0" fontId="58" fillId="0" borderId="20" xfId="0" applyFont="1" applyBorder="1" applyAlignment="1">
      <alignment horizontal="center" vertical="center"/>
    </xf>
    <xf numFmtId="0" fontId="58" fillId="11" borderId="20" xfId="0" applyFont="1" applyFill="1" applyBorder="1" applyAlignment="1">
      <alignment horizontal="center" vertical="center" wrapText="1"/>
    </xf>
    <xf numFmtId="0" fontId="58" fillId="0" borderId="24" xfId="0" applyFont="1" applyBorder="1" applyAlignment="1">
      <alignment horizontal="center" vertical="center" wrapText="1"/>
    </xf>
    <xf numFmtId="0" fontId="58" fillId="0" borderId="6" xfId="0" applyFont="1" applyBorder="1" applyAlignment="1">
      <alignment horizontal="center" vertical="center"/>
    </xf>
    <xf numFmtId="1" fontId="58" fillId="0" borderId="22" xfId="0" applyNumberFormat="1" applyFont="1" applyBorder="1" applyAlignment="1">
      <alignment horizontal="center" vertical="center"/>
    </xf>
    <xf numFmtId="165" fontId="58" fillId="0" borderId="6" xfId="0" applyNumberFormat="1" applyFont="1" applyBorder="1" applyAlignment="1">
      <alignment horizontal="center" vertical="center"/>
    </xf>
    <xf numFmtId="0" fontId="62" fillId="5" borderId="68" xfId="0" applyFont="1" applyFill="1" applyBorder="1" applyAlignment="1">
      <alignment horizontal="justify" vertical="center" wrapText="1"/>
    </xf>
    <xf numFmtId="0" fontId="62" fillId="5" borderId="19" xfId="0" applyFont="1" applyFill="1" applyBorder="1" applyAlignment="1">
      <alignment horizontal="center" vertical="center" wrapText="1"/>
    </xf>
    <xf numFmtId="0" fontId="62" fillId="5" borderId="51" xfId="0" applyFont="1" applyFill="1" applyBorder="1" applyAlignment="1">
      <alignment horizontal="center" vertical="center" wrapText="1"/>
    </xf>
    <xf numFmtId="0" fontId="61" fillId="0" borderId="34" xfId="0" applyFont="1" applyBorder="1" applyAlignment="1">
      <alignment horizontal="center" vertical="center"/>
    </xf>
    <xf numFmtId="1" fontId="61" fillId="0" borderId="3" xfId="0" applyNumberFormat="1" applyFont="1" applyBorder="1" applyAlignment="1">
      <alignment horizontal="center" vertical="center"/>
    </xf>
    <xf numFmtId="0" fontId="31" fillId="7" borderId="35" xfId="0" applyFont="1" applyFill="1" applyBorder="1"/>
    <xf numFmtId="0" fontId="31" fillId="7" borderId="20" xfId="0" applyFont="1" applyFill="1" applyBorder="1"/>
    <xf numFmtId="0" fontId="31" fillId="7" borderId="24" xfId="0" applyFont="1" applyFill="1" applyBorder="1"/>
    <xf numFmtId="0" fontId="31" fillId="7" borderId="44" xfId="0" applyFont="1" applyFill="1" applyBorder="1"/>
    <xf numFmtId="0" fontId="61" fillId="7" borderId="35" xfId="0" applyFont="1" applyFill="1" applyBorder="1" applyAlignment="1">
      <alignment horizontal="center" vertical="center"/>
    </xf>
    <xf numFmtId="1" fontId="61" fillId="7" borderId="70" xfId="0" applyNumberFormat="1" applyFont="1" applyFill="1" applyBorder="1" applyAlignment="1">
      <alignment horizontal="center" vertical="center"/>
    </xf>
    <xf numFmtId="0" fontId="61" fillId="7" borderId="71" xfId="0" applyFont="1" applyFill="1" applyBorder="1" applyAlignment="1">
      <alignment horizontal="center" vertical="center"/>
    </xf>
    <xf numFmtId="1" fontId="61" fillId="7" borderId="72" xfId="0" applyNumberFormat="1" applyFont="1" applyFill="1" applyBorder="1" applyAlignment="1">
      <alignment horizontal="center" vertical="center"/>
    </xf>
    <xf numFmtId="0" fontId="62" fillId="13" borderId="73" xfId="0" applyFont="1" applyFill="1" applyBorder="1" applyAlignment="1">
      <alignment horizontal="justify" vertical="center" wrapText="1"/>
    </xf>
    <xf numFmtId="0" fontId="62" fillId="13" borderId="74" xfId="0" applyFont="1" applyFill="1" applyBorder="1" applyAlignment="1">
      <alignment horizontal="center" vertical="center" wrapText="1"/>
    </xf>
    <xf numFmtId="0" fontId="62" fillId="13" borderId="75" xfId="0" applyFont="1" applyFill="1" applyBorder="1" applyAlignment="1">
      <alignment horizontal="center" vertical="center" wrapText="1"/>
    </xf>
    <xf numFmtId="0" fontId="61" fillId="0" borderId="29" xfId="0" applyFont="1" applyBorder="1" applyAlignment="1">
      <alignment horizontal="center" vertical="center"/>
    </xf>
    <xf numFmtId="0" fontId="61" fillId="13" borderId="76" xfId="0" applyFont="1" applyFill="1" applyBorder="1" applyAlignment="1">
      <alignment horizontal="right" vertical="center" wrapText="1"/>
    </xf>
    <xf numFmtId="0" fontId="61" fillId="13" borderId="77" xfId="0" applyFont="1" applyFill="1" applyBorder="1" applyAlignment="1">
      <alignment horizontal="center" vertical="center" wrapText="1"/>
    </xf>
    <xf numFmtId="0" fontId="61" fillId="13" borderId="78" xfId="0" applyFont="1" applyFill="1" applyBorder="1" applyAlignment="1">
      <alignment horizontal="center" vertical="center" wrapText="1"/>
    </xf>
    <xf numFmtId="0" fontId="61" fillId="13" borderId="79" xfId="0" applyFont="1" applyFill="1" applyBorder="1" applyAlignment="1">
      <alignment horizontal="center" vertical="center" wrapText="1"/>
    </xf>
    <xf numFmtId="0" fontId="61" fillId="13" borderId="80" xfId="0" applyFont="1" applyFill="1" applyBorder="1" applyAlignment="1">
      <alignment horizontal="center" vertical="center" wrapText="1"/>
    </xf>
    <xf numFmtId="0" fontId="61" fillId="0" borderId="32" xfId="0" applyFont="1" applyBorder="1" applyAlignment="1">
      <alignment horizontal="center" vertical="center"/>
    </xf>
    <xf numFmtId="1" fontId="61" fillId="0" borderId="45" xfId="0" applyNumberFormat="1" applyFont="1" applyBorder="1" applyAlignment="1">
      <alignment horizontal="center" vertical="center"/>
    </xf>
    <xf numFmtId="0" fontId="61" fillId="13" borderId="81" xfId="0" applyFont="1" applyFill="1" applyBorder="1" applyAlignment="1">
      <alignment horizontal="right" vertical="center" wrapText="1"/>
    </xf>
    <xf numFmtId="0" fontId="61" fillId="13" borderId="82" xfId="0" applyFont="1" applyFill="1" applyBorder="1" applyAlignment="1">
      <alignment horizontal="center" vertical="center" wrapText="1"/>
    </xf>
    <xf numFmtId="0" fontId="61" fillId="13" borderId="83" xfId="0" applyFont="1" applyFill="1" applyBorder="1" applyAlignment="1">
      <alignment horizontal="center" vertical="center" wrapText="1"/>
    </xf>
    <xf numFmtId="0" fontId="61" fillId="13" borderId="84" xfId="0" applyFont="1" applyFill="1" applyBorder="1" applyAlignment="1">
      <alignment horizontal="center" vertical="center" wrapText="1"/>
    </xf>
    <xf numFmtId="0" fontId="61" fillId="13" borderId="85" xfId="0" applyFont="1" applyFill="1" applyBorder="1" applyAlignment="1">
      <alignment horizontal="center" vertical="center" wrapText="1"/>
    </xf>
    <xf numFmtId="0" fontId="61" fillId="0" borderId="43" xfId="0" applyFont="1" applyBorder="1" applyAlignment="1">
      <alignment horizontal="center" vertical="center"/>
    </xf>
    <xf numFmtId="1" fontId="61" fillId="0" borderId="8" xfId="0" applyNumberFormat="1" applyFont="1" applyBorder="1" applyAlignment="1">
      <alignment horizontal="center" vertical="center"/>
    </xf>
    <xf numFmtId="0" fontId="58" fillId="0" borderId="6" xfId="0" applyFont="1" applyBorder="1" applyAlignment="1">
      <alignment horizontal="center" vertical="top" wrapText="1"/>
    </xf>
    <xf numFmtId="0" fontId="31" fillId="7" borderId="67" xfId="0" applyFont="1" applyFill="1" applyBorder="1"/>
    <xf numFmtId="0" fontId="31" fillId="7" borderId="65" xfId="0" applyFont="1" applyFill="1" applyBorder="1"/>
    <xf numFmtId="0" fontId="31" fillId="7" borderId="50" xfId="0" applyFont="1" applyFill="1" applyBorder="1"/>
    <xf numFmtId="0" fontId="62" fillId="15" borderId="151" xfId="0" applyFont="1" applyFill="1" applyBorder="1" applyAlignment="1">
      <alignment horizontal="left" vertical="center"/>
    </xf>
    <xf numFmtId="0" fontId="62" fillId="15" borderId="152" xfId="0" applyFont="1" applyFill="1" applyBorder="1" applyAlignment="1">
      <alignment horizontal="center" vertical="center"/>
    </xf>
    <xf numFmtId="0" fontId="62" fillId="15" borderId="153" xfId="0" applyFont="1" applyFill="1" applyBorder="1" applyAlignment="1">
      <alignment horizontal="center" vertical="center"/>
    </xf>
    <xf numFmtId="0" fontId="62" fillId="15" borderId="153" xfId="0" applyFont="1" applyFill="1" applyBorder="1" applyAlignment="1">
      <alignment horizontal="center" vertical="center" wrapText="1"/>
    </xf>
    <xf numFmtId="0" fontId="62" fillId="15" borderId="150" xfId="0" applyFont="1" applyFill="1" applyBorder="1" applyAlignment="1">
      <alignment horizontal="center" vertical="center" wrapText="1"/>
    </xf>
    <xf numFmtId="0" fontId="61" fillId="0" borderId="13" xfId="0" applyFont="1" applyBorder="1" applyAlignment="1">
      <alignment horizontal="center" vertical="center"/>
    </xf>
    <xf numFmtId="1" fontId="61" fillId="0" borderId="2" xfId="0" applyNumberFormat="1" applyFont="1" applyBorder="1" applyAlignment="1">
      <alignment horizontal="center" vertical="center"/>
    </xf>
    <xf numFmtId="0" fontId="62" fillId="16" borderId="154" xfId="0" applyFont="1" applyFill="1" applyBorder="1" applyAlignment="1">
      <alignment horizontal="justify" vertical="center" wrapText="1"/>
    </xf>
    <xf numFmtId="0" fontId="62" fillId="16" borderId="155" xfId="0" applyFont="1" applyFill="1" applyBorder="1" applyAlignment="1">
      <alignment horizontal="center" vertical="center" wrapText="1"/>
    </xf>
    <xf numFmtId="0" fontId="61" fillId="0" borderId="156" xfId="0" applyFont="1" applyBorder="1" applyAlignment="1">
      <alignment horizontal="center" vertical="center"/>
    </xf>
    <xf numFmtId="1" fontId="61" fillId="0" borderId="157" xfId="0" applyNumberFormat="1" applyFont="1" applyBorder="1" applyAlignment="1">
      <alignment horizontal="center" vertical="center"/>
    </xf>
    <xf numFmtId="0" fontId="61" fillId="16" borderId="158" xfId="0" applyFont="1" applyFill="1" applyBorder="1" applyAlignment="1">
      <alignment horizontal="right" vertical="center" wrapText="1"/>
    </xf>
    <xf numFmtId="0" fontId="61" fillId="16" borderId="159" xfId="0" applyFont="1" applyFill="1" applyBorder="1" applyAlignment="1">
      <alignment horizontal="center" vertical="center" wrapText="1"/>
    </xf>
    <xf numFmtId="0" fontId="61" fillId="16" borderId="160" xfId="0" applyFont="1" applyFill="1" applyBorder="1" applyAlignment="1">
      <alignment horizontal="center" vertical="center" wrapText="1"/>
    </xf>
    <xf numFmtId="0" fontId="61" fillId="16" borderId="161" xfId="0" applyFont="1" applyFill="1" applyBorder="1" applyAlignment="1">
      <alignment horizontal="center" vertical="center" wrapText="1"/>
    </xf>
    <xf numFmtId="0" fontId="61" fillId="16" borderId="162" xfId="0" applyFont="1" applyFill="1" applyBorder="1" applyAlignment="1">
      <alignment horizontal="center" vertical="center" wrapText="1"/>
    </xf>
    <xf numFmtId="0" fontId="61" fillId="16" borderId="163" xfId="0" applyFont="1" applyFill="1" applyBorder="1" applyAlignment="1">
      <alignment horizontal="center" vertical="center" wrapText="1"/>
    </xf>
    <xf numFmtId="0" fontId="61" fillId="24" borderId="164" xfId="0" applyFont="1" applyFill="1" applyBorder="1" applyAlignment="1">
      <alignment horizontal="center" vertical="center" wrapText="1"/>
    </xf>
    <xf numFmtId="0" fontId="61" fillId="16" borderId="165" xfId="0" applyFont="1" applyFill="1" applyBorder="1" applyAlignment="1">
      <alignment horizontal="center" vertical="center" wrapText="1"/>
    </xf>
    <xf numFmtId="0" fontId="61" fillId="0" borderId="166" xfId="0" applyFont="1" applyBorder="1" applyAlignment="1">
      <alignment horizontal="center" vertical="center"/>
    </xf>
    <xf numFmtId="1" fontId="61" fillId="0" borderId="167" xfId="0" applyNumberFormat="1" applyFont="1" applyBorder="1" applyAlignment="1">
      <alignment horizontal="center" vertical="center"/>
    </xf>
    <xf numFmtId="0" fontId="61" fillId="16" borderId="168" xfId="0" applyFont="1" applyFill="1" applyBorder="1" applyAlignment="1">
      <alignment horizontal="right" vertical="center" wrapText="1"/>
    </xf>
    <xf numFmtId="0" fontId="61" fillId="16" borderId="169" xfId="0" applyFont="1" applyFill="1" applyBorder="1" applyAlignment="1">
      <alignment horizontal="center" vertical="center" wrapText="1"/>
    </xf>
    <xf numFmtId="0" fontId="61" fillId="16" borderId="170" xfId="0" applyFont="1" applyFill="1" applyBorder="1" applyAlignment="1">
      <alignment horizontal="center" vertical="center" wrapText="1"/>
    </xf>
    <xf numFmtId="0" fontId="61" fillId="16" borderId="171" xfId="0" applyFont="1" applyFill="1" applyBorder="1" applyAlignment="1">
      <alignment horizontal="center" vertical="center" wrapText="1"/>
    </xf>
    <xf numFmtId="0" fontId="61" fillId="16" borderId="172" xfId="0" applyFont="1" applyFill="1" applyBorder="1" applyAlignment="1">
      <alignment horizontal="center" vertical="center" wrapText="1"/>
    </xf>
    <xf numFmtId="0" fontId="61" fillId="24" borderId="173" xfId="0" applyFont="1" applyFill="1" applyBorder="1" applyAlignment="1">
      <alignment horizontal="center" vertical="center" wrapText="1"/>
    </xf>
    <xf numFmtId="0" fontId="61" fillId="16" borderId="174" xfId="0" applyFont="1" applyFill="1" applyBorder="1" applyAlignment="1">
      <alignment horizontal="center" vertical="center" wrapText="1"/>
    </xf>
    <xf numFmtId="0" fontId="61" fillId="0" borderId="175" xfId="0" applyFont="1" applyBorder="1" applyAlignment="1">
      <alignment horizontal="center" vertical="center"/>
    </xf>
    <xf numFmtId="1" fontId="61" fillId="0" borderId="176" xfId="0" applyNumberFormat="1" applyFont="1" applyBorder="1" applyAlignment="1">
      <alignment horizontal="center" vertical="center"/>
    </xf>
    <xf numFmtId="0" fontId="62" fillId="18" borderId="88" xfId="0" applyFont="1" applyFill="1" applyBorder="1" applyAlignment="1">
      <alignment horizontal="justify" vertical="center" wrapText="1"/>
    </xf>
    <xf numFmtId="0" fontId="62" fillId="18" borderId="89" xfId="0" applyFont="1" applyFill="1" applyBorder="1" applyAlignment="1">
      <alignment horizontal="center" vertical="center" wrapText="1"/>
    </xf>
    <xf numFmtId="0" fontId="62" fillId="18" borderId="90" xfId="0" applyFont="1" applyFill="1" applyBorder="1" applyAlignment="1">
      <alignment horizontal="center" vertical="center" wrapText="1"/>
    </xf>
    <xf numFmtId="0" fontId="62" fillId="18" borderId="91" xfId="0" applyFont="1" applyFill="1" applyBorder="1" applyAlignment="1">
      <alignment horizontal="center" vertical="center" wrapText="1"/>
    </xf>
    <xf numFmtId="0" fontId="61" fillId="0" borderId="3" xfId="0" applyFont="1" applyBorder="1" applyAlignment="1">
      <alignment horizontal="center" vertical="center"/>
    </xf>
    <xf numFmtId="0" fontId="62" fillId="19" borderId="92" xfId="0" applyFont="1" applyFill="1" applyBorder="1" applyAlignment="1">
      <alignment horizontal="justify" vertical="center" wrapText="1"/>
    </xf>
    <xf numFmtId="0" fontId="62" fillId="19" borderId="90" xfId="0" applyFont="1" applyFill="1" applyBorder="1" applyAlignment="1">
      <alignment horizontal="center" vertical="center" wrapText="1"/>
    </xf>
    <xf numFmtId="0" fontId="62" fillId="19" borderId="91" xfId="0" applyFont="1" applyFill="1" applyBorder="1" applyAlignment="1">
      <alignment horizontal="center" vertical="center" wrapText="1"/>
    </xf>
    <xf numFmtId="0" fontId="61" fillId="19" borderId="93" xfId="0" applyFont="1" applyFill="1" applyBorder="1" applyAlignment="1">
      <alignment horizontal="right" vertical="center" wrapText="1"/>
    </xf>
    <xf numFmtId="0" fontId="61" fillId="19" borderId="94" xfId="0" applyFont="1" applyFill="1" applyBorder="1" applyAlignment="1">
      <alignment horizontal="center" vertical="center" wrapText="1"/>
    </xf>
    <xf numFmtId="0" fontId="61" fillId="19" borderId="95" xfId="0" applyFont="1" applyFill="1" applyBorder="1" applyAlignment="1">
      <alignment horizontal="center" vertical="center" wrapText="1"/>
    </xf>
    <xf numFmtId="0" fontId="61" fillId="19" borderId="96" xfId="0" applyFont="1" applyFill="1" applyBorder="1" applyAlignment="1">
      <alignment horizontal="center" vertical="center" wrapText="1"/>
    </xf>
    <xf numFmtId="0" fontId="61" fillId="19" borderId="97" xfId="0" applyFont="1" applyFill="1" applyBorder="1" applyAlignment="1">
      <alignment horizontal="center" vertical="center" wrapText="1"/>
    </xf>
    <xf numFmtId="0" fontId="61" fillId="0" borderId="41" xfId="0" applyFont="1" applyBorder="1" applyAlignment="1">
      <alignment horizontal="center" vertical="center"/>
    </xf>
    <xf numFmtId="1" fontId="61" fillId="0" borderId="41" xfId="0" applyNumberFormat="1" applyFont="1" applyBorder="1" applyAlignment="1">
      <alignment horizontal="center" vertical="center"/>
    </xf>
    <xf numFmtId="0" fontId="61" fillId="19" borderId="98" xfId="0" applyFont="1" applyFill="1" applyBorder="1" applyAlignment="1">
      <alignment horizontal="right" vertical="center" wrapText="1"/>
    </xf>
    <xf numFmtId="0" fontId="61" fillId="19" borderId="99" xfId="0" applyFont="1" applyFill="1" applyBorder="1" applyAlignment="1">
      <alignment horizontal="center" vertical="center" wrapText="1"/>
    </xf>
    <xf numFmtId="0" fontId="61" fillId="19" borderId="100" xfId="0" applyFont="1" applyFill="1" applyBorder="1" applyAlignment="1">
      <alignment horizontal="center" vertical="center" wrapText="1"/>
    </xf>
    <xf numFmtId="0" fontId="61" fillId="19" borderId="101" xfId="0" applyFont="1" applyFill="1" applyBorder="1" applyAlignment="1">
      <alignment horizontal="center" vertical="center" wrapText="1"/>
    </xf>
    <xf numFmtId="0" fontId="61" fillId="0" borderId="40" xfId="0" applyFont="1" applyBorder="1" applyAlignment="1">
      <alignment horizontal="center" vertical="center"/>
    </xf>
    <xf numFmtId="1" fontId="61" fillId="0" borderId="10" xfId="0" applyNumberFormat="1" applyFont="1" applyBorder="1" applyAlignment="1">
      <alignment horizontal="center" vertical="center"/>
    </xf>
    <xf numFmtId="0" fontId="62" fillId="18" borderId="102" xfId="0" applyFont="1" applyFill="1" applyBorder="1" applyAlignment="1">
      <alignment horizontal="justify" vertical="center" wrapText="1"/>
    </xf>
    <xf numFmtId="1" fontId="61" fillId="0" borderId="15" xfId="0" applyNumberFormat="1" applyFont="1" applyBorder="1" applyAlignment="1">
      <alignment horizontal="center" vertical="center"/>
    </xf>
    <xf numFmtId="0" fontId="31" fillId="7" borderId="68" xfId="0" applyFont="1" applyFill="1" applyBorder="1"/>
    <xf numFmtId="0" fontId="31" fillId="7" borderId="19" xfId="0" applyFont="1" applyFill="1" applyBorder="1"/>
    <xf numFmtId="0" fontId="31" fillId="7" borderId="51" xfId="0" applyFont="1" applyFill="1" applyBorder="1"/>
    <xf numFmtId="0" fontId="61" fillId="7" borderId="54" xfId="0" applyFont="1" applyFill="1" applyBorder="1" applyAlignment="1">
      <alignment horizontal="center" vertical="center"/>
    </xf>
    <xf numFmtId="1" fontId="61" fillId="7" borderId="56" xfId="0" applyNumberFormat="1" applyFont="1" applyFill="1" applyBorder="1" applyAlignment="1">
      <alignment horizontal="center" vertical="center"/>
    </xf>
    <xf numFmtId="0" fontId="62" fillId="21" borderId="104" xfId="0" applyFont="1" applyFill="1" applyBorder="1" applyAlignment="1">
      <alignment horizontal="justify" vertical="center" wrapText="1"/>
    </xf>
    <xf numFmtId="0" fontId="62" fillId="21" borderId="105" xfId="0" applyFont="1" applyFill="1" applyBorder="1" applyAlignment="1">
      <alignment horizontal="center" vertical="center" wrapText="1"/>
    </xf>
    <xf numFmtId="0" fontId="62" fillId="21" borderId="106" xfId="0" applyFont="1" applyFill="1" applyBorder="1" applyAlignment="1">
      <alignment horizontal="center" vertical="center" wrapText="1"/>
    </xf>
    <xf numFmtId="0" fontId="62" fillId="21" borderId="107" xfId="0" applyFont="1" applyFill="1" applyBorder="1" applyAlignment="1">
      <alignment horizontal="center" vertical="center" wrapText="1"/>
    </xf>
    <xf numFmtId="0" fontId="61" fillId="0" borderId="2" xfId="0" applyFont="1" applyBorder="1" applyAlignment="1">
      <alignment horizontal="center" vertical="center"/>
    </xf>
    <xf numFmtId="0" fontId="62" fillId="22" borderId="108" xfId="0" applyFont="1" applyFill="1" applyBorder="1" applyAlignment="1">
      <alignment horizontal="justify" vertical="center" wrapText="1"/>
    </xf>
    <xf numFmtId="0" fontId="62" fillId="22" borderId="107" xfId="0" applyFont="1" applyFill="1" applyBorder="1" applyAlignment="1">
      <alignment horizontal="center" vertical="center" wrapText="1"/>
    </xf>
    <xf numFmtId="0" fontId="62" fillId="22" borderId="109" xfId="0" applyFont="1" applyFill="1" applyBorder="1" applyAlignment="1">
      <alignment horizontal="center" vertical="center" wrapText="1"/>
    </xf>
    <xf numFmtId="0" fontId="61" fillId="22" borderId="110" xfId="0" applyFont="1" applyFill="1" applyBorder="1" applyAlignment="1">
      <alignment horizontal="right" vertical="center" wrapText="1"/>
    </xf>
    <xf numFmtId="0" fontId="61" fillId="22" borderId="111" xfId="0" applyFont="1" applyFill="1" applyBorder="1" applyAlignment="1">
      <alignment horizontal="center" vertical="center" wrapText="1"/>
    </xf>
    <xf numFmtId="0" fontId="61" fillId="22" borderId="112" xfId="0" applyFont="1" applyFill="1" applyBorder="1" applyAlignment="1">
      <alignment horizontal="center" vertical="center" wrapText="1"/>
    </xf>
    <xf numFmtId="0" fontId="61" fillId="22" borderId="113" xfId="0" applyFont="1" applyFill="1" applyBorder="1" applyAlignment="1">
      <alignment horizontal="center" vertical="center" wrapText="1"/>
    </xf>
    <xf numFmtId="0" fontId="61" fillId="22" borderId="114" xfId="0" applyFont="1" applyFill="1" applyBorder="1" applyAlignment="1">
      <alignment horizontal="center" vertical="center" wrapText="1"/>
    </xf>
    <xf numFmtId="0" fontId="61" fillId="22" borderId="115" xfId="0" applyFont="1" applyFill="1" applyBorder="1" applyAlignment="1">
      <alignment horizontal="right" vertical="center" wrapText="1"/>
    </xf>
    <xf numFmtId="0" fontId="61" fillId="22" borderId="116" xfId="0" applyFont="1" applyFill="1" applyBorder="1" applyAlignment="1">
      <alignment horizontal="center" vertical="center" wrapText="1"/>
    </xf>
    <xf numFmtId="0" fontId="61" fillId="22" borderId="117" xfId="0" applyFont="1" applyFill="1" applyBorder="1" applyAlignment="1">
      <alignment horizontal="center" vertical="center" wrapText="1"/>
    </xf>
    <xf numFmtId="0" fontId="61" fillId="22" borderId="118" xfId="0" applyFont="1" applyFill="1" applyBorder="1" applyAlignment="1">
      <alignment horizontal="center" vertical="center" wrapText="1"/>
    </xf>
    <xf numFmtId="0" fontId="61" fillId="22" borderId="119" xfId="0" applyFont="1" applyFill="1" applyBorder="1" applyAlignment="1">
      <alignment horizontal="center" vertical="center" wrapText="1"/>
    </xf>
    <xf numFmtId="0" fontId="58" fillId="0" borderId="6" xfId="0" applyFont="1" applyBorder="1" applyAlignment="1">
      <alignment horizontal="left" vertical="top" wrapText="1"/>
    </xf>
    <xf numFmtId="0" fontId="58" fillId="0" borderId="6" xfId="0" applyFont="1" applyBorder="1" applyAlignment="1">
      <alignment horizontal="center" vertical="top"/>
    </xf>
    <xf numFmtId="0" fontId="58" fillId="0" borderId="46" xfId="0" applyFont="1" applyBorder="1" applyAlignment="1">
      <alignment horizontal="center" vertical="center"/>
    </xf>
    <xf numFmtId="0" fontId="58" fillId="0" borderId="26" xfId="0" applyFont="1" applyBorder="1" applyAlignment="1">
      <alignment horizontal="center" vertical="center"/>
    </xf>
    <xf numFmtId="1" fontId="58" fillId="0" borderId="25" xfId="0" applyNumberFormat="1" applyFont="1" applyBorder="1" applyAlignment="1">
      <alignment horizontal="center" vertical="center"/>
    </xf>
    <xf numFmtId="165" fontId="58" fillId="0" borderId="28" xfId="0" applyNumberFormat="1" applyFont="1" applyBorder="1" applyAlignment="1">
      <alignment horizontal="center" vertical="center"/>
    </xf>
    <xf numFmtId="0" fontId="58" fillId="0" borderId="8" xfId="0" applyFont="1" applyBorder="1" applyAlignment="1">
      <alignment horizontal="center" vertical="top" wrapText="1"/>
    </xf>
    <xf numFmtId="0" fontId="58" fillId="0" borderId="48" xfId="0" applyFont="1" applyBorder="1" applyAlignment="1">
      <alignment horizontal="center" vertical="center"/>
    </xf>
    <xf numFmtId="0" fontId="58" fillId="0" borderId="38" xfId="0" applyFont="1" applyBorder="1" applyAlignment="1">
      <alignment horizontal="center" vertical="center"/>
    </xf>
    <xf numFmtId="0" fontId="58" fillId="0" borderId="65" xfId="0" applyFont="1" applyBorder="1" applyAlignment="1">
      <alignment horizontal="center" vertical="center"/>
    </xf>
    <xf numFmtId="0" fontId="58" fillId="0" borderId="26" xfId="0" applyFont="1" applyBorder="1" applyAlignment="1">
      <alignment horizontal="center" vertical="center" wrapText="1"/>
    </xf>
    <xf numFmtId="0" fontId="58" fillId="11" borderId="26" xfId="0" applyFont="1" applyFill="1" applyBorder="1" applyAlignment="1">
      <alignment horizontal="center" vertical="center" wrapText="1"/>
    </xf>
    <xf numFmtId="0" fontId="58" fillId="0" borderId="27" xfId="0" applyFont="1" applyBorder="1" applyAlignment="1">
      <alignment horizontal="center" vertical="center" wrapText="1"/>
    </xf>
    <xf numFmtId="0" fontId="58" fillId="0" borderId="8" xfId="0" applyFont="1" applyBorder="1" applyAlignment="1">
      <alignment horizontal="center" vertical="center"/>
    </xf>
    <xf numFmtId="1" fontId="58" fillId="0" borderId="58" xfId="0" applyNumberFormat="1" applyFont="1" applyBorder="1" applyAlignment="1">
      <alignment horizontal="center" vertical="center"/>
    </xf>
    <xf numFmtId="165" fontId="58" fillId="0" borderId="8" xfId="0" applyNumberFormat="1" applyFont="1" applyBorder="1" applyAlignment="1">
      <alignment horizontal="center" vertical="center"/>
    </xf>
    <xf numFmtId="0" fontId="43" fillId="5" borderId="10" xfId="0" applyFont="1" applyFill="1" applyBorder="1" applyAlignment="1">
      <alignment horizontal="right" vertical="center" wrapText="1"/>
    </xf>
    <xf numFmtId="0" fontId="43" fillId="5" borderId="122" xfId="0" applyFont="1" applyFill="1" applyBorder="1" applyAlignment="1">
      <alignment horizontal="center" vertical="center"/>
    </xf>
    <xf numFmtId="0" fontId="43" fillId="5" borderId="49" xfId="0" applyFont="1" applyFill="1" applyBorder="1" applyAlignment="1">
      <alignment horizontal="center" vertical="center"/>
    </xf>
    <xf numFmtId="0" fontId="43" fillId="5" borderId="40" xfId="0" applyFont="1" applyFill="1" applyBorder="1" applyAlignment="1">
      <alignment horizontal="center" vertical="center"/>
    </xf>
    <xf numFmtId="0" fontId="43" fillId="5" borderId="3" xfId="0" applyFont="1" applyFill="1" applyBorder="1" applyAlignment="1">
      <alignment horizontal="center" vertical="center"/>
    </xf>
    <xf numFmtId="0" fontId="43" fillId="5" borderId="10" xfId="0" applyFont="1" applyFill="1" applyBorder="1" applyAlignment="1">
      <alignment horizontal="center" vertical="center"/>
    </xf>
    <xf numFmtId="1" fontId="43" fillId="5" borderId="58" xfId="0" applyNumberFormat="1" applyFont="1" applyFill="1" applyBorder="1" applyAlignment="1">
      <alignment horizontal="center" vertical="center"/>
    </xf>
    <xf numFmtId="165" fontId="43" fillId="5" borderId="3" xfId="0" applyNumberFormat="1" applyFont="1" applyFill="1" applyBorder="1" applyAlignment="1">
      <alignment horizontal="center" vertical="center"/>
    </xf>
    <xf numFmtId="0" fontId="45" fillId="0" borderId="129" xfId="0" applyFont="1" applyBorder="1" applyAlignment="1">
      <alignment vertical="center"/>
    </xf>
    <xf numFmtId="0" fontId="45" fillId="0" borderId="0" xfId="0" applyFont="1" applyAlignment="1">
      <alignment horizontal="center" vertical="center"/>
    </xf>
    <xf numFmtId="0" fontId="45" fillId="0" borderId="0" xfId="0" applyFont="1" applyAlignment="1">
      <alignment horizontal="left"/>
    </xf>
    <xf numFmtId="0" fontId="45" fillId="25" borderId="130" xfId="0" applyFont="1" applyFill="1" applyBorder="1" applyAlignment="1">
      <alignment horizontal="center"/>
    </xf>
    <xf numFmtId="0" fontId="48" fillId="26" borderId="124" xfId="0" applyFont="1" applyFill="1" applyBorder="1" applyAlignment="1">
      <alignment horizontal="center"/>
    </xf>
    <xf numFmtId="0" fontId="48" fillId="26" borderId="131" xfId="0" applyFont="1" applyFill="1" applyBorder="1" applyAlignment="1">
      <alignment horizontal="center"/>
    </xf>
    <xf numFmtId="0" fontId="48" fillId="26" borderId="125" xfId="0" applyFont="1" applyFill="1" applyBorder="1" applyAlignment="1">
      <alignment horizontal="center"/>
    </xf>
    <xf numFmtId="0" fontId="49" fillId="0" borderId="132" xfId="0" applyFont="1" applyBorder="1"/>
    <xf numFmtId="0" fontId="49" fillId="0" borderId="132" xfId="0" applyFont="1" applyBorder="1" applyAlignment="1">
      <alignment horizontal="center"/>
    </xf>
    <xf numFmtId="0" fontId="31" fillId="0" borderId="132" xfId="0" applyFont="1" applyBorder="1" applyAlignment="1">
      <alignment horizontal="center"/>
    </xf>
    <xf numFmtId="0" fontId="49" fillId="0" borderId="123" xfId="0" applyFont="1" applyBorder="1" applyAlignment="1">
      <alignment horizontal="left"/>
    </xf>
    <xf numFmtId="0" fontId="49" fillId="0" borderId="123" xfId="0" applyFont="1" applyBorder="1"/>
    <xf numFmtId="0" fontId="49" fillId="0" borderId="133" xfId="0" applyFont="1" applyBorder="1"/>
    <xf numFmtId="0" fontId="45" fillId="25" borderId="132" xfId="0" applyFont="1" applyFill="1" applyBorder="1" applyAlignment="1">
      <alignment horizontal="center"/>
    </xf>
    <xf numFmtId="0" fontId="48" fillId="26" borderId="132" xfId="0" applyFont="1" applyFill="1" applyBorder="1" applyAlignment="1">
      <alignment horizontal="center"/>
    </xf>
    <xf numFmtId="0" fontId="42" fillId="26" borderId="132" xfId="0" applyFont="1" applyFill="1" applyBorder="1" applyAlignment="1">
      <alignment horizontal="center"/>
    </xf>
    <xf numFmtId="0" fontId="54" fillId="0" borderId="0" xfId="0" applyFont="1"/>
    <xf numFmtId="0" fontId="54" fillId="0" borderId="0" xfId="0" applyFont="1" applyAlignment="1">
      <alignment horizontal="left"/>
    </xf>
    <xf numFmtId="17" fontId="45" fillId="6" borderId="122" xfId="0" applyNumberFormat="1" applyFont="1" applyFill="1" applyBorder="1" applyAlignment="1">
      <alignment horizontal="center" vertical="center"/>
    </xf>
    <xf numFmtId="0" fontId="42" fillId="6" borderId="122" xfId="0" applyFont="1" applyFill="1" applyBorder="1" applyAlignment="1">
      <alignment horizontal="right"/>
    </xf>
    <xf numFmtId="0" fontId="42" fillId="5" borderId="122" xfId="0" applyFont="1" applyFill="1" applyBorder="1" applyAlignment="1">
      <alignment horizontal="center"/>
    </xf>
    <xf numFmtId="0" fontId="31" fillId="0" borderId="0" xfId="4" applyFont="1" applyAlignment="1">
      <alignment horizontal="center" vertical="center"/>
    </xf>
    <xf numFmtId="0" fontId="7" fillId="4" borderId="177" xfId="0" applyFont="1" applyFill="1" applyBorder="1" applyAlignment="1">
      <alignment horizontal="center"/>
    </xf>
    <xf numFmtId="0" fontId="7" fillId="4" borderId="204" xfId="0" applyFont="1" applyFill="1" applyBorder="1" applyAlignment="1">
      <alignment horizontal="center"/>
    </xf>
    <xf numFmtId="0" fontId="7" fillId="4" borderId="157" xfId="0" applyFont="1" applyFill="1" applyBorder="1" applyAlignment="1">
      <alignment horizontal="center"/>
    </xf>
    <xf numFmtId="0" fontId="8" fillId="0" borderId="0" xfId="0" applyFont="1" applyBorder="1" applyAlignment="1">
      <alignment horizontal="center"/>
    </xf>
    <xf numFmtId="17" fontId="40" fillId="0" borderId="0" xfId="0" applyNumberFormat="1" applyFont="1" applyFill="1" applyBorder="1" applyAlignment="1">
      <alignment horizontal="center"/>
    </xf>
    <xf numFmtId="3" fontId="32" fillId="0" borderId="0" xfId="0" applyNumberFormat="1" applyFont="1" applyFill="1" applyBorder="1" applyAlignment="1">
      <alignment horizontal="center"/>
    </xf>
    <xf numFmtId="0" fontId="33" fillId="0" borderId="0" xfId="0" applyFont="1" applyFill="1" applyBorder="1"/>
    <xf numFmtId="3" fontId="32" fillId="0" borderId="7" xfId="0" applyNumberFormat="1" applyFont="1" applyBorder="1" applyAlignment="1">
      <alignment horizontal="center"/>
    </xf>
    <xf numFmtId="2" fontId="32" fillId="0" borderId="190" xfId="0" applyNumberFormat="1" applyFont="1" applyBorder="1" applyAlignment="1">
      <alignment horizontal="center"/>
    </xf>
    <xf numFmtId="3" fontId="32" fillId="0" borderId="198" xfId="0" applyNumberFormat="1" applyFont="1" applyBorder="1" applyAlignment="1">
      <alignment horizontal="center"/>
    </xf>
    <xf numFmtId="2" fontId="32" fillId="0" borderId="191" xfId="0" applyNumberFormat="1" applyFont="1" applyBorder="1" applyAlignment="1">
      <alignment horizontal="center"/>
    </xf>
    <xf numFmtId="3" fontId="32" fillId="0" borderId="6" xfId="0" applyNumberFormat="1" applyFont="1" applyBorder="1" applyAlignment="1">
      <alignment horizontal="center"/>
    </xf>
    <xf numFmtId="2" fontId="32" fillId="0" borderId="186" xfId="0" applyNumberFormat="1" applyFont="1" applyBorder="1" applyAlignment="1">
      <alignment horizontal="center"/>
    </xf>
    <xf numFmtId="3" fontId="32" fillId="0" borderId="187" xfId="0" applyNumberFormat="1" applyFont="1" applyBorder="1" applyAlignment="1">
      <alignment horizontal="center"/>
    </xf>
    <xf numFmtId="2" fontId="32" fillId="0" borderId="188" xfId="0" applyNumberFormat="1" applyFont="1" applyBorder="1" applyAlignment="1">
      <alignment horizontal="center"/>
    </xf>
    <xf numFmtId="3" fontId="32" fillId="0" borderId="241" xfId="0" applyNumberFormat="1" applyFont="1" applyBorder="1" applyAlignment="1">
      <alignment horizontal="center"/>
    </xf>
    <xf numFmtId="2" fontId="32" fillId="0" borderId="137" xfId="0" applyNumberFormat="1" applyFont="1" applyBorder="1" applyAlignment="1">
      <alignment horizontal="center"/>
    </xf>
    <xf numFmtId="3" fontId="32" fillId="0" borderId="242" xfId="0" applyNumberFormat="1" applyFont="1" applyBorder="1" applyAlignment="1">
      <alignment horizontal="center"/>
    </xf>
    <xf numFmtId="2" fontId="32" fillId="0" borderId="138" xfId="0" applyNumberFormat="1" applyFont="1" applyBorder="1" applyAlignment="1">
      <alignment horizontal="center"/>
    </xf>
    <xf numFmtId="0" fontId="31" fillId="0" borderId="0" xfId="0" applyFont="1" applyAlignment="1">
      <alignment horizontal="left" vertical="top" wrapText="1"/>
    </xf>
    <xf numFmtId="0" fontId="51" fillId="0" borderId="0" xfId="0" applyFont="1" applyAlignment="1">
      <alignment horizontal="left" vertical="top" wrapText="1"/>
    </xf>
    <xf numFmtId="3" fontId="32" fillId="0" borderId="44" xfId="0" applyNumberFormat="1" applyFont="1" applyBorder="1" applyAlignment="1">
      <alignment horizontal="center"/>
    </xf>
    <xf numFmtId="2" fontId="32" fillId="0" borderId="200" xfId="0" applyNumberFormat="1" applyFont="1" applyBorder="1" applyAlignment="1">
      <alignment horizontal="center"/>
    </xf>
    <xf numFmtId="3" fontId="32" fillId="0" borderId="239" xfId="0" applyNumberFormat="1" applyFont="1" applyBorder="1" applyAlignment="1">
      <alignment horizontal="center"/>
    </xf>
    <xf numFmtId="2" fontId="32" fillId="0" borderId="202" xfId="0" applyNumberFormat="1" applyFont="1" applyBorder="1" applyAlignment="1">
      <alignment horizontal="center"/>
    </xf>
    <xf numFmtId="3" fontId="32" fillId="0" borderId="35" xfId="0" applyNumberFormat="1" applyFont="1" applyBorder="1" applyAlignment="1">
      <alignment horizontal="center"/>
    </xf>
    <xf numFmtId="3" fontId="32" fillId="0" borderId="201" xfId="0" applyNumberFormat="1" applyFont="1" applyBorder="1" applyAlignment="1">
      <alignment horizontal="center"/>
    </xf>
    <xf numFmtId="1" fontId="57" fillId="0" borderId="52" xfId="0" applyNumberFormat="1" applyFont="1" applyBorder="1" applyAlignment="1">
      <alignment horizontal="center"/>
    </xf>
    <xf numFmtId="17" fontId="7" fillId="5" borderId="122" xfId="0" applyNumberFormat="1" applyFont="1" applyFill="1" applyBorder="1" applyAlignment="1">
      <alignment horizontal="center"/>
    </xf>
    <xf numFmtId="1" fontId="57" fillId="0" borderId="41" xfId="0" applyNumberFormat="1" applyFont="1" applyBorder="1" applyAlignment="1">
      <alignment horizontal="center" vertical="center"/>
    </xf>
    <xf numFmtId="17" fontId="7" fillId="6" borderId="122" xfId="0" applyNumberFormat="1" applyFont="1" applyFill="1" applyBorder="1" applyAlignment="1">
      <alignment horizontal="center" vertical="center"/>
    </xf>
    <xf numFmtId="3" fontId="32" fillId="0" borderId="22" xfId="0" applyNumberFormat="1" applyFont="1" applyBorder="1" applyAlignment="1">
      <alignment horizontal="center"/>
    </xf>
    <xf numFmtId="3" fontId="32" fillId="0" borderId="211" xfId="0" applyNumberFormat="1" applyFont="1" applyBorder="1" applyAlignment="1">
      <alignment horizontal="center"/>
    </xf>
    <xf numFmtId="3" fontId="32" fillId="0" borderId="34" xfId="0" applyNumberFormat="1" applyFont="1" applyBorder="1" applyAlignment="1">
      <alignment horizontal="center"/>
    </xf>
    <xf numFmtId="3" fontId="32" fillId="0" borderId="203" xfId="0" applyNumberFormat="1" applyFont="1" applyBorder="1" applyAlignment="1">
      <alignment horizontal="center"/>
    </xf>
    <xf numFmtId="2" fontId="32" fillId="0" borderId="127" xfId="0" applyNumberFormat="1" applyFont="1" applyBorder="1" applyAlignment="1">
      <alignment horizontal="center"/>
    </xf>
    <xf numFmtId="2" fontId="32" fillId="0" borderId="128" xfId="0" applyNumberFormat="1" applyFont="1" applyBorder="1" applyAlignment="1">
      <alignment horizontal="center"/>
    </xf>
    <xf numFmtId="0" fontId="54" fillId="0" borderId="122" xfId="14" applyFont="1" applyBorder="1" applyAlignment="1">
      <alignment horizontal="center"/>
    </xf>
    <xf numFmtId="2" fontId="54" fillId="0" borderId="122" xfId="14" applyNumberFormat="1" applyFont="1" applyBorder="1" applyAlignment="1">
      <alignment horizontal="center"/>
    </xf>
    <xf numFmtId="0" fontId="54" fillId="0" borderId="122" xfId="0" applyFont="1" applyBorder="1" applyAlignment="1">
      <alignment horizontal="center"/>
    </xf>
    <xf numFmtId="2" fontId="54" fillId="0" borderId="122" xfId="0" applyNumberFormat="1" applyFont="1" applyBorder="1" applyAlignment="1">
      <alignment horizontal="center"/>
    </xf>
    <xf numFmtId="0" fontId="63" fillId="0" borderId="0" xfId="0" applyFont="1" applyFill="1" applyBorder="1" applyAlignment="1">
      <alignment horizontal="right" vertical="center" wrapText="1"/>
    </xf>
    <xf numFmtId="0" fontId="63" fillId="0" borderId="0" xfId="0" applyFont="1" applyFill="1" applyBorder="1" applyAlignment="1">
      <alignment horizontal="center" vertical="center"/>
    </xf>
    <xf numFmtId="0" fontId="63" fillId="0" borderId="0" xfId="0" applyFont="1" applyFill="1" applyBorder="1" applyAlignment="1">
      <alignment horizontal="left" vertical="center" wrapText="1"/>
    </xf>
    <xf numFmtId="17" fontId="63" fillId="0" borderId="0" xfId="0" applyNumberFormat="1" applyFont="1" applyFill="1" applyBorder="1" applyAlignment="1">
      <alignment horizontal="center" vertical="center" wrapText="1"/>
    </xf>
    <xf numFmtId="0" fontId="36" fillId="0" borderId="0" xfId="10" applyFont="1" applyFill="1" applyBorder="1" applyAlignment="1" applyProtection="1">
      <alignment horizontal="center" vertical="top" wrapText="1"/>
    </xf>
    <xf numFmtId="0" fontId="36" fillId="0" borderId="0" xfId="0" applyFont="1" applyFill="1" applyBorder="1" applyAlignment="1">
      <alignment horizontal="center" vertical="center"/>
    </xf>
    <xf numFmtId="0" fontId="36" fillId="0" borderId="0" xfId="0" applyFont="1" applyFill="1" applyBorder="1" applyAlignment="1">
      <alignment horizontal="center" vertical="center" wrapText="1"/>
    </xf>
    <xf numFmtId="0" fontId="36" fillId="0" borderId="0" xfId="0" applyFont="1" applyFill="1" applyBorder="1" applyAlignment="1">
      <alignment horizontal="center" vertical="top" wrapText="1"/>
    </xf>
    <xf numFmtId="0" fontId="36" fillId="0" borderId="0" xfId="0" applyFont="1" applyFill="1" applyBorder="1" applyAlignment="1">
      <alignment horizontal="center" vertical="top"/>
    </xf>
    <xf numFmtId="0" fontId="36" fillId="0" borderId="0" xfId="0" applyFont="1" applyFill="1" applyBorder="1" applyAlignment="1">
      <alignment horizontal="left" vertical="top" wrapText="1"/>
    </xf>
    <xf numFmtId="2" fontId="34" fillId="0" borderId="127" xfId="0" applyNumberFormat="1" applyFont="1" applyBorder="1" applyAlignment="1">
      <alignment horizontal="center"/>
    </xf>
    <xf numFmtId="3" fontId="34" fillId="0" borderId="25" xfId="0" applyNumberFormat="1" applyFont="1" applyBorder="1" applyAlignment="1">
      <alignment horizontal="center"/>
    </xf>
    <xf numFmtId="0" fontId="32" fillId="0" borderId="0" xfId="0" applyFont="1" applyFill="1"/>
    <xf numFmtId="3" fontId="32" fillId="0" borderId="0" xfId="0" applyNumberFormat="1" applyFont="1" applyFill="1" applyAlignment="1">
      <alignment horizontal="center"/>
    </xf>
    <xf numFmtId="1" fontId="32" fillId="0" borderId="0" xfId="0" applyNumberFormat="1" applyFont="1" applyFill="1"/>
    <xf numFmtId="0" fontId="31" fillId="0" borderId="137" xfId="0" applyFont="1" applyBorder="1" applyAlignment="1">
      <alignment horizontal="center" vertical="center"/>
    </xf>
    <xf numFmtId="17" fontId="7" fillId="4" borderId="137" xfId="0" applyNumberFormat="1" applyFont="1" applyFill="1" applyBorder="1" applyAlignment="1">
      <alignment horizontal="center"/>
    </xf>
    <xf numFmtId="17" fontId="7" fillId="4" borderId="138" xfId="0" applyNumberFormat="1" applyFont="1" applyFill="1" applyBorder="1" applyAlignment="1">
      <alignment horizontal="center"/>
    </xf>
    <xf numFmtId="17" fontId="11" fillId="4" borderId="136" xfId="0" applyNumberFormat="1" applyFont="1" applyFill="1" applyBorder="1" applyAlignment="1">
      <alignment horizontal="center"/>
    </xf>
    <xf numFmtId="17" fontId="11" fillId="4" borderId="209" xfId="0" applyNumberFormat="1" applyFont="1" applyFill="1" applyBorder="1" applyAlignment="1">
      <alignment horizontal="center"/>
    </xf>
    <xf numFmtId="17" fontId="11" fillId="4" borderId="139" xfId="0" applyNumberFormat="1" applyFont="1" applyFill="1" applyBorder="1" applyAlignment="1">
      <alignment horizontal="center"/>
    </xf>
    <xf numFmtId="3" fontId="29" fillId="0" borderId="0" xfId="0" applyNumberFormat="1" applyFont="1" applyAlignment="1">
      <alignment horizontal="center"/>
    </xf>
    <xf numFmtId="2" fontId="29" fillId="0" borderId="137" xfId="0" applyNumberFormat="1" applyFont="1" applyBorder="1" applyAlignment="1">
      <alignment horizontal="center"/>
    </xf>
    <xf numFmtId="17" fontId="7" fillId="0" borderId="209" xfId="0" applyNumberFormat="1" applyFont="1" applyBorder="1" applyAlignment="1">
      <alignment horizontal="center"/>
    </xf>
    <xf numFmtId="2" fontId="8" fillId="0" borderId="209" xfId="0" applyNumberFormat="1" applyFont="1" applyBorder="1" applyAlignment="1">
      <alignment horizontal="center"/>
    </xf>
    <xf numFmtId="17" fontId="45" fillId="4" borderId="137" xfId="0" applyNumberFormat="1" applyFont="1" applyFill="1" applyBorder="1" applyAlignment="1">
      <alignment horizontal="center"/>
    </xf>
    <xf numFmtId="3" fontId="29" fillId="0" borderId="7" xfId="0" applyNumberFormat="1" applyFont="1" applyBorder="1" applyAlignment="1">
      <alignment horizontal="center"/>
    </xf>
    <xf numFmtId="3" fontId="29" fillId="0" borderId="241" xfId="0" applyNumberFormat="1" applyFont="1" applyBorder="1" applyAlignment="1">
      <alignment horizontal="center"/>
    </xf>
    <xf numFmtId="3" fontId="29" fillId="0" borderId="44" xfId="0" applyNumberFormat="1" applyFont="1" applyBorder="1" applyAlignment="1">
      <alignment horizontal="center"/>
    </xf>
    <xf numFmtId="2" fontId="29" fillId="0" borderId="200" xfId="0" applyNumberFormat="1" applyFont="1" applyBorder="1" applyAlignment="1">
      <alignment horizontal="center"/>
    </xf>
    <xf numFmtId="3" fontId="29" fillId="0" borderId="35" xfId="0" applyNumberFormat="1" applyFont="1" applyBorder="1" applyAlignment="1">
      <alignment horizontal="center"/>
    </xf>
    <xf numFmtId="3" fontId="29" fillId="0" borderId="34" xfId="0" applyNumberFormat="1" applyFont="1" applyBorder="1" applyAlignment="1">
      <alignment horizontal="center"/>
    </xf>
    <xf numFmtId="2" fontId="29" fillId="0" borderId="127" xfId="0" applyNumberFormat="1" applyFont="1" applyBorder="1" applyAlignment="1">
      <alignment horizontal="center"/>
    </xf>
    <xf numFmtId="0" fontId="29" fillId="0" borderId="34" xfId="0" applyFont="1" applyBorder="1" applyAlignment="1">
      <alignment horizontal="center" vertical="center"/>
    </xf>
    <xf numFmtId="3" fontId="30" fillId="0" borderId="244" xfId="0" applyNumberFormat="1" applyFont="1" applyBorder="1" applyAlignment="1">
      <alignment horizontal="center"/>
    </xf>
    <xf numFmtId="2" fontId="30" fillId="0" borderId="127" xfId="0" applyNumberFormat="1" applyFont="1" applyBorder="1" applyAlignment="1">
      <alignment horizontal="center"/>
    </xf>
    <xf numFmtId="3" fontId="30" fillId="0" borderId="22" xfId="0" applyNumberFormat="1" applyFont="1" applyBorder="1" applyAlignment="1">
      <alignment horizontal="center"/>
    </xf>
    <xf numFmtId="0" fontId="31" fillId="0" borderId="134" xfId="0" applyFont="1" applyBorder="1" applyAlignment="1">
      <alignment horizontal="center"/>
    </xf>
    <xf numFmtId="0" fontId="31" fillId="0" borderId="135" xfId="0" applyFont="1" applyBorder="1" applyAlignment="1">
      <alignment horizontal="center"/>
    </xf>
    <xf numFmtId="0" fontId="31" fillId="0" borderId="123" xfId="0" applyFont="1" applyBorder="1" applyAlignment="1">
      <alignment horizontal="left"/>
    </xf>
    <xf numFmtId="0" fontId="49" fillId="0" borderId="0" xfId="0" applyFont="1" applyBorder="1"/>
    <xf numFmtId="0" fontId="28" fillId="0" borderId="135" xfId="0" applyFont="1" applyBorder="1"/>
    <xf numFmtId="0" fontId="0" fillId="0" borderId="217" xfId="0" applyBorder="1" applyAlignment="1">
      <alignment horizontal="left"/>
    </xf>
    <xf numFmtId="0" fontId="28" fillId="0" borderId="0" xfId="0" applyFont="1" applyBorder="1"/>
    <xf numFmtId="0" fontId="0" fillId="0" borderId="135" xfId="0" applyBorder="1"/>
    <xf numFmtId="0" fontId="0" fillId="0" borderId="123" xfId="0" applyBorder="1"/>
    <xf numFmtId="0" fontId="23" fillId="0" borderId="3" xfId="0" applyFont="1" applyBorder="1" applyAlignment="1">
      <alignment horizontal="center"/>
    </xf>
    <xf numFmtId="0" fontId="29" fillId="0" borderId="34" xfId="0" applyFont="1" applyBorder="1" applyAlignment="1">
      <alignment horizontal="center"/>
    </xf>
    <xf numFmtId="17" fontId="48" fillId="0" borderId="139" xfId="0" applyNumberFormat="1" applyFont="1" applyBorder="1" applyAlignment="1">
      <alignment horizontal="center"/>
    </xf>
    <xf numFmtId="0" fontId="49" fillId="0" borderId="122" xfId="0" applyFont="1" applyBorder="1" applyAlignment="1">
      <alignment horizontal="center"/>
    </xf>
    <xf numFmtId="2" fontId="49" fillId="0" borderId="122" xfId="0" applyNumberFormat="1" applyFont="1" applyBorder="1" applyAlignment="1">
      <alignment horizontal="center"/>
    </xf>
    <xf numFmtId="0" fontId="45" fillId="4" borderId="177" xfId="0" applyFont="1" applyFill="1" applyBorder="1" applyAlignment="1">
      <alignment horizontal="center"/>
    </xf>
    <xf numFmtId="0" fontId="45" fillId="4" borderId="204" xfId="0" applyFont="1" applyFill="1" applyBorder="1" applyAlignment="1">
      <alignment horizontal="center"/>
    </xf>
    <xf numFmtId="0" fontId="45" fillId="4" borderId="157" xfId="0" applyFont="1" applyFill="1" applyBorder="1" applyAlignment="1">
      <alignment horizontal="center"/>
    </xf>
    <xf numFmtId="0" fontId="49" fillId="0" borderId="139" xfId="0" applyFont="1" applyBorder="1" applyAlignment="1">
      <alignment horizontal="center"/>
    </xf>
    <xf numFmtId="2" fontId="49" fillId="0" borderId="139" xfId="0" applyNumberFormat="1" applyFont="1" applyBorder="1" applyAlignment="1">
      <alignment horizontal="center"/>
    </xf>
    <xf numFmtId="0" fontId="48" fillId="0" borderId="122" xfId="0" applyFont="1" applyBorder="1" applyAlignment="1">
      <alignment horizontal="center"/>
    </xf>
    <xf numFmtId="0" fontId="42" fillId="0" borderId="0" xfId="0" applyFont="1" applyAlignment="1">
      <alignment horizontal="center"/>
    </xf>
    <xf numFmtId="0" fontId="58" fillId="0" borderId="0" xfId="0" applyFont="1"/>
    <xf numFmtId="0" fontId="58" fillId="0" borderId="0" xfId="0" applyFont="1" applyAlignment="1">
      <alignment horizontal="center"/>
    </xf>
    <xf numFmtId="0" fontId="58" fillId="0" borderId="0" xfId="0" applyFont="1" applyAlignment="1">
      <alignment horizontal="center" vertical="center"/>
    </xf>
    <xf numFmtId="0" fontId="56" fillId="0" borderId="0" xfId="0" applyFont="1" applyFill="1" applyAlignment="1">
      <alignment wrapText="1"/>
    </xf>
    <xf numFmtId="0" fontId="7" fillId="0" borderId="0" xfId="0" applyFont="1" applyFill="1" applyBorder="1" applyAlignment="1">
      <alignment horizontal="left"/>
    </xf>
    <xf numFmtId="0" fontId="7" fillId="0" borderId="0" xfId="0" applyFont="1" applyFill="1" applyBorder="1" applyAlignment="1">
      <alignment horizontal="center" vertical="center"/>
    </xf>
    <xf numFmtId="0" fontId="7" fillId="0" borderId="0" xfId="0" applyFont="1" applyFill="1" applyBorder="1" applyAlignment="1">
      <alignment horizontal="center"/>
    </xf>
    <xf numFmtId="1" fontId="7" fillId="0" borderId="0" xfId="0" applyNumberFormat="1" applyFont="1" applyFill="1" applyBorder="1" applyAlignment="1">
      <alignment horizontal="center"/>
    </xf>
    <xf numFmtId="165" fontId="7" fillId="0" borderId="0" xfId="0" applyNumberFormat="1" applyFont="1" applyFill="1" applyBorder="1" applyAlignment="1">
      <alignment horizontal="center" vertical="center"/>
    </xf>
    <xf numFmtId="165" fontId="7" fillId="0" borderId="0" xfId="0" applyNumberFormat="1" applyFont="1" applyFill="1" applyBorder="1" applyAlignment="1">
      <alignment horizontal="center"/>
    </xf>
    <xf numFmtId="17" fontId="7" fillId="5" borderId="184" xfId="0" applyNumberFormat="1" applyFont="1" applyFill="1" applyBorder="1" applyAlignment="1">
      <alignment horizontal="center" vertical="center"/>
    </xf>
    <xf numFmtId="0" fontId="7" fillId="0" borderId="230" xfId="0" applyFont="1" applyBorder="1" applyAlignment="1">
      <alignment horizontal="center"/>
    </xf>
    <xf numFmtId="0" fontId="7" fillId="0" borderId="127" xfId="0" applyFont="1" applyBorder="1" applyAlignment="1">
      <alignment horizontal="center"/>
    </xf>
    <xf numFmtId="0" fontId="7" fillId="0" borderId="181" xfId="0" applyFont="1" applyBorder="1" applyAlignment="1">
      <alignment horizontal="center"/>
    </xf>
    <xf numFmtId="0" fontId="7" fillId="5" borderId="215" xfId="0" applyFont="1" applyFill="1" applyBorder="1" applyAlignment="1">
      <alignment horizontal="center"/>
    </xf>
    <xf numFmtId="0" fontId="64" fillId="0" borderId="0" xfId="0" applyFont="1" applyFill="1"/>
    <xf numFmtId="0" fontId="66" fillId="30" borderId="0" xfId="0" applyFont="1" applyFill="1" applyAlignment="1">
      <alignment horizontal="left" vertical="center"/>
    </xf>
    <xf numFmtId="0" fontId="64" fillId="30" borderId="0" xfId="0" applyFont="1" applyFill="1"/>
    <xf numFmtId="17" fontId="67" fillId="4" borderId="209" xfId="0" applyNumberFormat="1" applyFont="1" applyFill="1" applyBorder="1" applyAlignment="1">
      <alignment horizontal="center"/>
    </xf>
    <xf numFmtId="3" fontId="30" fillId="0" borderId="53" xfId="0" applyNumberFormat="1" applyFont="1" applyBorder="1" applyAlignment="1">
      <alignment horizontal="center"/>
    </xf>
    <xf numFmtId="0" fontId="7" fillId="0" borderId="4" xfId="0" applyFont="1" applyFill="1" applyBorder="1"/>
    <xf numFmtId="0" fontId="8" fillId="0" borderId="16" xfId="0" applyFont="1" applyFill="1" applyBorder="1" applyAlignment="1">
      <alignment horizontal="center"/>
    </xf>
    <xf numFmtId="0" fontId="8" fillId="0" borderId="17" xfId="0" applyFont="1" applyFill="1" applyBorder="1" applyAlignment="1">
      <alignment horizontal="center"/>
    </xf>
    <xf numFmtId="0" fontId="8" fillId="0" borderId="18" xfId="0" applyFont="1" applyFill="1" applyBorder="1" applyAlignment="1">
      <alignment horizontal="center"/>
    </xf>
    <xf numFmtId="0" fontId="8" fillId="0" borderId="18" xfId="0" applyFont="1" applyFill="1" applyBorder="1" applyAlignment="1">
      <alignment horizontal="center" vertical="center"/>
    </xf>
    <xf numFmtId="0" fontId="8" fillId="0" borderId="19" xfId="0" applyFont="1" applyFill="1" applyBorder="1" applyAlignment="1">
      <alignment horizontal="center"/>
    </xf>
    <xf numFmtId="0" fontId="8" fillId="0" borderId="20" xfId="0" applyFont="1" applyFill="1" applyBorder="1" applyAlignment="1">
      <alignment horizontal="center" vertical="top"/>
    </xf>
    <xf numFmtId="0" fontId="8" fillId="0" borderId="21" xfId="0" applyFont="1" applyFill="1" applyBorder="1" applyAlignment="1">
      <alignment horizontal="center"/>
    </xf>
    <xf numFmtId="0" fontId="7" fillId="0" borderId="4" xfId="0" applyFont="1" applyFill="1" applyBorder="1" applyAlignment="1">
      <alignment horizontal="center"/>
    </xf>
    <xf numFmtId="165" fontId="7" fillId="0" borderId="16" xfId="0" applyNumberFormat="1" applyFont="1" applyFill="1" applyBorder="1" applyAlignment="1">
      <alignment horizontal="center"/>
    </xf>
    <xf numFmtId="1" fontId="7" fillId="0" borderId="230" xfId="0" applyNumberFormat="1" applyFont="1" applyFill="1" applyBorder="1" applyAlignment="1">
      <alignment horizontal="center"/>
    </xf>
    <xf numFmtId="0" fontId="40" fillId="0" borderId="0" xfId="0" applyFont="1" applyFill="1"/>
    <xf numFmtId="0" fontId="8" fillId="0" borderId="0" xfId="0" applyFont="1" applyFill="1" applyBorder="1" applyAlignment="1">
      <alignment horizontal="center"/>
    </xf>
    <xf numFmtId="0" fontId="10" fillId="0" borderId="0" xfId="0" applyFont="1" applyFill="1" applyAlignment="1">
      <alignment wrapText="1"/>
    </xf>
    <xf numFmtId="0" fontId="7" fillId="0" borderId="6" xfId="0" applyFont="1" applyFill="1" applyBorder="1"/>
    <xf numFmtId="0" fontId="8" fillId="0" borderId="22" xfId="0" applyFont="1" applyFill="1" applyBorder="1" applyAlignment="1">
      <alignment horizontal="center"/>
    </xf>
    <xf numFmtId="0" fontId="8" fillId="0" borderId="23" xfId="0" applyFont="1" applyFill="1" applyBorder="1" applyAlignment="1">
      <alignment horizontal="center"/>
    </xf>
    <xf numFmtId="0" fontId="8" fillId="0" borderId="20" xfId="0" applyFont="1" applyFill="1" applyBorder="1" applyAlignment="1">
      <alignment horizontal="center"/>
    </xf>
    <xf numFmtId="0" fontId="8" fillId="0" borderId="20" xfId="0" applyFont="1" applyFill="1" applyBorder="1" applyAlignment="1">
      <alignment horizontal="center" vertical="center"/>
    </xf>
    <xf numFmtId="0" fontId="8" fillId="0" borderId="24" xfId="0" applyFont="1" applyFill="1" applyBorder="1" applyAlignment="1">
      <alignment horizontal="center"/>
    </xf>
    <xf numFmtId="0" fontId="7" fillId="0" borderId="6" xfId="0" applyFont="1" applyFill="1" applyBorder="1" applyAlignment="1">
      <alignment horizontal="center"/>
    </xf>
    <xf numFmtId="165" fontId="7" fillId="0" borderId="22" xfId="0" applyNumberFormat="1" applyFont="1" applyFill="1" applyBorder="1" applyAlignment="1">
      <alignment horizontal="center"/>
    </xf>
    <xf numFmtId="1" fontId="7" fillId="0" borderId="127" xfId="0" applyNumberFormat="1" applyFont="1" applyFill="1" applyBorder="1" applyAlignment="1">
      <alignment horizontal="center"/>
    </xf>
    <xf numFmtId="0" fontId="45" fillId="0" borderId="6" xfId="0" applyFont="1" applyFill="1" applyBorder="1" applyAlignment="1">
      <alignment wrapText="1"/>
    </xf>
    <xf numFmtId="0" fontId="40" fillId="0" borderId="0" xfId="0" applyFont="1" applyFill="1" applyAlignment="1">
      <alignment wrapText="1"/>
    </xf>
    <xf numFmtId="0" fontId="29" fillId="0" borderId="209" xfId="0" applyFont="1" applyFill="1" applyBorder="1"/>
    <xf numFmtId="0" fontId="29" fillId="0" borderId="216" xfId="0" applyFont="1" applyFill="1" applyBorder="1" applyAlignment="1">
      <alignment horizontal="center" vertical="center"/>
    </xf>
    <xf numFmtId="0" fontId="29" fillId="0" borderId="132" xfId="0" applyFont="1" applyFill="1" applyBorder="1" applyAlignment="1">
      <alignment horizontal="center"/>
    </xf>
    <xf numFmtId="0" fontId="29" fillId="0" borderId="132" xfId="0" applyFont="1" applyFill="1" applyBorder="1" applyAlignment="1">
      <alignment horizontal="center" vertical="center"/>
    </xf>
    <xf numFmtId="0" fontId="29" fillId="0" borderId="132" xfId="4" applyFont="1" applyFill="1" applyBorder="1" applyAlignment="1">
      <alignment horizontal="center" vertical="center"/>
    </xf>
    <xf numFmtId="0" fontId="29" fillId="0" borderId="24" xfId="0" applyFont="1" applyFill="1" applyBorder="1" applyAlignment="1">
      <alignment horizontal="center"/>
    </xf>
    <xf numFmtId="0" fontId="7" fillId="0" borderId="132" xfId="0" applyFont="1" applyFill="1" applyBorder="1" applyAlignment="1">
      <alignment horizontal="center" vertical="center"/>
    </xf>
    <xf numFmtId="1" fontId="7" fillId="0" borderId="53" xfId="0" applyNumberFormat="1" applyFont="1" applyFill="1" applyBorder="1" applyAlignment="1">
      <alignment horizontal="center"/>
    </xf>
    <xf numFmtId="0" fontId="8" fillId="0" borderId="0" xfId="0" applyFont="1" applyFill="1"/>
    <xf numFmtId="1" fontId="8" fillId="0" borderId="0" xfId="0" applyNumberFormat="1" applyFont="1" applyFill="1"/>
    <xf numFmtId="2" fontId="7" fillId="32" borderId="122" xfId="0" applyNumberFormat="1" applyFont="1" applyFill="1" applyBorder="1" applyAlignment="1">
      <alignment horizontal="center" vertical="center"/>
    </xf>
    <xf numFmtId="0" fontId="31" fillId="0" borderId="137" xfId="0" applyFont="1" applyFill="1" applyBorder="1" applyAlignment="1">
      <alignment horizontal="center" vertical="center"/>
    </xf>
    <xf numFmtId="0" fontId="31" fillId="0" borderId="0" xfId="0" applyFont="1" applyFill="1"/>
    <xf numFmtId="0" fontId="28" fillId="0" borderId="20" xfId="0" applyFont="1" applyFill="1" applyBorder="1" applyAlignment="1">
      <alignment horizontal="left"/>
    </xf>
    <xf numFmtId="0" fontId="28" fillId="0" borderId="44" xfId="0" applyFont="1" applyFill="1" applyBorder="1" applyAlignment="1">
      <alignment horizontal="center"/>
    </xf>
    <xf numFmtId="0" fontId="28" fillId="0" borderId="20" xfId="0" applyFont="1" applyFill="1" applyBorder="1" applyAlignment="1">
      <alignment horizontal="center"/>
    </xf>
    <xf numFmtId="1" fontId="57" fillId="0" borderId="7" xfId="0" applyNumberFormat="1" applyFont="1" applyFill="1" applyBorder="1" applyAlignment="1">
      <alignment horizontal="center"/>
    </xf>
    <xf numFmtId="1" fontId="57" fillId="0" borderId="22" xfId="0" applyNumberFormat="1" applyFont="1" applyFill="1" applyBorder="1" applyAlignment="1">
      <alignment horizontal="center"/>
    </xf>
    <xf numFmtId="2" fontId="57" fillId="0" borderId="6" xfId="0" applyNumberFormat="1" applyFont="1" applyFill="1" applyBorder="1" applyAlignment="1">
      <alignment horizontal="center"/>
    </xf>
    <xf numFmtId="0" fontId="28" fillId="0" borderId="19" xfId="0" applyFont="1" applyFill="1" applyBorder="1" applyAlignment="1">
      <alignment horizontal="left"/>
    </xf>
    <xf numFmtId="0" fontId="28" fillId="0" borderId="47" xfId="0" applyFont="1" applyFill="1" applyBorder="1" applyAlignment="1">
      <alignment horizontal="center"/>
    </xf>
    <xf numFmtId="0" fontId="28" fillId="0" borderId="19" xfId="0" applyFont="1" applyFill="1" applyBorder="1" applyAlignment="1">
      <alignment horizontal="center"/>
    </xf>
    <xf numFmtId="0" fontId="28" fillId="0" borderId="18" xfId="0" applyFont="1" applyFill="1" applyBorder="1" applyAlignment="1">
      <alignment horizontal="center"/>
    </xf>
    <xf numFmtId="0" fontId="28" fillId="0" borderId="51" xfId="0" applyFont="1" applyFill="1" applyBorder="1" applyAlignment="1">
      <alignment horizontal="center"/>
    </xf>
    <xf numFmtId="1" fontId="28" fillId="0" borderId="220" xfId="0" applyNumberFormat="1" applyFont="1" applyFill="1" applyBorder="1" applyAlignment="1">
      <alignment horizontal="center"/>
    </xf>
    <xf numFmtId="1" fontId="57" fillId="0" borderId="126" xfId="0" applyNumberFormat="1" applyFont="1" applyFill="1" applyBorder="1" applyAlignment="1">
      <alignment horizontal="center"/>
    </xf>
    <xf numFmtId="2" fontId="57" fillId="32" borderId="122" xfId="0" applyNumberFormat="1" applyFont="1" applyFill="1" applyBorder="1" applyAlignment="1">
      <alignment horizontal="center" vertical="center"/>
    </xf>
    <xf numFmtId="0" fontId="28" fillId="0" borderId="51" xfId="0" applyFont="1" applyFill="1" applyBorder="1" applyAlignment="1">
      <alignment horizontal="left"/>
    </xf>
    <xf numFmtId="0" fontId="28" fillId="0" borderId="149" xfId="0" applyFont="1" applyFill="1" applyBorder="1" applyAlignment="1">
      <alignment horizontal="center"/>
    </xf>
    <xf numFmtId="0" fontId="16" fillId="0" borderId="0" xfId="0" applyFont="1" applyFill="1"/>
    <xf numFmtId="0" fontId="25" fillId="7" borderId="42" xfId="0" applyFont="1" applyFill="1" applyBorder="1"/>
    <xf numFmtId="0" fontId="25" fillId="7" borderId="64" xfId="0" applyFont="1" applyFill="1" applyBorder="1"/>
    <xf numFmtId="0" fontId="23" fillId="10" borderId="210" xfId="0" applyFont="1" applyFill="1" applyBorder="1" applyAlignment="1">
      <alignment horizontal="center"/>
    </xf>
    <xf numFmtId="0" fontId="25" fillId="0" borderId="42" xfId="0" applyFont="1" applyBorder="1" applyAlignment="1">
      <alignment horizontal="center" wrapText="1"/>
    </xf>
    <xf numFmtId="0" fontId="25" fillId="0" borderId="19" xfId="0" applyFont="1" applyBorder="1" applyAlignment="1">
      <alignment horizontal="center" wrapText="1"/>
    </xf>
    <xf numFmtId="0" fontId="25" fillId="0" borderId="51" xfId="0" applyFont="1" applyBorder="1" applyAlignment="1">
      <alignment horizontal="center" wrapText="1"/>
    </xf>
    <xf numFmtId="0" fontId="25" fillId="0" borderId="123" xfId="0" applyFont="1" applyBorder="1" applyAlignment="1">
      <alignment horizontal="center" wrapText="1"/>
    </xf>
    <xf numFmtId="0" fontId="25" fillId="0" borderId="42" xfId="0" applyFont="1" applyBorder="1" applyAlignment="1">
      <alignment horizontal="center"/>
    </xf>
    <xf numFmtId="0" fontId="25" fillId="0" borderId="19" xfId="0" applyFont="1" applyBorder="1" applyAlignment="1">
      <alignment horizontal="center"/>
    </xf>
    <xf numFmtId="0" fontId="25" fillId="0" borderId="51" xfId="0" applyFont="1" applyBorder="1" applyAlignment="1">
      <alignment horizontal="center"/>
    </xf>
    <xf numFmtId="0" fontId="25" fillId="0" borderId="123" xfId="0" applyFont="1" applyBorder="1" applyAlignment="1">
      <alignment horizontal="center"/>
    </xf>
    <xf numFmtId="0" fontId="25" fillId="0" borderId="135" xfId="0" applyFont="1" applyBorder="1" applyAlignment="1">
      <alignment horizontal="center" wrapText="1"/>
    </xf>
    <xf numFmtId="0" fontId="25" fillId="0" borderId="135" xfId="0" applyFont="1" applyBorder="1" applyAlignment="1">
      <alignment horizontal="center"/>
    </xf>
    <xf numFmtId="0" fontId="25" fillId="0" borderId="134" xfId="0" applyFont="1" applyBorder="1" applyAlignment="1">
      <alignment horizontal="center" wrapText="1"/>
    </xf>
    <xf numFmtId="0" fontId="25" fillId="0" borderId="128" xfId="0" applyFont="1" applyBorder="1" applyAlignment="1">
      <alignment horizontal="center" wrapText="1"/>
    </xf>
    <xf numFmtId="0" fontId="25" fillId="0" borderId="127" xfId="0" applyFont="1" applyBorder="1" applyAlignment="1">
      <alignment horizontal="center" wrapText="1"/>
    </xf>
    <xf numFmtId="0" fontId="25" fillId="0" borderId="134" xfId="0" applyFont="1" applyBorder="1" applyAlignment="1">
      <alignment horizontal="center"/>
    </xf>
    <xf numFmtId="0" fontId="25" fillId="0" borderId="127" xfId="0" applyFont="1" applyBorder="1" applyAlignment="1">
      <alignment horizontal="center"/>
    </xf>
    <xf numFmtId="0" fontId="25" fillId="0" borderId="128" xfId="0" applyFont="1" applyBorder="1" applyAlignment="1">
      <alignment horizontal="center"/>
    </xf>
    <xf numFmtId="0" fontId="47" fillId="31" borderId="135" xfId="0" applyFont="1" applyFill="1" applyBorder="1" applyAlignment="1">
      <alignment horizontal="center" wrapText="1"/>
    </xf>
    <xf numFmtId="0" fontId="47" fillId="31" borderId="123" xfId="0" applyFont="1" applyFill="1" applyBorder="1" applyAlignment="1">
      <alignment horizontal="center" wrapText="1"/>
    </xf>
    <xf numFmtId="0" fontId="47" fillId="31" borderId="134" xfId="0" applyFont="1" applyFill="1" applyBorder="1" applyAlignment="1">
      <alignment horizontal="center" wrapText="1"/>
    </xf>
    <xf numFmtId="0" fontId="47" fillId="31" borderId="126" xfId="0" applyFont="1" applyFill="1" applyBorder="1" applyAlignment="1">
      <alignment horizontal="center" wrapText="1"/>
    </xf>
    <xf numFmtId="0" fontId="47" fillId="31" borderId="127" xfId="0" applyFont="1" applyFill="1" applyBorder="1" applyAlignment="1">
      <alignment horizontal="center" wrapText="1"/>
    </xf>
    <xf numFmtId="0" fontId="25" fillId="31" borderId="135" xfId="0" applyFont="1" applyFill="1" applyBorder="1" applyAlignment="1">
      <alignment horizontal="center"/>
    </xf>
    <xf numFmtId="0" fontId="25" fillId="31" borderId="123" xfId="0" applyFont="1" applyFill="1" applyBorder="1" applyAlignment="1">
      <alignment horizontal="center"/>
    </xf>
    <xf numFmtId="0" fontId="25" fillId="31" borderId="134" xfId="0" applyFont="1" applyFill="1" applyBorder="1" applyAlignment="1">
      <alignment horizontal="center"/>
    </xf>
    <xf numFmtId="0" fontId="25" fillId="31" borderId="126" xfId="0" applyFont="1" applyFill="1" applyBorder="1" applyAlignment="1">
      <alignment horizontal="center"/>
    </xf>
    <xf numFmtId="0" fontId="25" fillId="31" borderId="127" xfId="0" applyFont="1" applyFill="1" applyBorder="1" applyAlignment="1">
      <alignment horizontal="center"/>
    </xf>
    <xf numFmtId="0" fontId="9" fillId="0" borderId="0" xfId="0" applyFont="1" applyFill="1" applyBorder="1" applyAlignment="1">
      <alignment horizontal="right"/>
    </xf>
    <xf numFmtId="3" fontId="9" fillId="0" borderId="0" xfId="0" applyNumberFormat="1" applyFont="1" applyFill="1" applyBorder="1" applyAlignment="1">
      <alignment horizontal="center"/>
    </xf>
    <xf numFmtId="2" fontId="5" fillId="0" borderId="0" xfId="0" applyNumberFormat="1" applyFont="1" applyFill="1" applyAlignment="1">
      <alignment horizontal="center"/>
    </xf>
    <xf numFmtId="0" fontId="25" fillId="0" borderId="0" xfId="0" applyFont="1" applyFill="1" applyAlignment="1">
      <alignment horizontal="center"/>
    </xf>
    <xf numFmtId="0" fontId="9" fillId="0" borderId="0" xfId="0" applyFont="1" applyFill="1" applyBorder="1" applyAlignment="1">
      <alignment horizontal="center"/>
    </xf>
    <xf numFmtId="0" fontId="23" fillId="0" borderId="66" xfId="0" applyFont="1" applyBorder="1" applyAlignment="1">
      <alignment horizontal="left" wrapText="1"/>
    </xf>
    <xf numFmtId="0" fontId="23" fillId="0" borderId="247" xfId="0" applyFont="1" applyBorder="1" applyAlignment="1">
      <alignment horizontal="left" wrapText="1"/>
    </xf>
    <xf numFmtId="0" fontId="23" fillId="0" borderId="63" xfId="0" applyFont="1" applyBorder="1" applyAlignment="1">
      <alignment horizontal="left" wrapText="1"/>
    </xf>
    <xf numFmtId="0" fontId="23" fillId="0" borderId="10" xfId="0" applyFont="1" applyBorder="1" applyAlignment="1">
      <alignment wrapText="1"/>
    </xf>
    <xf numFmtId="0" fontId="25" fillId="0" borderId="139" xfId="0" applyFont="1" applyBorder="1" applyAlignment="1">
      <alignment wrapText="1"/>
    </xf>
    <xf numFmtId="0" fontId="68" fillId="0" borderId="0" xfId="0" applyFont="1"/>
    <xf numFmtId="0" fontId="45" fillId="0" borderId="0" xfId="0" applyFont="1" applyAlignment="1">
      <alignment horizontal="center"/>
    </xf>
    <xf numFmtId="0" fontId="31" fillId="0" borderId="0" xfId="0" applyFont="1" applyAlignment="1">
      <alignment horizontal="left" vertical="top" wrapText="1"/>
    </xf>
    <xf numFmtId="0" fontId="40" fillId="0" borderId="0" xfId="0" applyFont="1" applyAlignment="1">
      <alignment horizontal="left"/>
    </xf>
    <xf numFmtId="0" fontId="40" fillId="0" borderId="0" xfId="0" applyFont="1" applyAlignment="1">
      <alignment horizontal="center" vertical="center"/>
    </xf>
    <xf numFmtId="1" fontId="40" fillId="0" borderId="0" xfId="0" applyNumberFormat="1" applyFont="1" applyAlignment="1">
      <alignment horizontal="center"/>
    </xf>
    <xf numFmtId="0" fontId="30" fillId="0" borderId="0" xfId="0" applyFont="1"/>
    <xf numFmtId="0" fontId="30" fillId="0" borderId="0" xfId="0" applyFont="1" applyAlignment="1">
      <alignment horizontal="center"/>
    </xf>
    <xf numFmtId="0" fontId="34" fillId="0" borderId="0" xfId="0" applyFont="1" applyAlignment="1">
      <alignment horizontal="center" wrapText="1"/>
    </xf>
    <xf numFmtId="17" fontId="48" fillId="0" borderId="0" xfId="0" applyNumberFormat="1" applyFont="1" applyBorder="1" applyAlignment="1">
      <alignment horizontal="center"/>
    </xf>
    <xf numFmtId="0" fontId="49" fillId="0" borderId="0" xfId="0" applyFont="1" applyBorder="1" applyAlignment="1">
      <alignment horizontal="center"/>
    </xf>
    <xf numFmtId="0" fontId="31" fillId="0" borderId="0" xfId="0" applyFont="1" applyBorder="1" applyAlignment="1">
      <alignment horizontal="center"/>
    </xf>
    <xf numFmtId="17" fontId="54" fillId="0" borderId="0" xfId="0" applyNumberFormat="1" applyFont="1" applyAlignment="1">
      <alignment horizontal="center" vertical="center"/>
    </xf>
    <xf numFmtId="0" fontId="54" fillId="0" borderId="0" xfId="0" applyFont="1" applyAlignment="1">
      <alignment horizontal="center" vertical="center"/>
    </xf>
    <xf numFmtId="0" fontId="49" fillId="0" borderId="132" xfId="0" applyFont="1" applyFill="1" applyBorder="1" applyAlignment="1">
      <alignment horizontal="center"/>
    </xf>
    <xf numFmtId="0" fontId="33" fillId="0" borderId="0" xfId="0" applyFont="1" applyFill="1"/>
    <xf numFmtId="0" fontId="54" fillId="0" borderId="0" xfId="0" applyFont="1" applyFill="1"/>
    <xf numFmtId="0" fontId="33" fillId="0" borderId="0" xfId="0" applyFont="1" applyFill="1" applyAlignment="1">
      <alignment horizontal="center"/>
    </xf>
    <xf numFmtId="0" fontId="31" fillId="0" borderId="123" xfId="0" applyFont="1" applyFill="1" applyBorder="1" applyAlignment="1">
      <alignment horizontal="left"/>
    </xf>
    <xf numFmtId="0" fontId="31" fillId="0" borderId="0" xfId="0" applyFont="1" applyAlignment="1">
      <alignment vertical="top"/>
    </xf>
    <xf numFmtId="0" fontId="40" fillId="0" borderId="0" xfId="0" applyFont="1" applyAlignment="1">
      <alignment vertical="center"/>
    </xf>
    <xf numFmtId="0" fontId="54" fillId="0" borderId="0" xfId="0" applyFont="1" applyFill="1" applyAlignment="1">
      <alignment horizontal="center"/>
    </xf>
    <xf numFmtId="165" fontId="35" fillId="0" borderId="0" xfId="0" applyNumberFormat="1" applyFont="1" applyAlignment="1">
      <alignment horizontal="center" vertical="center"/>
    </xf>
    <xf numFmtId="165" fontId="35" fillId="0" borderId="0" xfId="0" applyNumberFormat="1" applyFont="1" applyAlignment="1">
      <alignment horizontal="center"/>
    </xf>
    <xf numFmtId="0" fontId="39" fillId="0" borderId="0" xfId="0" applyFont="1" applyAlignment="1">
      <alignment horizontal="center" vertical="center"/>
    </xf>
    <xf numFmtId="17" fontId="39" fillId="0" borderId="0" xfId="0" applyNumberFormat="1" applyFont="1" applyAlignment="1">
      <alignment horizontal="center"/>
    </xf>
    <xf numFmtId="1" fontId="33" fillId="0" borderId="0" xfId="0" applyNumberFormat="1" applyFont="1" applyAlignment="1">
      <alignment horizontal="center" vertical="center"/>
    </xf>
    <xf numFmtId="0" fontId="36" fillId="0" borderId="0" xfId="0" applyFont="1"/>
    <xf numFmtId="1" fontId="39" fillId="0" borderId="0" xfId="0" applyNumberFormat="1" applyFont="1" applyFill="1"/>
    <xf numFmtId="0" fontId="28" fillId="0" borderId="217" xfId="0" applyFont="1" applyFill="1" applyBorder="1"/>
    <xf numFmtId="0" fontId="0" fillId="0" borderId="123" xfId="0" applyFill="1" applyBorder="1" applyAlignment="1">
      <alignment horizontal="center"/>
    </xf>
    <xf numFmtId="0" fontId="0" fillId="0" borderId="132" xfId="0" applyFill="1" applyBorder="1" applyAlignment="1">
      <alignment horizontal="center"/>
    </xf>
    <xf numFmtId="0" fontId="9" fillId="0" borderId="132" xfId="0" applyFont="1" applyFill="1" applyBorder="1" applyAlignment="1">
      <alignment horizontal="center"/>
    </xf>
    <xf numFmtId="0" fontId="9" fillId="0" borderId="209" xfId="0" applyFont="1" applyFill="1" applyBorder="1" applyAlignment="1">
      <alignment horizontal="center" vertical="center"/>
    </xf>
    <xf numFmtId="0" fontId="9" fillId="0" borderId="218" xfId="0" applyFont="1" applyFill="1" applyBorder="1" applyAlignment="1">
      <alignment horizontal="center"/>
    </xf>
    <xf numFmtId="0" fontId="0" fillId="0" borderId="123" xfId="0" applyFill="1" applyBorder="1" applyAlignment="1">
      <alignment horizontal="center" vertical="center"/>
    </xf>
    <xf numFmtId="0" fontId="0" fillId="0" borderId="134" xfId="0" applyFill="1" applyBorder="1" applyAlignment="1">
      <alignment horizontal="center" vertical="center"/>
    </xf>
    <xf numFmtId="0" fontId="0" fillId="0" borderId="225" xfId="0" applyFill="1" applyBorder="1" applyAlignment="1">
      <alignment horizontal="center" vertical="center"/>
    </xf>
    <xf numFmtId="0" fontId="0" fillId="0" borderId="220" xfId="0" applyFill="1" applyBorder="1" applyAlignment="1">
      <alignment horizontal="center" vertical="center"/>
    </xf>
    <xf numFmtId="0" fontId="0" fillId="0" borderId="134" xfId="0" applyFill="1" applyBorder="1" applyAlignment="1">
      <alignment horizontal="center"/>
    </xf>
    <xf numFmtId="0" fontId="0" fillId="0" borderId="225" xfId="0" applyFill="1" applyBorder="1" applyAlignment="1">
      <alignment horizontal="center"/>
    </xf>
    <xf numFmtId="0" fontId="8" fillId="0" borderId="0" xfId="0" applyFont="1" applyAlignment="1">
      <alignment horizontal="left" vertical="center" wrapText="1"/>
    </xf>
    <xf numFmtId="0" fontId="0" fillId="0" borderId="15" xfId="0" applyFill="1" applyBorder="1" applyAlignment="1"/>
    <xf numFmtId="0" fontId="65" fillId="29" borderId="49" xfId="0" applyFont="1" applyFill="1" applyBorder="1" applyAlignment="1">
      <alignment horizontal="center" vertical="center" wrapText="1"/>
    </xf>
    <xf numFmtId="0" fontId="65" fillId="29" borderId="0" xfId="0" applyFont="1" applyFill="1" applyBorder="1" applyAlignment="1">
      <alignment horizontal="center" vertical="center" wrapText="1"/>
    </xf>
    <xf numFmtId="0" fontId="0" fillId="0" borderId="0" xfId="0" applyAlignment="1"/>
    <xf numFmtId="0" fontId="45" fillId="0" borderId="0" xfId="0" applyFont="1" applyAlignment="1">
      <alignment horizontal="center"/>
    </xf>
    <xf numFmtId="0" fontId="29" fillId="0" borderId="0" xfId="0" applyFont="1" applyAlignment="1">
      <alignment horizontal="left" vertical="center" wrapText="1"/>
    </xf>
    <xf numFmtId="0" fontId="49" fillId="0" borderId="0" xfId="14" applyFont="1" applyAlignment="1">
      <alignment horizontal="left" vertical="center"/>
    </xf>
    <xf numFmtId="0" fontId="51" fillId="0" borderId="0" xfId="0" applyFont="1" applyAlignment="1"/>
    <xf numFmtId="0" fontId="31" fillId="0" borderId="0" xfId="0" applyFont="1" applyAlignment="1">
      <alignment horizontal="left" vertical="top" wrapText="1"/>
    </xf>
    <xf numFmtId="2" fontId="7" fillId="0" borderId="177" xfId="0" applyNumberFormat="1" applyFont="1" applyBorder="1" applyAlignment="1">
      <alignment horizontal="center" vertical="center" wrapText="1"/>
    </xf>
    <xf numFmtId="2" fontId="7" fillId="0" borderId="204" xfId="0" applyNumberFormat="1" applyFont="1" applyBorder="1" applyAlignment="1">
      <alignment horizontal="center" vertical="center" wrapText="1"/>
    </xf>
    <xf numFmtId="2" fontId="7" fillId="0" borderId="157" xfId="0" applyNumberFormat="1" applyFont="1" applyBorder="1" applyAlignment="1">
      <alignment horizontal="center" vertical="center" wrapText="1"/>
    </xf>
    <xf numFmtId="2" fontId="7" fillId="0" borderId="177" xfId="0" applyNumberFormat="1" applyFont="1" applyBorder="1" applyAlignment="1">
      <alignment horizontal="center" vertical="center"/>
    </xf>
    <xf numFmtId="2" fontId="7" fillId="0" borderId="204" xfId="0" applyNumberFormat="1" applyFont="1" applyBorder="1" applyAlignment="1">
      <alignment horizontal="center" vertical="center"/>
    </xf>
    <xf numFmtId="2" fontId="7" fillId="0" borderId="157" xfId="0" applyNumberFormat="1" applyFont="1" applyBorder="1" applyAlignment="1">
      <alignment horizontal="center" vertical="center"/>
    </xf>
    <xf numFmtId="0" fontId="7" fillId="0" borderId="177" xfId="0" applyFont="1" applyBorder="1" applyAlignment="1">
      <alignment horizontal="center" vertical="center" wrapText="1"/>
    </xf>
    <xf numFmtId="0" fontId="7" fillId="0" borderId="204" xfId="0" applyFont="1" applyBorder="1" applyAlignment="1">
      <alignment horizontal="center" vertical="center" wrapText="1"/>
    </xf>
    <xf numFmtId="0" fontId="7" fillId="0" borderId="157" xfId="0" applyFont="1" applyBorder="1" applyAlignment="1">
      <alignment horizontal="center" vertical="center" wrapText="1"/>
    </xf>
    <xf numFmtId="0" fontId="8" fillId="0" borderId="2" xfId="0" applyFont="1" applyBorder="1" applyAlignment="1"/>
    <xf numFmtId="0" fontId="33" fillId="0" borderId="0" xfId="0" applyFont="1" applyAlignment="1"/>
    <xf numFmtId="0" fontId="7" fillId="0" borderId="177" xfId="0" applyFont="1" applyBorder="1" applyAlignment="1">
      <alignment horizontal="center"/>
    </xf>
    <xf numFmtId="0" fontId="7" fillId="0" borderId="204" xfId="0" applyFont="1" applyBorder="1" applyAlignment="1">
      <alignment horizontal="center"/>
    </xf>
    <xf numFmtId="0" fontId="7" fillId="0" borderId="157" xfId="0" applyFont="1" applyBorder="1" applyAlignment="1">
      <alignment horizontal="center"/>
    </xf>
    <xf numFmtId="0" fontId="7" fillId="0" borderId="192" xfId="0" applyFont="1" applyBorder="1" applyAlignment="1">
      <alignment horizontal="center"/>
    </xf>
    <xf numFmtId="0" fontId="7" fillId="0" borderId="141" xfId="0" applyFont="1" applyBorder="1" applyAlignment="1">
      <alignment horizontal="center"/>
    </xf>
    <xf numFmtId="0" fontId="7" fillId="0" borderId="185" xfId="0" applyFont="1" applyBorder="1" applyAlignment="1">
      <alignment horizontal="center"/>
    </xf>
    <xf numFmtId="0" fontId="7" fillId="0" borderId="144" xfId="0" applyFont="1" applyBorder="1" applyAlignment="1">
      <alignment horizontal="center"/>
    </xf>
    <xf numFmtId="0" fontId="68" fillId="26" borderId="183" xfId="0" applyFont="1" applyFill="1" applyBorder="1" applyAlignment="1">
      <alignment horizontal="center"/>
    </xf>
    <xf numFmtId="0" fontId="68" fillId="26" borderId="228" xfId="0" applyFont="1" applyFill="1" applyBorder="1" applyAlignment="1">
      <alignment horizontal="center"/>
    </xf>
    <xf numFmtId="0" fontId="68" fillId="26" borderId="178" xfId="0" applyFont="1" applyFill="1" applyBorder="1" applyAlignment="1">
      <alignment horizontal="center"/>
    </xf>
    <xf numFmtId="0" fontId="68" fillId="26" borderId="183" xfId="0" applyFont="1" applyFill="1" applyBorder="1" applyAlignment="1">
      <alignment horizontal="center" vertical="center"/>
    </xf>
    <xf numFmtId="0" fontId="68" fillId="26" borderId="228" xfId="0" applyFont="1" applyFill="1" applyBorder="1" applyAlignment="1">
      <alignment horizontal="center" vertical="center"/>
    </xf>
    <xf numFmtId="0" fontId="68" fillId="26" borderId="178" xfId="0" applyFont="1" applyFill="1" applyBorder="1" applyAlignment="1">
      <alignment horizontal="center" vertical="center"/>
    </xf>
    <xf numFmtId="0" fontId="23" fillId="5" borderId="130" xfId="0" applyFont="1" applyFill="1" applyBorder="1" applyAlignment="1">
      <alignment horizontal="center" vertical="center" wrapText="1"/>
    </xf>
    <xf numFmtId="0" fontId="23" fillId="5" borderId="125" xfId="0" applyFont="1" applyFill="1" applyBorder="1" applyAlignment="1">
      <alignment horizontal="center" vertical="center" wrapText="1"/>
    </xf>
    <xf numFmtId="0" fontId="25" fillId="7" borderId="130" xfId="0" applyFont="1" applyFill="1" applyBorder="1" applyAlignment="1">
      <alignment horizontal="center"/>
    </xf>
    <xf numFmtId="0" fontId="25" fillId="7" borderId="125" xfId="0" applyFont="1" applyFill="1" applyBorder="1" applyAlignment="1">
      <alignment horizontal="center"/>
    </xf>
    <xf numFmtId="0" fontId="27" fillId="4" borderId="130" xfId="0" applyFont="1" applyFill="1" applyBorder="1" applyAlignment="1">
      <alignment horizontal="center" vertical="center" wrapText="1"/>
    </xf>
    <xf numFmtId="0" fontId="27" fillId="4" borderId="125" xfId="0" applyFont="1" applyFill="1" applyBorder="1" applyAlignment="1">
      <alignment horizontal="center" vertical="center" wrapText="1"/>
    </xf>
    <xf numFmtId="17" fontId="23" fillId="9" borderId="217" xfId="0" applyNumberFormat="1" applyFont="1" applyFill="1" applyBorder="1" applyAlignment="1">
      <alignment horizontal="center" wrapText="1"/>
    </xf>
    <xf numFmtId="17" fontId="23" fillId="9" borderId="218" xfId="0" applyNumberFormat="1" applyFont="1" applyFill="1" applyBorder="1" applyAlignment="1">
      <alignment horizontal="center" wrapText="1"/>
    </xf>
    <xf numFmtId="0" fontId="0" fillId="0" borderId="0" xfId="0" applyAlignment="1">
      <alignment horizontal="left" vertical="center" wrapText="1"/>
    </xf>
    <xf numFmtId="0" fontId="25" fillId="0" borderId="245" xfId="0" applyFont="1" applyBorder="1" applyAlignment="1">
      <alignment horizontal="center" wrapText="1"/>
    </xf>
    <xf numFmtId="0" fontId="25" fillId="0" borderId="246" xfId="0" applyFont="1" applyBorder="1" applyAlignment="1">
      <alignment horizontal="center" wrapText="1"/>
    </xf>
    <xf numFmtId="17" fontId="23" fillId="9" borderId="221" xfId="0" applyNumberFormat="1" applyFont="1" applyFill="1" applyBorder="1" applyAlignment="1">
      <alignment horizontal="center" wrapText="1"/>
    </xf>
    <xf numFmtId="17" fontId="23" fillId="9" borderId="222" xfId="0" applyNumberFormat="1" applyFont="1" applyFill="1" applyBorder="1" applyAlignment="1">
      <alignment horizontal="center" wrapText="1"/>
    </xf>
    <xf numFmtId="0" fontId="23" fillId="5" borderId="130" xfId="0" applyFont="1" applyFill="1" applyBorder="1" applyAlignment="1">
      <alignment horizontal="center" wrapText="1"/>
    </xf>
    <xf numFmtId="0" fontId="23" fillId="5" borderId="125" xfId="0" applyFont="1" applyFill="1" applyBorder="1" applyAlignment="1">
      <alignment horizontal="center" wrapText="1"/>
    </xf>
    <xf numFmtId="0" fontId="25" fillId="7" borderId="130" xfId="0" applyFont="1" applyFill="1" applyBorder="1" applyAlignment="1">
      <alignment horizontal="center" wrapText="1"/>
    </xf>
    <xf numFmtId="0" fontId="25" fillId="7" borderId="125" xfId="0" applyFont="1" applyFill="1" applyBorder="1" applyAlignment="1">
      <alignment horizontal="center" wrapText="1"/>
    </xf>
    <xf numFmtId="0" fontId="27" fillId="9" borderId="130" xfId="0" applyFont="1" applyFill="1" applyBorder="1" applyAlignment="1">
      <alignment horizontal="center" wrapText="1"/>
    </xf>
    <xf numFmtId="0" fontId="27" fillId="9" borderId="125" xfId="0" applyFont="1" applyFill="1" applyBorder="1" applyAlignment="1">
      <alignment horizontal="center" wrapText="1"/>
    </xf>
    <xf numFmtId="17" fontId="23" fillId="9" borderId="219" xfId="0" applyNumberFormat="1" applyFont="1" applyFill="1" applyBorder="1" applyAlignment="1">
      <alignment horizontal="center" wrapText="1"/>
    </xf>
    <xf numFmtId="17" fontId="23" fillId="9" borderId="223" xfId="0" applyNumberFormat="1" applyFont="1" applyFill="1" applyBorder="1" applyAlignment="1">
      <alignment horizontal="center" wrapText="1"/>
    </xf>
    <xf numFmtId="0" fontId="23" fillId="0" borderId="2" xfId="0" applyFont="1" applyBorder="1" applyAlignment="1">
      <alignment horizontal="center"/>
    </xf>
    <xf numFmtId="0" fontId="23" fillId="0" borderId="3" xfId="0" applyFont="1" applyBorder="1" applyAlignment="1">
      <alignment horizontal="center"/>
    </xf>
    <xf numFmtId="0" fontId="51" fillId="0" borderId="0" xfId="0" applyFont="1" applyAlignment="1">
      <alignment horizontal="left" vertical="top" wrapText="1"/>
    </xf>
    <xf numFmtId="0" fontId="42" fillId="20" borderId="103" xfId="0" applyFont="1" applyFill="1" applyBorder="1" applyAlignment="1">
      <alignment horizontal="center"/>
    </xf>
    <xf numFmtId="0" fontId="42" fillId="0" borderId="2" xfId="0" applyFont="1" applyBorder="1" applyAlignment="1">
      <alignment horizontal="center"/>
    </xf>
    <xf numFmtId="0" fontId="42" fillId="0" borderId="3" xfId="0" applyFont="1" applyBorder="1" applyAlignment="1">
      <alignment horizontal="center"/>
    </xf>
    <xf numFmtId="0" fontId="42" fillId="10" borderId="3" xfId="0" applyFont="1" applyFill="1" applyBorder="1" applyAlignment="1">
      <alignment horizontal="center"/>
    </xf>
    <xf numFmtId="0" fontId="42" fillId="12" borderId="28" xfId="0" applyFont="1" applyFill="1" applyBorder="1" applyAlignment="1">
      <alignment horizontal="center"/>
    </xf>
    <xf numFmtId="0" fontId="42" fillId="14" borderId="86" xfId="0" applyFont="1" applyFill="1" applyBorder="1" applyAlignment="1">
      <alignment horizontal="center" vertical="center"/>
    </xf>
    <xf numFmtId="0" fontId="42" fillId="17" borderId="87" xfId="0" applyFont="1" applyFill="1" applyBorder="1" applyAlignment="1">
      <alignment horizontal="center"/>
    </xf>
    <xf numFmtId="0" fontId="30" fillId="0" borderId="0" xfId="0" applyFont="1" applyAlignment="1">
      <alignment horizontal="left" vertical="center" wrapText="1"/>
    </xf>
  </cellXfs>
  <cellStyles count="15">
    <cellStyle name="cf1" xfId="2"/>
    <cellStyle name="cf2" xfId="3"/>
    <cellStyle name="Normal" xfId="0" builtinId="0" customBuiltin="1"/>
    <cellStyle name="Normal 2" xfId="4"/>
    <cellStyle name="Normal 2 2" xfId="5"/>
    <cellStyle name="Normal 3" xfId="6"/>
    <cellStyle name="Normal 3 2" xfId="7"/>
    <cellStyle name="Normal 4" xfId="8"/>
    <cellStyle name="Normal 5" xfId="9"/>
    <cellStyle name="Normal 6" xfId="10"/>
    <cellStyle name="Normal 7" xfId="11"/>
    <cellStyle name="Normal 8" xfId="14"/>
    <cellStyle name="Título 3" xfId="1" builtinId="18" customBuiltin="1"/>
    <cellStyle name="Vírgula" xfId="13" builtinId="3"/>
    <cellStyle name="Vírgula 2" xfId="12"/>
  </cellStyles>
  <dxfs count="12">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3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3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Tipo de manifestação Abril/2026</a:t>
            </a:r>
          </a:p>
        </c:rich>
      </c:tx>
      <c:overlay val="0"/>
      <c:spPr>
        <a:noFill/>
        <a:ln>
          <a:noFill/>
        </a:ln>
      </c:spPr>
    </c:title>
    <c:autoTitleDeleted val="0"/>
    <c:plotArea>
      <c:layout>
        <c:manualLayout>
          <c:xMode val="edge"/>
          <c:yMode val="edge"/>
          <c:x val="1.2869955718917834E-2"/>
          <c:y val="0.11558247526751464"/>
          <c:w val="0.9459459680350194"/>
          <c:h val="0.78160629921259839"/>
        </c:manualLayout>
      </c:layout>
      <c:barChart>
        <c:barDir val="col"/>
        <c:grouping val="stacked"/>
        <c:varyColors val="1"/>
        <c:ser>
          <c:idx val="0"/>
          <c:order val="0"/>
          <c:invertIfNegative val="0"/>
          <c:cat>
            <c:strRef>
              <c:f>Protocolos!$T$19:$T$24</c:f>
              <c:strCache>
                <c:ptCount val="6"/>
                <c:pt idx="0">
                  <c:v>Denúncia</c:v>
                </c:pt>
                <c:pt idx="1">
                  <c:v>Elogio</c:v>
                </c:pt>
                <c:pt idx="2">
                  <c:v>BRT Aricanduva</c:v>
                </c:pt>
                <c:pt idx="3">
                  <c:v>Reclamação</c:v>
                </c:pt>
                <c:pt idx="4">
                  <c:v>Solicitação</c:v>
                </c:pt>
                <c:pt idx="5">
                  <c:v>Sugestão</c:v>
                </c:pt>
              </c:strCache>
            </c:strRef>
          </c:cat>
          <c:val>
            <c:numRef>
              <c:f>Protocolos!$M$19:$M$24</c:f>
              <c:numCache>
                <c:formatCode>General</c:formatCode>
                <c:ptCount val="6"/>
                <c:pt idx="0">
                  <c:v>398</c:v>
                </c:pt>
                <c:pt idx="1">
                  <c:v>69</c:v>
                </c:pt>
                <c:pt idx="2">
                  <c:v>0</c:v>
                </c:pt>
                <c:pt idx="3">
                  <c:v>4633</c:v>
                </c:pt>
                <c:pt idx="4">
                  <c:v>397</c:v>
                </c:pt>
                <c:pt idx="5">
                  <c:v>41</c:v>
                </c:pt>
              </c:numCache>
            </c:numRef>
          </c:val>
          <c:extLst>
            <c:ext xmlns:c16="http://schemas.microsoft.com/office/drawing/2014/chart" uri="{C3380CC4-5D6E-409C-BE32-E72D297353CC}">
              <c16:uniqueId val="{0000000A-D918-43D8-85AF-9551245D7873}"/>
            </c:ext>
          </c:extLst>
        </c:ser>
        <c:dLbls>
          <c:showLegendKey val="0"/>
          <c:showVal val="0"/>
          <c:showCatName val="0"/>
          <c:showSerName val="0"/>
          <c:showPercent val="0"/>
          <c:showBubbleSize val="0"/>
        </c:dLbls>
        <c:gapWidth val="150"/>
        <c:overlap val="100"/>
        <c:axId val="1791461247"/>
        <c:axId val="1791460415"/>
      </c:barChart>
      <c:valAx>
        <c:axId val="1791460415"/>
        <c:scaling>
          <c:logBase val="10"/>
          <c:orientation val="minMax"/>
          <c:max val="10000"/>
          <c:min val="1"/>
        </c:scaling>
        <c:delete val="0"/>
        <c:axPos val="l"/>
        <c:majorGridlines>
          <c:spPr>
            <a:ln w="9528" cap="flat">
              <a:solidFill>
                <a:srgbClr val="868686"/>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791461247"/>
        <c:crosses val="autoZero"/>
        <c:crossBetween val="between"/>
        <c:majorUnit val="100"/>
      </c:valAx>
      <c:catAx>
        <c:axId val="1791461247"/>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791460415"/>
        <c:crosses val="autoZero"/>
        <c:auto val="1"/>
        <c:lblAlgn val="ctr"/>
        <c:lblOffset val="100"/>
        <c:noMultiLvlLbl val="0"/>
      </c:catAx>
      <c:spPr>
        <a:no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pt-BR" sz="1050">
                <a:solidFill>
                  <a:sysClr val="windowText" lastClr="000000"/>
                </a:solidFill>
              </a:rPr>
              <a:t>FORA DA COMPETÊNCIA DA MUNICIPALIDADE - PERCENTUAIS ABRIL/2026</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pt-BR"/>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1DC-4B52-BE9B-0C821A8A1DA5}"/>
              </c:ext>
            </c:extLst>
          </c:dPt>
          <c:dPt>
            <c:idx val="1"/>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832-45EA-8653-3E8C4B6078CA}"/>
              </c:ext>
            </c:extLst>
          </c:dPt>
          <c:dPt>
            <c:idx val="2"/>
            <c:bubble3D val="0"/>
            <c:spPr>
              <a:solidFill>
                <a:srgbClr val="7030A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832-45EA-8653-3E8C4B6078CA}"/>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'Fora da competência'!$A$33:$A$35</c:f>
              <c:strCache>
                <c:ptCount val="3"/>
                <c:pt idx="0">
                  <c:v>Competência Estadual</c:v>
                </c:pt>
                <c:pt idx="1">
                  <c:v>Outros Municípios</c:v>
                </c:pt>
                <c:pt idx="2">
                  <c:v>Outros Órgãos</c:v>
                </c:pt>
              </c:strCache>
            </c:strRef>
          </c:cat>
          <c:val>
            <c:numRef>
              <c:f>'Fora da competência'!$B$33:$B$35</c:f>
              <c:numCache>
                <c:formatCode>General</c:formatCode>
                <c:ptCount val="3"/>
                <c:pt idx="0">
                  <c:v>21</c:v>
                </c:pt>
                <c:pt idx="1">
                  <c:v>22</c:v>
                </c:pt>
                <c:pt idx="2">
                  <c:v>99</c:v>
                </c:pt>
              </c:numCache>
            </c:numRef>
          </c:val>
          <c:extLst>
            <c:ext xmlns:c16="http://schemas.microsoft.com/office/drawing/2014/chart" uri="{C3380CC4-5D6E-409C-BE32-E72D297353CC}">
              <c16:uniqueId val="{00000000-C832-45EA-8653-3E8C4B6078C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3.4758016072733183E-2"/>
          <c:y val="0.71162547573934365"/>
          <c:w val="0.90161798847309038"/>
          <c:h val="0.2612047000230337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pt-BR" sz="1100" b="1">
                <a:solidFill>
                  <a:sysClr val="windowText" lastClr="000000"/>
                </a:solidFill>
              </a:rPr>
              <a:t>CANAL</a:t>
            </a:r>
            <a:r>
              <a:rPr lang="pt-BR" sz="1100" b="1" baseline="0">
                <a:solidFill>
                  <a:sysClr val="windowText" lastClr="000000"/>
                </a:solidFill>
              </a:rPr>
              <a:t> DE ENTRADA - ABRIL/2026</a:t>
            </a:r>
            <a:endParaRPr lang="pt-BR" sz="1100" b="1">
              <a:solidFill>
                <a:sysClr val="windowText" lastClr="000000"/>
              </a:solidFill>
            </a:endParaRPr>
          </a:p>
        </c:rich>
      </c:tx>
      <c:layout>
        <c:manualLayout>
          <c:xMode val="edge"/>
          <c:yMode val="edge"/>
          <c:x val="0.17643369927921207"/>
          <c:y val="2.85757903047698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8.9920193646486235E-2"/>
          <c:y val="0.14703206143011438"/>
          <c:w val="0.86421996594214734"/>
          <c:h val="0.47365191215891772"/>
        </c:manualLayout>
      </c:layout>
      <c:barChart>
        <c:barDir val="col"/>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0810-4EA1-868B-4C5D09C6405B}"/>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1-E443-4480-BAC4-1FA7C18A327D}"/>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E443-4480-BAC4-1FA7C18A327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5-E443-4480-BAC4-1FA7C18A327D}"/>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E443-4480-BAC4-1FA7C18A327D}"/>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9-E443-4480-BAC4-1FA7C18A327D}"/>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A8DE-4EFC-98FF-FE7956AC94EC}"/>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A8DE-4EFC-98FF-FE7956AC94EC}"/>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'Fora da competência'!$A$40:$A$47</c:f>
              <c:strCache>
                <c:ptCount val="8"/>
                <c:pt idx="0">
                  <c:v>App SP156</c:v>
                </c:pt>
                <c:pt idx="1">
                  <c:v>Carta</c:v>
                </c:pt>
                <c:pt idx="2">
                  <c:v>Central SP156</c:v>
                </c:pt>
                <c:pt idx="3">
                  <c:v>E-mail</c:v>
                </c:pt>
                <c:pt idx="4">
                  <c:v>Encaminhamento de outros órgãos (Processo SEI, Memorando, Ofício, etc.) - referenciar na descrição</c:v>
                </c:pt>
                <c:pt idx="5">
                  <c:v>PORTAL</c:v>
                </c:pt>
                <c:pt idx="6">
                  <c:v>Presencial</c:v>
                </c:pt>
                <c:pt idx="7">
                  <c:v>Zap Denúncia</c:v>
                </c:pt>
              </c:strCache>
            </c:strRef>
          </c:cat>
          <c:val>
            <c:numRef>
              <c:f>'Fora da competência'!$B$40:$B$47</c:f>
              <c:numCache>
                <c:formatCode>General</c:formatCode>
                <c:ptCount val="8"/>
                <c:pt idx="0">
                  <c:v>2</c:v>
                </c:pt>
                <c:pt idx="1">
                  <c:v>1</c:v>
                </c:pt>
                <c:pt idx="2">
                  <c:v>0</c:v>
                </c:pt>
                <c:pt idx="3">
                  <c:v>84</c:v>
                </c:pt>
                <c:pt idx="4">
                  <c:v>6</c:v>
                </c:pt>
                <c:pt idx="5">
                  <c:v>17</c:v>
                </c:pt>
                <c:pt idx="6">
                  <c:v>13</c:v>
                </c:pt>
                <c:pt idx="7">
                  <c:v>19</c:v>
                </c:pt>
              </c:numCache>
            </c:numRef>
          </c:val>
          <c:extLst>
            <c:ext xmlns:c16="http://schemas.microsoft.com/office/drawing/2014/chart" uri="{C3380CC4-5D6E-409C-BE32-E72D297353CC}">
              <c16:uniqueId val="{0000000A-E443-4480-BAC4-1FA7C18A327D}"/>
            </c:ext>
          </c:extLst>
        </c:ser>
        <c:dLbls>
          <c:dLblPos val="outEnd"/>
          <c:showLegendKey val="0"/>
          <c:showVal val="1"/>
          <c:showCatName val="0"/>
          <c:showSerName val="0"/>
          <c:showPercent val="0"/>
          <c:showBubbleSize val="0"/>
        </c:dLbls>
        <c:gapWidth val="219"/>
        <c:overlap val="-27"/>
        <c:axId val="1304431200"/>
        <c:axId val="1304431616"/>
      </c:barChart>
      <c:catAx>
        <c:axId val="1304431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1616"/>
        <c:crosses val="autoZero"/>
        <c:auto val="1"/>
        <c:lblAlgn val="ctr"/>
        <c:lblOffset val="100"/>
        <c:noMultiLvlLbl val="0"/>
      </c:catAx>
      <c:valAx>
        <c:axId val="130443161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1200"/>
        <c:crosses val="autoZero"/>
        <c:crossBetween val="between"/>
      </c:valAx>
      <c:spPr>
        <a:noFill/>
        <a:ln>
          <a:noFill/>
        </a:ln>
        <a:effectLst/>
      </c:spPr>
    </c:plotArea>
    <c:plotVisOnly val="1"/>
    <c:dispBlanksAs val="gap"/>
    <c:showDLblsOverMax val="0"/>
  </c:chart>
  <c:spPr>
    <a:solidFill>
      <a:schemeClr val="bg1"/>
    </a:solidFill>
    <a:ln w="317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pt-BR" sz="1400" b="1" i="0" baseline="0">
                <a:solidFill>
                  <a:schemeClr val="tx1">
                    <a:lumMod val="65000"/>
                    <a:lumOff val="35000"/>
                  </a:schemeClr>
                </a:solidFill>
                <a:effectLst/>
              </a:rPr>
              <a:t>10 assuntos mais solicitados - Média/2026</a:t>
            </a:r>
            <a:endParaRPr lang="pt-BR" sz="1400">
              <a:solidFill>
                <a:schemeClr val="tx1">
                  <a:lumMod val="65000"/>
                  <a:lumOff val="35000"/>
                </a:schemeClr>
              </a:solidFill>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endParaRPr lang="pt-BR"/>
          </a:p>
        </c:rich>
      </c:tx>
      <c:layout>
        <c:manualLayout>
          <c:xMode val="edge"/>
          <c:yMode val="edge"/>
          <c:x val="0.23184438014303349"/>
          <c:y val="2.7733707282817221E-2"/>
        </c:manualLayout>
      </c:layout>
      <c:overlay val="0"/>
    </c:title>
    <c:autoTitleDeleted val="0"/>
    <c:plotArea>
      <c:layout>
        <c:manualLayout>
          <c:xMode val="edge"/>
          <c:yMode val="edge"/>
          <c:x val="7.5743007371603305E-2"/>
          <c:y val="0.11856738380143428"/>
          <c:w val="0.9182334138925704"/>
          <c:h val="0.87144894289788577"/>
        </c:manualLayout>
      </c:layout>
      <c:barChart>
        <c:barDir val="bar"/>
        <c:grouping val="clustered"/>
        <c:varyColors val="1"/>
        <c:ser>
          <c:idx val="0"/>
          <c:order val="0"/>
          <c:invertIfNegative val="0"/>
          <c:dPt>
            <c:idx val="1"/>
            <c:invertIfNegative val="0"/>
            <c:bubble3D val="0"/>
            <c:extLst>
              <c:ext xmlns:c16="http://schemas.microsoft.com/office/drawing/2014/chart" uri="{C3380CC4-5D6E-409C-BE32-E72D297353CC}">
                <c16:uniqueId val="{00000000-AA92-48C6-A1E4-B5FF1EFB694F}"/>
              </c:ext>
            </c:extLst>
          </c:dPt>
          <c:dPt>
            <c:idx val="2"/>
            <c:invertIfNegative val="0"/>
            <c:bubble3D val="0"/>
            <c:extLst>
              <c:ext xmlns:c16="http://schemas.microsoft.com/office/drawing/2014/chart" uri="{C3380CC4-5D6E-409C-BE32-E72D297353CC}">
                <c16:uniqueId val="{00000001-AA92-48C6-A1E4-B5FF1EFB694F}"/>
              </c:ext>
            </c:extLst>
          </c:dPt>
          <c:dPt>
            <c:idx val="3"/>
            <c:invertIfNegative val="0"/>
            <c:bubble3D val="0"/>
            <c:extLst>
              <c:ext xmlns:c16="http://schemas.microsoft.com/office/drawing/2014/chart" uri="{C3380CC4-5D6E-409C-BE32-E72D297353CC}">
                <c16:uniqueId val="{00000002-AA92-48C6-A1E4-B5FF1EFB694F}"/>
              </c:ext>
            </c:extLst>
          </c:dPt>
          <c:dPt>
            <c:idx val="4"/>
            <c:invertIfNegative val="0"/>
            <c:bubble3D val="0"/>
            <c:extLst>
              <c:ext xmlns:c16="http://schemas.microsoft.com/office/drawing/2014/chart" uri="{C3380CC4-5D6E-409C-BE32-E72D297353CC}">
                <c16:uniqueId val="{00000003-AA92-48C6-A1E4-B5FF1EFB694F}"/>
              </c:ext>
            </c:extLst>
          </c:dPt>
          <c:dPt>
            <c:idx val="5"/>
            <c:invertIfNegative val="0"/>
            <c:bubble3D val="0"/>
            <c:extLst>
              <c:ext xmlns:c16="http://schemas.microsoft.com/office/drawing/2014/chart" uri="{C3380CC4-5D6E-409C-BE32-E72D297353CC}">
                <c16:uniqueId val="{00000004-AA92-48C6-A1E4-B5FF1EFB694F}"/>
              </c:ext>
            </c:extLst>
          </c:dPt>
          <c:dPt>
            <c:idx val="6"/>
            <c:invertIfNegative val="0"/>
            <c:bubble3D val="0"/>
            <c:extLst>
              <c:ext xmlns:c16="http://schemas.microsoft.com/office/drawing/2014/chart" uri="{C3380CC4-5D6E-409C-BE32-E72D297353CC}">
                <c16:uniqueId val="{00000005-AA92-48C6-A1E4-B5FF1EFB694F}"/>
              </c:ext>
            </c:extLst>
          </c:dPt>
          <c:dPt>
            <c:idx val="7"/>
            <c:invertIfNegative val="0"/>
            <c:bubble3D val="0"/>
            <c:extLst>
              <c:ext xmlns:c16="http://schemas.microsoft.com/office/drawing/2014/chart" uri="{C3380CC4-5D6E-409C-BE32-E72D297353CC}">
                <c16:uniqueId val="{00000006-AA92-48C6-A1E4-B5FF1EFB694F}"/>
              </c:ext>
            </c:extLst>
          </c:dPt>
          <c:dPt>
            <c:idx val="8"/>
            <c:invertIfNegative val="0"/>
            <c:bubble3D val="0"/>
            <c:extLst>
              <c:ext xmlns:c16="http://schemas.microsoft.com/office/drawing/2014/chart" uri="{C3380CC4-5D6E-409C-BE32-E72D297353CC}">
                <c16:uniqueId val="{00000007-AA92-48C6-A1E4-B5FF1EFB694F}"/>
              </c:ext>
            </c:extLst>
          </c:dPt>
          <c:dPt>
            <c:idx val="9"/>
            <c:invertIfNegative val="0"/>
            <c:bubble3D val="0"/>
            <c:extLst>
              <c:ext xmlns:c16="http://schemas.microsoft.com/office/drawing/2014/chart" uri="{C3380CC4-5D6E-409C-BE32-E72D297353CC}">
                <c16:uniqueId val="{00000008-AA92-48C6-A1E4-B5FF1EFB694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'10+_Assuntos_2026'!$A$7:$A$16</c:f>
              <c:strCache>
                <c:ptCount val="10"/>
                <c:pt idx="0">
                  <c:v>Qualidade de atendimento</c:v>
                </c:pt>
                <c:pt idx="1">
                  <c:v>Ônibus</c:v>
                </c:pt>
                <c:pt idx="2">
                  <c:v>Árvore</c:v>
                </c:pt>
                <c:pt idx="3">
                  <c:v>Buraco e Pavimentação</c:v>
                </c:pt>
                <c:pt idx="4">
                  <c:v>Matrícula</c:v>
                </c:pt>
                <c:pt idx="5">
                  <c:v>Ponto viciado, entulho e caçamba de entulho</c:v>
                </c:pt>
                <c:pt idx="6">
                  <c:v>Capinação e roçada de áreas verdes</c:v>
                </c:pt>
                <c:pt idx="7">
                  <c:v>Processo Administrativo</c:v>
                </c:pt>
                <c:pt idx="8">
                  <c:v>Poluição sonora - PSIU</c:v>
                </c:pt>
                <c:pt idx="9">
                  <c:v>Multas de trânsito e guinchamentos</c:v>
                </c:pt>
              </c:strCache>
            </c:strRef>
          </c:cat>
          <c:val>
            <c:numRef>
              <c:f>'10+_Assuntos_2026'!$O$7:$O$16</c:f>
              <c:numCache>
                <c:formatCode>0</c:formatCode>
                <c:ptCount val="10"/>
                <c:pt idx="0">
                  <c:v>305</c:v>
                </c:pt>
                <c:pt idx="1">
                  <c:v>232</c:v>
                </c:pt>
                <c:pt idx="2">
                  <c:v>225.25</c:v>
                </c:pt>
                <c:pt idx="3">
                  <c:v>223.25</c:v>
                </c:pt>
                <c:pt idx="4">
                  <c:v>210.5</c:v>
                </c:pt>
                <c:pt idx="5">
                  <c:v>201.5</c:v>
                </c:pt>
                <c:pt idx="6">
                  <c:v>189</c:v>
                </c:pt>
                <c:pt idx="7">
                  <c:v>179.25</c:v>
                </c:pt>
                <c:pt idx="8">
                  <c:v>162</c:v>
                </c:pt>
                <c:pt idx="9">
                  <c:v>156.75</c:v>
                </c:pt>
              </c:numCache>
            </c:numRef>
          </c:val>
          <c:extLst>
            <c:ext xmlns:c16="http://schemas.microsoft.com/office/drawing/2014/chart" uri="{C3380CC4-5D6E-409C-BE32-E72D297353CC}">
              <c16:uniqueId val="{00000012-06C4-40E2-9D44-657DCCF0D825}"/>
            </c:ext>
          </c:extLst>
        </c:ser>
        <c:dLbls>
          <c:showLegendKey val="0"/>
          <c:showVal val="0"/>
          <c:showCatName val="0"/>
          <c:showSerName val="0"/>
          <c:showPercent val="0"/>
          <c:showBubbleSize val="0"/>
        </c:dLbls>
        <c:gapWidth val="318"/>
        <c:axId val="1812053151"/>
        <c:axId val="1812050655"/>
      </c:barChart>
      <c:valAx>
        <c:axId val="1812050655"/>
        <c:scaling>
          <c:orientation val="minMax"/>
          <c:min val="0"/>
        </c:scaling>
        <c:delete val="0"/>
        <c:axPos val="b"/>
        <c:majorGridlines>
          <c:spPr>
            <a:ln>
              <a:solidFill>
                <a:schemeClr val="bg1">
                  <a:lumMod val="65000"/>
                  <a:alpha val="70000"/>
                </a:schemeClr>
              </a:solidFill>
            </a:ln>
          </c:spPr>
        </c:majorGridlines>
        <c:numFmt formatCode="0" sourceLinked="1"/>
        <c:majorTickMark val="out"/>
        <c:minorTickMark val="none"/>
        <c:tickLblPos val="nextTo"/>
        <c:crossAx val="1812053151"/>
        <c:crosses val="autoZero"/>
        <c:crossBetween val="between"/>
      </c:valAx>
      <c:catAx>
        <c:axId val="1812053151"/>
        <c:scaling>
          <c:orientation val="minMax"/>
        </c:scaling>
        <c:delete val="0"/>
        <c:axPos val="l"/>
        <c:numFmt formatCode="mmm/yy" sourceLinked="0"/>
        <c:majorTickMark val="out"/>
        <c:minorTickMark val="none"/>
        <c:tickLblPos val="nextTo"/>
        <c:crossAx val="1812050655"/>
        <c:crosses val="autoZero"/>
        <c:auto val="1"/>
        <c:lblAlgn val="ctr"/>
        <c:lblOffset val="100"/>
        <c:noMultiLvlLbl val="0"/>
      </c:catAx>
    </c:plotArea>
    <c:plotVisOnly val="1"/>
    <c:dispBlanksAs val="gap"/>
    <c:showDLblsOverMax val="0"/>
  </c:chart>
  <c:spPr>
    <a:ln>
      <a:solidFill>
        <a:schemeClr val="tx1"/>
      </a:solidFill>
    </a:ln>
  </c:sp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pt-BR"/>
              <a:t>% em relação ao todo de ABR/26 (excetuando-se denúncias)</a:t>
            </a:r>
          </a:p>
        </c:rich>
      </c:tx>
      <c:layout>
        <c:manualLayout>
          <c:xMode val="edge"/>
          <c:yMode val="edge"/>
          <c:x val="9.1135577749750975E-3"/>
          <c:y val="1.7184393401602004E-2"/>
        </c:manualLayout>
      </c:layout>
      <c:overlay val="0"/>
      <c:spPr>
        <a:noFill/>
        <a:ln w="25400">
          <a:noFill/>
        </a:ln>
      </c:spPr>
    </c:title>
    <c:autoTitleDeleted val="0"/>
    <c:plotArea>
      <c:layout>
        <c:manualLayout>
          <c:layoutTarget val="inner"/>
          <c:xMode val="edge"/>
          <c:yMode val="edge"/>
          <c:x val="1.0078738623950909E-2"/>
          <c:y val="0.11583103666145671"/>
          <c:w val="0.62612779091973203"/>
          <c:h val="0.84799291793859644"/>
        </c:manualLayout>
      </c:layout>
      <c:ofPieChart>
        <c:ofPieType val="pie"/>
        <c:varyColors val="1"/>
        <c:ser>
          <c:idx val="0"/>
          <c:order val="0"/>
          <c:dPt>
            <c:idx val="0"/>
            <c:bubble3D val="0"/>
            <c:extLst>
              <c:ext xmlns:c16="http://schemas.microsoft.com/office/drawing/2014/chart" uri="{C3380CC4-5D6E-409C-BE32-E72D297353CC}">
                <c16:uniqueId val="{00000001-3967-4060-BBB5-085553BE3864}"/>
              </c:ext>
            </c:extLst>
          </c:dPt>
          <c:dPt>
            <c:idx val="1"/>
            <c:bubble3D val="0"/>
            <c:extLst>
              <c:ext xmlns:c16="http://schemas.microsoft.com/office/drawing/2014/chart" uri="{C3380CC4-5D6E-409C-BE32-E72D297353CC}">
                <c16:uniqueId val="{00000003-3967-4060-BBB5-085553BE3864}"/>
              </c:ext>
            </c:extLst>
          </c:dPt>
          <c:dPt>
            <c:idx val="2"/>
            <c:bubble3D val="0"/>
            <c:extLst>
              <c:ext xmlns:c16="http://schemas.microsoft.com/office/drawing/2014/chart" uri="{C3380CC4-5D6E-409C-BE32-E72D297353CC}">
                <c16:uniqueId val="{00000005-3967-4060-BBB5-085553BE3864}"/>
              </c:ext>
            </c:extLst>
          </c:dPt>
          <c:dPt>
            <c:idx val="3"/>
            <c:bubble3D val="0"/>
            <c:extLst>
              <c:ext xmlns:c16="http://schemas.microsoft.com/office/drawing/2014/chart" uri="{C3380CC4-5D6E-409C-BE32-E72D297353CC}">
                <c16:uniqueId val="{00000007-3967-4060-BBB5-085553BE3864}"/>
              </c:ext>
            </c:extLst>
          </c:dPt>
          <c:dPt>
            <c:idx val="4"/>
            <c:bubble3D val="0"/>
            <c:extLst>
              <c:ext xmlns:c16="http://schemas.microsoft.com/office/drawing/2014/chart" uri="{C3380CC4-5D6E-409C-BE32-E72D297353CC}">
                <c16:uniqueId val="{00000009-3967-4060-BBB5-085553BE3864}"/>
              </c:ext>
            </c:extLst>
          </c:dPt>
          <c:dPt>
            <c:idx val="5"/>
            <c:bubble3D val="0"/>
            <c:extLst>
              <c:ext xmlns:c16="http://schemas.microsoft.com/office/drawing/2014/chart" uri="{C3380CC4-5D6E-409C-BE32-E72D297353CC}">
                <c16:uniqueId val="{0000000B-3967-4060-BBB5-085553BE3864}"/>
              </c:ext>
            </c:extLst>
          </c:dPt>
          <c:dPt>
            <c:idx val="6"/>
            <c:bubble3D val="0"/>
            <c:extLst>
              <c:ext xmlns:c16="http://schemas.microsoft.com/office/drawing/2014/chart" uri="{C3380CC4-5D6E-409C-BE32-E72D297353CC}">
                <c16:uniqueId val="{0000000D-3967-4060-BBB5-085553BE3864}"/>
              </c:ext>
            </c:extLst>
          </c:dPt>
          <c:dPt>
            <c:idx val="7"/>
            <c:bubble3D val="0"/>
            <c:extLst>
              <c:ext xmlns:c16="http://schemas.microsoft.com/office/drawing/2014/chart" uri="{C3380CC4-5D6E-409C-BE32-E72D297353CC}">
                <c16:uniqueId val="{0000000F-3967-4060-BBB5-085553BE3864}"/>
              </c:ext>
            </c:extLst>
          </c:dPt>
          <c:dPt>
            <c:idx val="8"/>
            <c:bubble3D val="0"/>
            <c:extLst>
              <c:ext xmlns:c16="http://schemas.microsoft.com/office/drawing/2014/chart" uri="{C3380CC4-5D6E-409C-BE32-E72D297353CC}">
                <c16:uniqueId val="{00000011-3967-4060-BBB5-085553BE3864}"/>
              </c:ext>
            </c:extLst>
          </c:dPt>
          <c:dPt>
            <c:idx val="9"/>
            <c:bubble3D val="0"/>
            <c:extLst>
              <c:ext xmlns:c16="http://schemas.microsoft.com/office/drawing/2014/chart" uri="{C3380CC4-5D6E-409C-BE32-E72D297353CC}">
                <c16:uniqueId val="{00000013-3967-4060-BBB5-085553BE3864}"/>
              </c:ext>
            </c:extLst>
          </c:dPt>
          <c:dPt>
            <c:idx val="10"/>
            <c:bubble3D val="0"/>
            <c:extLst>
              <c:ext xmlns:c16="http://schemas.microsoft.com/office/drawing/2014/chart" uri="{C3380CC4-5D6E-409C-BE32-E72D297353CC}">
                <c16:uniqueId val="{00000015-3967-4060-BBB5-085553BE3864}"/>
              </c:ext>
            </c:extLst>
          </c:dPt>
          <c:dPt>
            <c:idx val="11"/>
            <c:bubble3D val="0"/>
            <c:extLst>
              <c:ext xmlns:c16="http://schemas.microsoft.com/office/drawing/2014/chart" uri="{C3380CC4-5D6E-409C-BE32-E72D297353CC}">
                <c16:uniqueId val="{00000017-3967-4060-BBB5-085553BE3864}"/>
              </c:ext>
            </c:extLst>
          </c:dPt>
          <c:dLbls>
            <c:dLbl>
              <c:idx val="10"/>
              <c:layout>
                <c:manualLayout>
                  <c:x val="4.1746699435816916E-2"/>
                  <c:y val="-6.3629046568219411E-17"/>
                </c:manualLayout>
              </c:layout>
              <c:numFmt formatCode="0.00%" sourceLinked="0"/>
              <c:spPr>
                <a:noFill/>
                <a:ln w="25400">
                  <a:noFill/>
                </a:ln>
              </c:spPr>
              <c:txPr>
                <a:bodyPr/>
                <a:lstStyle/>
                <a:p>
                  <a:pPr>
                    <a:defRPr sz="900" b="1" i="0" u="none" strike="noStrike" baseline="0">
                      <a:solidFill>
                        <a:schemeClr val="tx1"/>
                      </a:solidFill>
                      <a:latin typeface="Calibri"/>
                      <a:ea typeface="Calibri"/>
                      <a:cs typeface="Calibri"/>
                    </a:defRPr>
                  </a:pPr>
                  <a:endParaRPr lang="pt-BR"/>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3967-4060-BBB5-085553BE3864}"/>
                </c:ext>
              </c:extLst>
            </c:dLbl>
            <c:dLbl>
              <c:idx val="11"/>
              <c:layout>
                <c:manualLayout>
                  <c:x val="-8.3651015537874282E-2"/>
                  <c:y val="-1.271202447582738E-16"/>
                </c:manualLayout>
              </c:layout>
              <c:numFmt formatCode="0.00%" sourceLinked="0"/>
              <c:spPr>
                <a:noFill/>
                <a:ln w="25400">
                  <a:noFill/>
                </a:ln>
              </c:spPr>
              <c:txPr>
                <a:bodyPr/>
                <a:lstStyle/>
                <a:p>
                  <a:pPr>
                    <a:defRPr sz="900" b="1" i="0" u="none" strike="noStrike" baseline="0">
                      <a:solidFill>
                        <a:schemeClr val="tx1"/>
                      </a:solidFill>
                      <a:latin typeface="Calibri"/>
                      <a:ea typeface="Calibri"/>
                      <a:cs typeface="Calibri"/>
                    </a:defRPr>
                  </a:pPr>
                  <a:endParaRPr lang="pt-BR"/>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3967-4060-BBB5-085553BE3864}"/>
                </c:ext>
              </c:extLst>
            </c:dLbl>
            <c:numFmt formatCode="0.00%" sourceLinked="0"/>
            <c:spPr>
              <a:noFill/>
              <a:ln w="25400">
                <a:noFill/>
              </a:ln>
            </c:spPr>
            <c:txPr>
              <a:bodyPr wrap="square" lIns="38100" tIns="19050" rIns="38100" bIns="19050" anchor="ctr">
                <a:spAutoFit/>
              </a:bodyPr>
              <a:lstStyle/>
              <a:p>
                <a:pPr>
                  <a:defRPr sz="900" b="1" i="0" u="none" strike="noStrike" baseline="0">
                    <a:solidFill>
                      <a:schemeClr val="tx1"/>
                    </a:solidFill>
                    <a:latin typeface="Calibri"/>
                    <a:ea typeface="Calibri"/>
                    <a:cs typeface="Calibri"/>
                  </a:defRPr>
                </a:pPr>
                <a:endParaRPr lang="pt-BR"/>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('10+_Assuntos_2026'!$A$7:$A$16,'10+_Assuntos_2026'!$A$18)</c:f>
              <c:strCache>
                <c:ptCount val="11"/>
                <c:pt idx="0">
                  <c:v>Qualidade de atendimento</c:v>
                </c:pt>
                <c:pt idx="1">
                  <c:v>Ônibus</c:v>
                </c:pt>
                <c:pt idx="2">
                  <c:v>Árvore</c:v>
                </c:pt>
                <c:pt idx="3">
                  <c:v>Buraco e Pavimentação</c:v>
                </c:pt>
                <c:pt idx="4">
                  <c:v>Matrícula</c:v>
                </c:pt>
                <c:pt idx="5">
                  <c:v>Ponto viciado, entulho e caçamba de entulho</c:v>
                </c:pt>
                <c:pt idx="6">
                  <c:v>Capinação e roçada de áreas verdes</c:v>
                </c:pt>
                <c:pt idx="7">
                  <c:v>Processo Administrativo</c:v>
                </c:pt>
                <c:pt idx="8">
                  <c:v>Poluição sonora - PSIU</c:v>
                </c:pt>
                <c:pt idx="9">
                  <c:v>Multas de trânsito e guinchamentos</c:v>
                </c:pt>
                <c:pt idx="10">
                  <c:v>Outros</c:v>
                </c:pt>
              </c:strCache>
            </c:strRef>
          </c:cat>
          <c:val>
            <c:numRef>
              <c:f>('10+_Assuntos_2026'!$P$7:$P$16,'10+_Assuntos_2026'!$O$18)</c:f>
              <c:numCache>
                <c:formatCode>0.00</c:formatCode>
                <c:ptCount val="11"/>
                <c:pt idx="0">
                  <c:v>5.2918287937743189</c:v>
                </c:pt>
                <c:pt idx="1">
                  <c:v>4.8832684824902728</c:v>
                </c:pt>
                <c:pt idx="2">
                  <c:v>3.8910505836575875</c:v>
                </c:pt>
                <c:pt idx="3">
                  <c:v>4.5719844357976651</c:v>
                </c:pt>
                <c:pt idx="4">
                  <c:v>1.9844357976653697</c:v>
                </c:pt>
                <c:pt idx="5">
                  <c:v>3.3463035019455254</c:v>
                </c:pt>
                <c:pt idx="6">
                  <c:v>4.9610894941634243</c:v>
                </c:pt>
                <c:pt idx="7">
                  <c:v>2.7042801556420235</c:v>
                </c:pt>
                <c:pt idx="8">
                  <c:v>3.6381322957198443</c:v>
                </c:pt>
                <c:pt idx="9">
                  <c:v>3.1128404669260701</c:v>
                </c:pt>
                <c:pt idx="10">
                  <c:v>61.614785992217897</c:v>
                </c:pt>
              </c:numCache>
            </c:numRef>
          </c:val>
          <c:extLst>
            <c:ext xmlns:c16="http://schemas.microsoft.com/office/drawing/2014/chart" uri="{C3380CC4-5D6E-409C-BE32-E72D297353CC}">
              <c16:uniqueId val="{00000018-3967-4060-BBB5-085553BE3864}"/>
            </c:ext>
          </c:extLst>
        </c:ser>
        <c:dLbls>
          <c:showLegendKey val="0"/>
          <c:showVal val="0"/>
          <c:showCatName val="0"/>
          <c:showSerName val="0"/>
          <c:showPercent val="0"/>
          <c:showBubbleSize val="0"/>
          <c:showLeaderLines val="1"/>
        </c:dLbls>
        <c:gapWidth val="100"/>
        <c:splitType val="val"/>
        <c:splitPos val="40"/>
        <c:secondPieSize val="75"/>
        <c:serLines>
          <c:spPr>
            <a:ln w="9525" cap="flat" cmpd="sng" algn="ctr">
              <a:solidFill>
                <a:schemeClr val="tx1">
                  <a:lumMod val="35000"/>
                  <a:lumOff val="65000"/>
                </a:schemeClr>
              </a:solidFill>
              <a:round/>
            </a:ln>
            <a:effectLst/>
          </c:spPr>
        </c:serLines>
      </c:ofPieChart>
      <c:spPr>
        <a:noFill/>
        <a:ln w="25400">
          <a:noFill/>
        </a:ln>
      </c:spPr>
    </c:plotArea>
    <c:legend>
      <c:legendPos val="r"/>
      <c:layout>
        <c:manualLayout>
          <c:xMode val="edge"/>
          <c:yMode val="edge"/>
          <c:x val="0.69125071487276213"/>
          <c:y val="1.1477839881413786E-2"/>
          <c:w val="0.30874928512723787"/>
          <c:h val="0.98852216011858618"/>
        </c:manualLayout>
      </c:layout>
      <c:overlay val="0"/>
      <c:spPr>
        <a:noFill/>
        <a:ln w="25400">
          <a:noFill/>
        </a:ln>
      </c:spPr>
      <c:txPr>
        <a:bodyPr/>
        <a:lstStyle/>
        <a:p>
          <a:pPr rtl="0">
            <a:defRPr sz="800" b="0" i="0" u="none" strike="noStrike" baseline="0">
              <a:solidFill>
                <a:srgbClr val="000000"/>
              </a:solidFill>
              <a:latin typeface="Calibri"/>
              <a:ea typeface="Calibri"/>
              <a:cs typeface="Calibri"/>
            </a:defRPr>
          </a:pPr>
          <a:endParaRPr lang="pt-BR"/>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view3D>
      <c:rotX val="13"/>
      <c:rotY val="18"/>
      <c:rAngAx val="1"/>
    </c:view3D>
    <c:floor>
      <c:thickness val="0"/>
      <c:spPr>
        <a:noFill/>
        <a:ln w="9528" cap="flat">
          <a:solidFill>
            <a:srgbClr val="868686"/>
          </a:solidFill>
          <a:prstDash val="solid"/>
          <a:round/>
        </a:ln>
      </c:spPr>
    </c:floor>
    <c:sideWall>
      <c:thickness val="0"/>
      <c:spPr>
        <a:noFill/>
        <a:ln>
          <a:noFill/>
        </a:ln>
      </c:spPr>
    </c:sideWall>
    <c:backWall>
      <c:thickness val="0"/>
      <c:spPr>
        <a:noFill/>
        <a:ln>
          <a:noFill/>
        </a:ln>
      </c:spPr>
    </c:backWall>
    <c:plotArea>
      <c:layout>
        <c:manualLayout>
          <c:layoutTarget val="inner"/>
          <c:xMode val="edge"/>
          <c:yMode val="edge"/>
          <c:x val="7.9993141769876722E-2"/>
          <c:y val="0.14260195736402517"/>
          <c:w val="0.5490226255125138"/>
          <c:h val="0.7821770104823853"/>
        </c:manualLayout>
      </c:layout>
      <c:bar3DChart>
        <c:barDir val="col"/>
        <c:grouping val="stacked"/>
        <c:varyColors val="0"/>
        <c:ser>
          <c:idx val="0"/>
          <c:order val="0"/>
          <c:tx>
            <c:strRef>
              <c:f>'10_ASSUNTOS+_Assuntos_ABR_26'!$B$24</c:f>
              <c:strCache>
                <c:ptCount val="1"/>
                <c:pt idx="0">
                  <c:v>Qualidade de atendimento</c:v>
                </c:pt>
              </c:strCache>
            </c:strRef>
          </c:tx>
          <c:spPr>
            <a:solidFill>
              <a:srgbClr val="4572A7"/>
            </a:solidFill>
            <a:ln>
              <a:noFill/>
            </a:ln>
          </c:spPr>
          <c:invertIfNegative val="0"/>
          <c:val>
            <c:numRef>
              <c:f>'10_ASSUNTOS+_Assuntos_ABR_26'!$B$25</c:f>
              <c:numCache>
                <c:formatCode>General</c:formatCode>
                <c:ptCount val="1"/>
                <c:pt idx="0">
                  <c:v>272</c:v>
                </c:pt>
              </c:numCache>
            </c:numRef>
          </c:val>
          <c:extLst>
            <c:ext xmlns:c16="http://schemas.microsoft.com/office/drawing/2014/chart" uri="{C3380CC4-5D6E-409C-BE32-E72D297353CC}">
              <c16:uniqueId val="{00000000-B0F4-4748-ABAC-69F43BE9DD84}"/>
            </c:ext>
          </c:extLst>
        </c:ser>
        <c:ser>
          <c:idx val="1"/>
          <c:order val="1"/>
          <c:tx>
            <c:strRef>
              <c:f>'10_ASSUNTOS+_Assuntos_ABR_26'!$C$24:$C$24</c:f>
              <c:strCache>
                <c:ptCount val="1"/>
                <c:pt idx="0">
                  <c:v>Capinação e roçada de áreas verdes</c:v>
                </c:pt>
              </c:strCache>
            </c:strRef>
          </c:tx>
          <c:spPr>
            <a:solidFill>
              <a:srgbClr val="FF0000"/>
            </a:solidFill>
            <a:ln>
              <a:noFill/>
            </a:ln>
          </c:spPr>
          <c:invertIfNegative val="0"/>
          <c:val>
            <c:numRef>
              <c:f>'10_ASSUNTOS+_Assuntos_ABR_26'!$C$25:$C$25</c:f>
              <c:numCache>
                <c:formatCode>General</c:formatCode>
                <c:ptCount val="1"/>
                <c:pt idx="0">
                  <c:v>255</c:v>
                </c:pt>
              </c:numCache>
            </c:numRef>
          </c:val>
          <c:extLst>
            <c:ext xmlns:c16="http://schemas.microsoft.com/office/drawing/2014/chart" uri="{C3380CC4-5D6E-409C-BE32-E72D297353CC}">
              <c16:uniqueId val="{00000001-B0F4-4748-ABAC-69F43BE9DD84}"/>
            </c:ext>
          </c:extLst>
        </c:ser>
        <c:ser>
          <c:idx val="2"/>
          <c:order val="2"/>
          <c:tx>
            <c:strRef>
              <c:f>'10_ASSUNTOS+_Assuntos_ABR_26'!$D$24:$D$24</c:f>
              <c:strCache>
                <c:ptCount val="1"/>
                <c:pt idx="0">
                  <c:v>Ônibus</c:v>
                </c:pt>
              </c:strCache>
            </c:strRef>
          </c:tx>
          <c:spPr>
            <a:solidFill>
              <a:srgbClr val="89A54E"/>
            </a:solidFill>
            <a:ln>
              <a:noFill/>
            </a:ln>
          </c:spPr>
          <c:invertIfNegative val="0"/>
          <c:val>
            <c:numRef>
              <c:f>'10_ASSUNTOS+_Assuntos_ABR_26'!$D$25:$D$26</c:f>
              <c:numCache>
                <c:formatCode>General</c:formatCode>
                <c:ptCount val="2"/>
                <c:pt idx="0">
                  <c:v>251</c:v>
                </c:pt>
              </c:numCache>
            </c:numRef>
          </c:val>
          <c:extLst>
            <c:ext xmlns:c16="http://schemas.microsoft.com/office/drawing/2014/chart" uri="{C3380CC4-5D6E-409C-BE32-E72D297353CC}">
              <c16:uniqueId val="{00000002-B0F4-4748-ABAC-69F43BE9DD84}"/>
            </c:ext>
          </c:extLst>
        </c:ser>
        <c:ser>
          <c:idx val="3"/>
          <c:order val="3"/>
          <c:tx>
            <c:strRef>
              <c:f>'10_ASSUNTOS+_Assuntos_ABR_26'!$E$24:$E$24</c:f>
              <c:strCache>
                <c:ptCount val="1"/>
                <c:pt idx="0">
                  <c:v>Buraco e Pavimentação</c:v>
                </c:pt>
              </c:strCache>
            </c:strRef>
          </c:tx>
          <c:spPr>
            <a:solidFill>
              <a:srgbClr val="000000"/>
            </a:solidFill>
            <a:ln>
              <a:noFill/>
            </a:ln>
          </c:spPr>
          <c:invertIfNegative val="0"/>
          <c:val>
            <c:numRef>
              <c:f>'10_ASSUNTOS+_Assuntos_ABR_26'!$E$25:$E$26</c:f>
              <c:numCache>
                <c:formatCode>General</c:formatCode>
                <c:ptCount val="2"/>
                <c:pt idx="0">
                  <c:v>235</c:v>
                </c:pt>
              </c:numCache>
            </c:numRef>
          </c:val>
          <c:extLst>
            <c:ext xmlns:c16="http://schemas.microsoft.com/office/drawing/2014/chart" uri="{C3380CC4-5D6E-409C-BE32-E72D297353CC}">
              <c16:uniqueId val="{00000003-B0F4-4748-ABAC-69F43BE9DD84}"/>
            </c:ext>
          </c:extLst>
        </c:ser>
        <c:ser>
          <c:idx val="4"/>
          <c:order val="4"/>
          <c:tx>
            <c:strRef>
              <c:f>'10_ASSUNTOS+_Assuntos_ABR_26'!$F$24:$F$24</c:f>
              <c:strCache>
                <c:ptCount val="1"/>
                <c:pt idx="0">
                  <c:v>Árvore</c:v>
                </c:pt>
              </c:strCache>
            </c:strRef>
          </c:tx>
          <c:spPr>
            <a:solidFill>
              <a:srgbClr val="EC04C0"/>
            </a:solidFill>
            <a:ln>
              <a:noFill/>
            </a:ln>
          </c:spPr>
          <c:invertIfNegative val="0"/>
          <c:val>
            <c:numRef>
              <c:f>'10_ASSUNTOS+_Assuntos_ABR_26'!$F$25:$F$26</c:f>
              <c:numCache>
                <c:formatCode>General</c:formatCode>
                <c:ptCount val="2"/>
                <c:pt idx="0">
                  <c:v>200</c:v>
                </c:pt>
              </c:numCache>
            </c:numRef>
          </c:val>
          <c:extLst>
            <c:ext xmlns:c16="http://schemas.microsoft.com/office/drawing/2014/chart" uri="{C3380CC4-5D6E-409C-BE32-E72D297353CC}">
              <c16:uniqueId val="{00000004-B0F4-4748-ABAC-69F43BE9DD84}"/>
            </c:ext>
          </c:extLst>
        </c:ser>
        <c:ser>
          <c:idx val="5"/>
          <c:order val="5"/>
          <c:tx>
            <c:strRef>
              <c:f>'10_ASSUNTOS+_Assuntos_ABR_26'!$G$24:$G$24</c:f>
              <c:strCache>
                <c:ptCount val="1"/>
                <c:pt idx="0">
                  <c:v>Poluição sonora - PSIU</c:v>
                </c:pt>
              </c:strCache>
            </c:strRef>
          </c:tx>
          <c:spPr>
            <a:solidFill>
              <a:srgbClr val="FFFF00"/>
            </a:solidFill>
            <a:ln>
              <a:noFill/>
            </a:ln>
          </c:spPr>
          <c:invertIfNegative val="0"/>
          <c:val>
            <c:numRef>
              <c:f>'10_ASSUNTOS+_Assuntos_ABR_26'!$G$25:$G$26</c:f>
              <c:numCache>
                <c:formatCode>General</c:formatCode>
                <c:ptCount val="2"/>
                <c:pt idx="0">
                  <c:v>187</c:v>
                </c:pt>
              </c:numCache>
            </c:numRef>
          </c:val>
          <c:extLst>
            <c:ext xmlns:c16="http://schemas.microsoft.com/office/drawing/2014/chart" uri="{C3380CC4-5D6E-409C-BE32-E72D297353CC}">
              <c16:uniqueId val="{00000005-B0F4-4748-ABAC-69F43BE9DD84}"/>
            </c:ext>
          </c:extLst>
        </c:ser>
        <c:ser>
          <c:idx val="6"/>
          <c:order val="6"/>
          <c:tx>
            <c:strRef>
              <c:f>'10_ASSUNTOS+_Assuntos_ABR_26'!$H$24:$H$24</c:f>
              <c:strCache>
                <c:ptCount val="1"/>
                <c:pt idx="0">
                  <c:v>Ponto viciado, entulho e caçamba de entulho</c:v>
                </c:pt>
              </c:strCache>
            </c:strRef>
          </c:tx>
          <c:spPr>
            <a:solidFill>
              <a:srgbClr val="00B0F0"/>
            </a:solidFill>
            <a:ln>
              <a:noFill/>
            </a:ln>
          </c:spPr>
          <c:invertIfNegative val="0"/>
          <c:val>
            <c:numRef>
              <c:f>'10_ASSUNTOS+_Assuntos_ABR_26'!$H$25:$H$26</c:f>
              <c:numCache>
                <c:formatCode>General</c:formatCode>
                <c:ptCount val="2"/>
                <c:pt idx="0">
                  <c:v>172</c:v>
                </c:pt>
              </c:numCache>
            </c:numRef>
          </c:val>
          <c:extLst>
            <c:ext xmlns:c16="http://schemas.microsoft.com/office/drawing/2014/chart" uri="{C3380CC4-5D6E-409C-BE32-E72D297353CC}">
              <c16:uniqueId val="{00000006-B0F4-4748-ABAC-69F43BE9DD84}"/>
            </c:ext>
          </c:extLst>
        </c:ser>
        <c:ser>
          <c:idx val="7"/>
          <c:order val="7"/>
          <c:tx>
            <c:strRef>
              <c:f>'10_ASSUNTOS+_Assuntos_ABR_26'!$I$24:$I$24</c:f>
              <c:strCache>
                <c:ptCount val="1"/>
                <c:pt idx="0">
                  <c:v>Veículos abandonados</c:v>
                </c:pt>
              </c:strCache>
            </c:strRef>
          </c:tx>
          <c:spPr>
            <a:solidFill>
              <a:srgbClr val="FDEADA"/>
            </a:solidFill>
            <a:ln>
              <a:noFill/>
            </a:ln>
          </c:spPr>
          <c:invertIfNegative val="0"/>
          <c:val>
            <c:numRef>
              <c:f>'10_ASSUNTOS+_Assuntos_ABR_26'!$I$25:$I$26</c:f>
              <c:numCache>
                <c:formatCode>General</c:formatCode>
                <c:ptCount val="2"/>
                <c:pt idx="0">
                  <c:v>166</c:v>
                </c:pt>
              </c:numCache>
            </c:numRef>
          </c:val>
          <c:extLst>
            <c:ext xmlns:c16="http://schemas.microsoft.com/office/drawing/2014/chart" uri="{C3380CC4-5D6E-409C-BE32-E72D297353CC}">
              <c16:uniqueId val="{00000007-B0F4-4748-ABAC-69F43BE9DD84}"/>
            </c:ext>
          </c:extLst>
        </c:ser>
        <c:ser>
          <c:idx val="8"/>
          <c:order val="8"/>
          <c:tx>
            <c:strRef>
              <c:f>'10_ASSUNTOS+_Assuntos_ABR_26'!$J$24:$J$24</c:f>
              <c:strCache>
                <c:ptCount val="1"/>
                <c:pt idx="0">
                  <c:v>Multas de trânsito e guinchamentos</c:v>
                </c:pt>
              </c:strCache>
            </c:strRef>
          </c:tx>
          <c:spPr>
            <a:solidFill>
              <a:srgbClr val="92D050"/>
            </a:solidFill>
            <a:ln>
              <a:noFill/>
            </a:ln>
          </c:spPr>
          <c:invertIfNegative val="0"/>
          <c:val>
            <c:numRef>
              <c:f>'10_ASSUNTOS+_Assuntos_ABR_26'!$J$25:$J$26</c:f>
              <c:numCache>
                <c:formatCode>General</c:formatCode>
                <c:ptCount val="2"/>
                <c:pt idx="0">
                  <c:v>160</c:v>
                </c:pt>
              </c:numCache>
            </c:numRef>
          </c:val>
          <c:extLst>
            <c:ext xmlns:c16="http://schemas.microsoft.com/office/drawing/2014/chart" uri="{C3380CC4-5D6E-409C-BE32-E72D297353CC}">
              <c16:uniqueId val="{00000008-B0F4-4748-ABAC-69F43BE9DD84}"/>
            </c:ext>
          </c:extLst>
        </c:ser>
        <c:ser>
          <c:idx val="9"/>
          <c:order val="9"/>
          <c:tx>
            <c:strRef>
              <c:f>'10_ASSUNTOS+_Assuntos_ABR_26'!$K$24:$K$24</c:f>
              <c:strCache>
                <c:ptCount val="1"/>
                <c:pt idx="0">
                  <c:v>Consulta em atenção básica</c:v>
                </c:pt>
              </c:strCache>
            </c:strRef>
          </c:tx>
          <c:spPr>
            <a:solidFill>
              <a:srgbClr val="9E20EC"/>
            </a:solidFill>
            <a:ln>
              <a:noFill/>
            </a:ln>
          </c:spPr>
          <c:invertIfNegative val="0"/>
          <c:dPt>
            <c:idx val="1"/>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1C-F0ED-4F59-B5FC-95FC41A831C9}"/>
              </c:ext>
            </c:extLst>
          </c:dPt>
          <c:val>
            <c:numRef>
              <c:f>'10_ASSUNTOS+_Assuntos_ABR_26'!$K$25:$K$26</c:f>
              <c:numCache>
                <c:formatCode>General</c:formatCode>
                <c:ptCount val="2"/>
                <c:pt idx="0">
                  <c:v>149</c:v>
                </c:pt>
                <c:pt idx="1">
                  <c:v>149</c:v>
                </c:pt>
              </c:numCache>
            </c:numRef>
          </c:val>
          <c:extLst>
            <c:ext xmlns:c16="http://schemas.microsoft.com/office/drawing/2014/chart" uri="{C3380CC4-5D6E-409C-BE32-E72D297353CC}">
              <c16:uniqueId val="{00000009-B0F4-4748-ABAC-69F43BE9DD84}"/>
            </c:ext>
          </c:extLst>
        </c:ser>
        <c:ser>
          <c:idx val="10"/>
          <c:order val="10"/>
          <c:tx>
            <c:strRef>
              <c:f>'10_ASSUNTOS+_Assuntos_ABR_26'!$L$24:$L$24</c:f>
              <c:strCache>
                <c:ptCount val="1"/>
                <c:pt idx="0">
                  <c:v>Total</c:v>
                </c:pt>
              </c:strCache>
            </c:strRef>
          </c:tx>
          <c:spPr>
            <a:solidFill>
              <a:srgbClr val="91C3D5"/>
            </a:solidFill>
            <a:ln>
              <a:noFill/>
            </a:ln>
          </c:spPr>
          <c:invertIfNegative val="0"/>
          <c:dPt>
            <c:idx val="1"/>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0-B163-445A-AA9D-F9DED42BDBDA}"/>
              </c:ext>
            </c:extLst>
          </c:dPt>
          <c:dLbls>
            <c:dLbl>
              <c:idx val="1"/>
              <c:tx>
                <c:rich>
                  <a:bodyPr/>
                  <a:lstStyle/>
                  <a:p>
                    <a:fld id="{A84DFEFC-B999-4AA8-8CF4-C0D76E5DEBBE}"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B163-445A-AA9D-F9DED42BDBD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'10_ASSUNTOS+_Assuntos_ABR_26'!$L$25:$L$26</c:f>
              <c:numCache>
                <c:formatCode>General</c:formatCode>
                <c:ptCount val="2"/>
                <c:pt idx="1">
                  <c:v>5140</c:v>
                </c:pt>
              </c:numCache>
            </c:numRef>
          </c:val>
          <c:extLst>
            <c:ext xmlns:c16="http://schemas.microsoft.com/office/drawing/2014/chart" uri="{C3380CC4-5D6E-409C-BE32-E72D297353CC}">
              <c16:uniqueId val="{0000000B-B0F4-4748-ABAC-69F43BE9DD84}"/>
            </c:ext>
          </c:extLst>
        </c:ser>
        <c:dLbls>
          <c:showLegendKey val="0"/>
          <c:showVal val="0"/>
          <c:showCatName val="0"/>
          <c:showSerName val="0"/>
          <c:showPercent val="0"/>
          <c:showBubbleSize val="0"/>
        </c:dLbls>
        <c:gapWidth val="150"/>
        <c:shape val="box"/>
        <c:axId val="1818454895"/>
        <c:axId val="1818451151"/>
        <c:axId val="0"/>
      </c:bar3DChart>
      <c:valAx>
        <c:axId val="1818451151"/>
        <c:scaling>
          <c:orientation val="minMax"/>
        </c:scaling>
        <c:delete val="0"/>
        <c:axPos val="l"/>
        <c:majorGridlines>
          <c:spPr>
            <a:ln w="9525">
              <a:solidFill>
                <a:schemeClr val="bg1">
                  <a:lumMod val="65000"/>
                </a:schemeClr>
              </a:solidFill>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4895"/>
        <c:crosses val="autoZero"/>
        <c:crossBetween val="between"/>
        <c:majorUnit val="500"/>
      </c:valAx>
      <c:catAx>
        <c:axId val="1818454895"/>
        <c:scaling>
          <c:orientation val="minMax"/>
        </c:scaling>
        <c:delete val="1"/>
        <c:axPos val="b"/>
        <c:majorTickMark val="out"/>
        <c:minorTickMark val="none"/>
        <c:tickLblPos val="nextTo"/>
        <c:crossAx val="1818451151"/>
        <c:crosses val="autoZero"/>
        <c:auto val="1"/>
        <c:lblAlgn val="ctr"/>
        <c:lblOffset val="100"/>
        <c:noMultiLvlLbl val="0"/>
      </c:catAx>
      <c:spPr>
        <a:noFill/>
        <a:ln>
          <a:noFill/>
        </a:ln>
      </c:spPr>
    </c:plotArea>
    <c:legend>
      <c:legendPos val="r"/>
      <c:layout>
        <c:manualLayout>
          <c:xMode val="edge"/>
          <c:yMode val="edge"/>
          <c:x val="0.66753042189193412"/>
          <c:y val="0.18239893926302692"/>
          <c:w val="0.28674900974076606"/>
          <c:h val="0.74931024926232037"/>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10 Assuntos mais solicitados do mês de Abril/26</a:t>
            </a:r>
          </a:p>
        </c:rich>
      </c:tx>
      <c:layout>
        <c:manualLayout>
          <c:xMode val="edge"/>
          <c:yMode val="edge"/>
          <c:x val="0.21180529583678118"/>
          <c:y val="3.7147918889703153E-2"/>
        </c:manualLayout>
      </c:layout>
      <c:overlay val="0"/>
      <c:spPr>
        <a:noFill/>
        <a:ln>
          <a:noFill/>
        </a:ln>
      </c:spPr>
    </c:title>
    <c:autoTitleDeleted val="0"/>
    <c:plotArea>
      <c:layout>
        <c:manualLayout>
          <c:xMode val="edge"/>
          <c:yMode val="edge"/>
          <c:x val="2.3901788634248196E-2"/>
          <c:y val="0.10665247925090444"/>
          <c:w val="0.91871718111913325"/>
          <c:h val="0.80398775516885757"/>
        </c:manualLayout>
      </c:layout>
      <c:barChart>
        <c:barDir val="col"/>
        <c:grouping val="clustered"/>
        <c:varyColors val="0"/>
        <c:ser>
          <c:idx val="0"/>
          <c:order val="0"/>
          <c:tx>
            <c:strRef>
              <c:f>'10_ASSUNTOS+_Assuntos_ABR_26'!$B$6:$B$6</c:f>
              <c:strCache>
                <c:ptCount val="1"/>
                <c:pt idx="0">
                  <c:v>abr/26</c:v>
                </c:pt>
              </c:strCache>
            </c:strRef>
          </c:tx>
          <c:spPr>
            <a:solidFill>
              <a:srgbClr val="4F81BD"/>
            </a:solidFill>
            <a:ln>
              <a:noFill/>
            </a:ln>
          </c:spPr>
          <c:invertIfNegative val="0"/>
          <c:dPt>
            <c:idx val="0"/>
            <c:invertIfNegative val="0"/>
            <c:bubble3D val="0"/>
            <c:spPr>
              <a:solidFill>
                <a:srgbClr val="4572A7"/>
              </a:solidFill>
              <a:ln>
                <a:noFill/>
              </a:ln>
            </c:spPr>
            <c:extLst>
              <c:ext xmlns:c16="http://schemas.microsoft.com/office/drawing/2014/chart" uri="{C3380CC4-5D6E-409C-BE32-E72D297353CC}">
                <c16:uniqueId val="{00000000-DE10-44BF-97A9-837AEEDEDEC9}"/>
              </c:ext>
            </c:extLst>
          </c:dPt>
          <c:dPt>
            <c:idx val="1"/>
            <c:invertIfNegative val="0"/>
            <c:bubble3D val="0"/>
            <c:spPr>
              <a:solidFill>
                <a:srgbClr val="FF0000"/>
              </a:solidFill>
              <a:ln>
                <a:noFill/>
              </a:ln>
            </c:spPr>
            <c:extLst>
              <c:ext xmlns:c16="http://schemas.microsoft.com/office/drawing/2014/chart" uri="{C3380CC4-5D6E-409C-BE32-E72D297353CC}">
                <c16:uniqueId val="{00000001-DE10-44BF-97A9-837AEEDEDEC9}"/>
              </c:ext>
            </c:extLst>
          </c:dPt>
          <c:dPt>
            <c:idx val="2"/>
            <c:invertIfNegative val="0"/>
            <c:bubble3D val="0"/>
            <c:spPr>
              <a:solidFill>
                <a:srgbClr val="89A54E"/>
              </a:solidFill>
              <a:ln>
                <a:noFill/>
              </a:ln>
            </c:spPr>
            <c:extLst>
              <c:ext xmlns:c16="http://schemas.microsoft.com/office/drawing/2014/chart" uri="{C3380CC4-5D6E-409C-BE32-E72D297353CC}">
                <c16:uniqueId val="{00000002-DE10-44BF-97A9-837AEEDEDEC9}"/>
              </c:ext>
            </c:extLst>
          </c:dPt>
          <c:dPt>
            <c:idx val="3"/>
            <c:invertIfNegative val="0"/>
            <c:bubble3D val="0"/>
            <c:spPr>
              <a:solidFill>
                <a:srgbClr val="000000"/>
              </a:solidFill>
              <a:ln>
                <a:noFill/>
              </a:ln>
            </c:spPr>
            <c:extLst>
              <c:ext xmlns:c16="http://schemas.microsoft.com/office/drawing/2014/chart" uri="{C3380CC4-5D6E-409C-BE32-E72D297353CC}">
                <c16:uniqueId val="{00000003-DE10-44BF-97A9-837AEEDEDEC9}"/>
              </c:ext>
            </c:extLst>
          </c:dPt>
          <c:dPt>
            <c:idx val="4"/>
            <c:invertIfNegative val="0"/>
            <c:bubble3D val="0"/>
            <c:spPr>
              <a:solidFill>
                <a:srgbClr val="FF66FF"/>
              </a:solidFill>
              <a:ln>
                <a:noFill/>
              </a:ln>
            </c:spPr>
            <c:extLst>
              <c:ext xmlns:c16="http://schemas.microsoft.com/office/drawing/2014/chart" uri="{C3380CC4-5D6E-409C-BE32-E72D297353CC}">
                <c16:uniqueId val="{00000004-DE10-44BF-97A9-837AEEDEDEC9}"/>
              </c:ext>
            </c:extLst>
          </c:dPt>
          <c:dPt>
            <c:idx val="5"/>
            <c:invertIfNegative val="0"/>
            <c:bubble3D val="0"/>
            <c:spPr>
              <a:solidFill>
                <a:srgbClr val="FFFF00"/>
              </a:solidFill>
              <a:ln>
                <a:noFill/>
              </a:ln>
            </c:spPr>
            <c:extLst>
              <c:ext xmlns:c16="http://schemas.microsoft.com/office/drawing/2014/chart" uri="{C3380CC4-5D6E-409C-BE32-E72D297353CC}">
                <c16:uniqueId val="{00000005-DE10-44BF-97A9-837AEEDEDEC9}"/>
              </c:ext>
            </c:extLst>
          </c:dPt>
          <c:dPt>
            <c:idx val="6"/>
            <c:invertIfNegative val="0"/>
            <c:bubble3D val="0"/>
            <c:spPr>
              <a:solidFill>
                <a:srgbClr val="00B0F0"/>
              </a:solidFill>
              <a:ln>
                <a:noFill/>
              </a:ln>
            </c:spPr>
            <c:extLst>
              <c:ext xmlns:c16="http://schemas.microsoft.com/office/drawing/2014/chart" uri="{C3380CC4-5D6E-409C-BE32-E72D297353CC}">
                <c16:uniqueId val="{00000006-DE10-44BF-97A9-837AEEDEDEC9}"/>
              </c:ext>
            </c:extLst>
          </c:dPt>
          <c:dPt>
            <c:idx val="7"/>
            <c:invertIfNegative val="0"/>
            <c:bubble3D val="0"/>
            <c:spPr>
              <a:solidFill>
                <a:srgbClr val="F2DCDB"/>
              </a:solidFill>
              <a:ln>
                <a:noFill/>
              </a:ln>
            </c:spPr>
            <c:extLst>
              <c:ext xmlns:c16="http://schemas.microsoft.com/office/drawing/2014/chart" uri="{C3380CC4-5D6E-409C-BE32-E72D297353CC}">
                <c16:uniqueId val="{00000007-DE10-44BF-97A9-837AEEDEDEC9}"/>
              </c:ext>
            </c:extLst>
          </c:dPt>
          <c:dPt>
            <c:idx val="8"/>
            <c:invertIfNegative val="0"/>
            <c:bubble3D val="0"/>
            <c:spPr>
              <a:solidFill>
                <a:srgbClr val="92D050"/>
              </a:solidFill>
              <a:ln>
                <a:noFill/>
              </a:ln>
            </c:spPr>
            <c:extLst>
              <c:ext xmlns:c16="http://schemas.microsoft.com/office/drawing/2014/chart" uri="{C3380CC4-5D6E-409C-BE32-E72D297353CC}">
                <c16:uniqueId val="{00000008-DE10-44BF-97A9-837AEEDEDEC9}"/>
              </c:ext>
            </c:extLst>
          </c:dPt>
          <c:dPt>
            <c:idx val="9"/>
            <c:invertIfNegative val="0"/>
            <c:bubble3D val="0"/>
            <c:spPr>
              <a:solidFill>
                <a:srgbClr val="9E20EC"/>
              </a:solidFill>
              <a:ln>
                <a:noFill/>
              </a:ln>
            </c:spPr>
            <c:extLst>
              <c:ext xmlns:c16="http://schemas.microsoft.com/office/drawing/2014/chart" uri="{C3380CC4-5D6E-409C-BE32-E72D297353CC}">
                <c16:uniqueId val="{00000009-DE10-44BF-97A9-837AEEDEDEC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'10_ASSUNTOS+_Assuntos_ABR_26'!$A$7:$A$16</c:f>
              <c:strCache>
                <c:ptCount val="10"/>
                <c:pt idx="0">
                  <c:v>Qualidade de atendimento</c:v>
                </c:pt>
                <c:pt idx="1">
                  <c:v>Capinação e roçada de áreas verdes</c:v>
                </c:pt>
                <c:pt idx="2">
                  <c:v>Ônibus</c:v>
                </c:pt>
                <c:pt idx="3">
                  <c:v>Buraco e Pavimentação</c:v>
                </c:pt>
                <c:pt idx="4">
                  <c:v>Árvore</c:v>
                </c:pt>
                <c:pt idx="5">
                  <c:v>Poluição sonora - PSIU</c:v>
                </c:pt>
                <c:pt idx="6">
                  <c:v>Ponto viciado, entulho e caçamba de entulho</c:v>
                </c:pt>
                <c:pt idx="7">
                  <c:v>Veículos abandonados</c:v>
                </c:pt>
                <c:pt idx="8">
                  <c:v>Multas de trânsito e guinchamentos</c:v>
                </c:pt>
                <c:pt idx="9">
                  <c:v>Consulta em atenção básica</c:v>
                </c:pt>
              </c:strCache>
            </c:strRef>
          </c:cat>
          <c:val>
            <c:numRef>
              <c:f>'10_ASSUNTOS+_Assuntos_ABR_26'!$B$7:$B$16</c:f>
              <c:numCache>
                <c:formatCode>General</c:formatCode>
                <c:ptCount val="10"/>
                <c:pt idx="0">
                  <c:v>272</c:v>
                </c:pt>
                <c:pt idx="1">
                  <c:v>255</c:v>
                </c:pt>
                <c:pt idx="2">
                  <c:v>251</c:v>
                </c:pt>
                <c:pt idx="3">
                  <c:v>235</c:v>
                </c:pt>
                <c:pt idx="4">
                  <c:v>200</c:v>
                </c:pt>
                <c:pt idx="5">
                  <c:v>187</c:v>
                </c:pt>
                <c:pt idx="6">
                  <c:v>172</c:v>
                </c:pt>
                <c:pt idx="7">
                  <c:v>166</c:v>
                </c:pt>
                <c:pt idx="8">
                  <c:v>160</c:v>
                </c:pt>
                <c:pt idx="9">
                  <c:v>149</c:v>
                </c:pt>
              </c:numCache>
            </c:numRef>
          </c:val>
          <c:extLst>
            <c:ext xmlns:c16="http://schemas.microsoft.com/office/drawing/2014/chart" uri="{C3380CC4-5D6E-409C-BE32-E72D297353CC}">
              <c16:uniqueId val="{00000014-81B4-4026-B533-60BBCA1E78AA}"/>
            </c:ext>
          </c:extLst>
        </c:ser>
        <c:dLbls>
          <c:showLegendKey val="0"/>
          <c:showVal val="0"/>
          <c:showCatName val="0"/>
          <c:showSerName val="0"/>
          <c:showPercent val="0"/>
          <c:showBubbleSize val="0"/>
        </c:dLbls>
        <c:gapWidth val="59"/>
        <c:overlap val="-71"/>
        <c:axId val="1818452815"/>
        <c:axId val="1818455311"/>
      </c:barChart>
      <c:valAx>
        <c:axId val="1818455311"/>
        <c:scaling>
          <c:orientation val="minMax"/>
        </c:scaling>
        <c:delete val="0"/>
        <c:axPos val="l"/>
        <c:majorGridlines>
          <c:spPr>
            <a:ln w="9528" cap="flat">
              <a:solidFill>
                <a:schemeClr val="bg2">
                  <a:lumMod val="75000"/>
                </a:schemeClr>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2815"/>
        <c:crosses val="autoZero"/>
        <c:crossBetween val="between"/>
        <c:minorUnit val="50"/>
      </c:valAx>
      <c:catAx>
        <c:axId val="1818452815"/>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8455311"/>
        <c:crosses val="autoZero"/>
        <c:auto val="1"/>
        <c:lblAlgn val="ctr"/>
        <c:lblOffset val="100"/>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xMode val="edge"/>
          <c:yMode val="edge"/>
          <c:x val="6.7168305145288796E-3"/>
          <c:y val="9.8617585953120632E-2"/>
          <c:w val="0.93172016959418535"/>
          <c:h val="0.87440261034368227"/>
        </c:manualLayout>
      </c:layout>
      <c:barChart>
        <c:barDir val="col"/>
        <c:grouping val="clustered"/>
        <c:varyColors val="1"/>
        <c:ser>
          <c:idx val="0"/>
          <c:order val="0"/>
          <c:tx>
            <c:v>Série4</c:v>
          </c:tx>
          <c:invertIfNegative val="0"/>
          <c:dPt>
            <c:idx val="1"/>
            <c:invertIfNegative val="0"/>
            <c:bubble3D val="0"/>
            <c:extLst>
              <c:ext xmlns:c16="http://schemas.microsoft.com/office/drawing/2014/chart" uri="{C3380CC4-5D6E-409C-BE32-E72D297353CC}">
                <c16:uniqueId val="{00000000-FA0F-4474-BD13-DFA6AC1FB82C}"/>
              </c:ext>
            </c:extLst>
          </c:dPt>
          <c:dPt>
            <c:idx val="2"/>
            <c:invertIfNegative val="0"/>
            <c:bubble3D val="0"/>
            <c:extLst>
              <c:ext xmlns:c16="http://schemas.microsoft.com/office/drawing/2014/chart" uri="{C3380CC4-5D6E-409C-BE32-E72D297353CC}">
                <c16:uniqueId val="{00000001-FA0F-4474-BD13-DFA6AC1FB82C}"/>
              </c:ext>
            </c:extLst>
          </c:dPt>
          <c:dPt>
            <c:idx val="3"/>
            <c:invertIfNegative val="0"/>
            <c:bubble3D val="0"/>
            <c:extLst>
              <c:ext xmlns:c16="http://schemas.microsoft.com/office/drawing/2014/chart" uri="{C3380CC4-5D6E-409C-BE32-E72D297353CC}">
                <c16:uniqueId val="{00000002-FA0F-4474-BD13-DFA6AC1FB82C}"/>
              </c:ext>
            </c:extLst>
          </c:dPt>
          <c:dPt>
            <c:idx val="4"/>
            <c:invertIfNegative val="0"/>
            <c:bubble3D val="0"/>
            <c:extLst>
              <c:ext xmlns:c16="http://schemas.microsoft.com/office/drawing/2014/chart" uri="{C3380CC4-5D6E-409C-BE32-E72D297353CC}">
                <c16:uniqueId val="{00000003-FA0F-4474-BD13-DFA6AC1FB82C}"/>
              </c:ext>
            </c:extLst>
          </c:dPt>
          <c:dPt>
            <c:idx val="5"/>
            <c:invertIfNegative val="0"/>
            <c:bubble3D val="0"/>
            <c:extLst>
              <c:ext xmlns:c16="http://schemas.microsoft.com/office/drawing/2014/chart" uri="{C3380CC4-5D6E-409C-BE32-E72D297353CC}">
                <c16:uniqueId val="{00000004-FA0F-4474-BD13-DFA6AC1FB82C}"/>
              </c:ext>
            </c:extLst>
          </c:dPt>
          <c:dPt>
            <c:idx val="6"/>
            <c:invertIfNegative val="0"/>
            <c:bubble3D val="0"/>
            <c:extLst>
              <c:ext xmlns:c16="http://schemas.microsoft.com/office/drawing/2014/chart" uri="{C3380CC4-5D6E-409C-BE32-E72D297353CC}">
                <c16:uniqueId val="{00000005-FA0F-4474-BD13-DFA6AC1FB82C}"/>
              </c:ext>
            </c:extLst>
          </c:dPt>
          <c:dPt>
            <c:idx val="7"/>
            <c:invertIfNegative val="0"/>
            <c:bubble3D val="0"/>
            <c:extLst>
              <c:ext xmlns:c16="http://schemas.microsoft.com/office/drawing/2014/chart" uri="{C3380CC4-5D6E-409C-BE32-E72D297353CC}">
                <c16:uniqueId val="{00000006-FA0F-4474-BD13-DFA6AC1FB82C}"/>
              </c:ext>
            </c:extLst>
          </c:dPt>
          <c:dPt>
            <c:idx val="8"/>
            <c:invertIfNegative val="0"/>
            <c:bubble3D val="0"/>
            <c:extLst>
              <c:ext xmlns:c16="http://schemas.microsoft.com/office/drawing/2014/chart" uri="{C3380CC4-5D6E-409C-BE32-E72D297353CC}">
                <c16:uniqueId val="{00000007-FA0F-4474-BD13-DFA6AC1FB82C}"/>
              </c:ext>
            </c:extLst>
          </c:dPt>
          <c:dPt>
            <c:idx val="9"/>
            <c:invertIfNegative val="0"/>
            <c:bubble3D val="0"/>
            <c:extLst>
              <c:ext xmlns:c16="http://schemas.microsoft.com/office/drawing/2014/chart" uri="{C3380CC4-5D6E-409C-BE32-E72D297353CC}">
                <c16:uniqueId val="{00000008-FA0F-4474-BD13-DFA6AC1FB82C}"/>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'10+_UNIDADES_2026'!$A$7:$A$16</c:f>
              <c:strCache>
                <c:ptCount val="10"/>
                <c:pt idx="0">
                  <c:v>Secretaria Municipal da Saúde</c:v>
                </c:pt>
                <c:pt idx="1">
                  <c:v>Secretaria Executiva de Limpeza Urbana</c:v>
                </c:pt>
                <c:pt idx="2">
                  <c:v>Secretaria Municipal de Educação</c:v>
                </c:pt>
                <c:pt idx="3">
                  <c:v>Secretaria Municipal das Subprefeituras</c:v>
                </c:pt>
                <c:pt idx="4">
                  <c:v>Companhia de Engenharia de Tráfego</c:v>
                </c:pt>
                <c:pt idx="5">
                  <c:v>São Paulo Transportes</c:v>
                </c:pt>
                <c:pt idx="6">
                  <c:v>Secretaria Municipal da Fazenda</c:v>
                </c:pt>
                <c:pt idx="7">
                  <c:v>Secretaria Municipal de Assistência e Desenvolvimento Social</c:v>
                </c:pt>
                <c:pt idx="8">
                  <c:v>Agência Reguladora de Serviços Públicos do Município</c:v>
                </c:pt>
                <c:pt idx="9">
                  <c:v>Fora da competência da municipalidade</c:v>
                </c:pt>
              </c:strCache>
            </c:strRef>
          </c:cat>
          <c:val>
            <c:numRef>
              <c:f>'10+_UNIDADES_2026'!$O$7:$O$16</c:f>
              <c:numCache>
                <c:formatCode>0</c:formatCode>
                <c:ptCount val="10"/>
                <c:pt idx="0">
                  <c:v>768.25</c:v>
                </c:pt>
                <c:pt idx="1">
                  <c:v>554.25</c:v>
                </c:pt>
                <c:pt idx="2">
                  <c:v>457.25</c:v>
                </c:pt>
                <c:pt idx="3">
                  <c:v>400</c:v>
                </c:pt>
                <c:pt idx="4">
                  <c:v>346.5</c:v>
                </c:pt>
                <c:pt idx="5">
                  <c:v>342</c:v>
                </c:pt>
                <c:pt idx="6">
                  <c:v>335.5</c:v>
                </c:pt>
                <c:pt idx="7">
                  <c:v>253</c:v>
                </c:pt>
                <c:pt idx="8">
                  <c:v>150</c:v>
                </c:pt>
                <c:pt idx="9">
                  <c:v>129.75</c:v>
                </c:pt>
              </c:numCache>
            </c:numRef>
          </c:val>
          <c:extLst>
            <c:ext xmlns:c16="http://schemas.microsoft.com/office/drawing/2014/chart" uri="{C3380CC4-5D6E-409C-BE32-E72D297353CC}">
              <c16:uniqueId val="{00000012-ECA9-4EE1-9877-49B6D24CBA12}"/>
            </c:ext>
          </c:extLst>
        </c:ser>
        <c:dLbls>
          <c:showLegendKey val="0"/>
          <c:showVal val="0"/>
          <c:showCatName val="0"/>
          <c:showSerName val="0"/>
          <c:showPercent val="0"/>
          <c:showBubbleSize val="0"/>
        </c:dLbls>
        <c:gapWidth val="318"/>
        <c:axId val="1818454479"/>
        <c:axId val="1818453231"/>
      </c:barChart>
      <c:valAx>
        <c:axId val="1818453231"/>
        <c:scaling>
          <c:orientation val="minMax"/>
          <c:min val="0"/>
        </c:scaling>
        <c:delete val="0"/>
        <c:axPos val="l"/>
        <c:majorGridlines>
          <c:spPr>
            <a:ln w="6345" cap="flat">
              <a:solidFill>
                <a:schemeClr val="bg1">
                  <a:lumMod val="75000"/>
                </a:schemeClr>
              </a:solidFill>
              <a:prstDash val="solid"/>
              <a:round/>
            </a:ln>
          </c:spPr>
        </c:majorGridlines>
        <c:numFmt formatCode="0" sourceLinked="1"/>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4479"/>
        <c:crosses val="autoZero"/>
        <c:crossBetween val="between"/>
      </c:valAx>
      <c:catAx>
        <c:axId val="1818454479"/>
        <c:scaling>
          <c:orientation val="minMax"/>
        </c:scaling>
        <c:delete val="0"/>
        <c:axPos val="b"/>
        <c:majorGridlines>
          <c:spPr>
            <a:ln w="6345" cap="flat">
              <a:solidFill>
                <a:schemeClr val="bg1"/>
              </a:solidFill>
              <a:prstDash val="solid"/>
              <a:round/>
            </a:ln>
          </c:spPr>
        </c:majorGridlines>
        <c:numFmt formatCode="mmm/yy" sourceLinked="0"/>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chemeClr val="tx1">
                    <a:lumMod val="65000"/>
                    <a:lumOff val="35000"/>
                  </a:schemeClr>
                </a:solidFill>
                <a:latin typeface="Calibri"/>
                <a:ea typeface="Calibri"/>
                <a:cs typeface="Calibri"/>
              </a:defRPr>
            </a:pPr>
            <a:endParaRPr lang="pt-BR"/>
          </a:p>
        </c:txPr>
        <c:crossAx val="1818453231"/>
        <c:crosses val="autoZero"/>
        <c:auto val="1"/>
        <c:lblAlgn val="ctr"/>
        <c:lblOffset val="100"/>
        <c:noMultiLvlLbl val="0"/>
      </c:catAx>
      <c:spPr>
        <a:solidFill>
          <a:srgbClr val="FFFFFF"/>
        </a:solidFill>
        <a:ln>
          <a:noFill/>
        </a:ln>
      </c:spPr>
    </c:plotArea>
    <c:plotVisOnly val="1"/>
    <c:dispBlanksAs val="gap"/>
    <c:showDLblsOverMax val="0"/>
  </c:chart>
  <c:spPr>
    <a:solidFill>
      <a:srgbClr val="FFFFFF"/>
    </a:solidFill>
    <a:ln w="6345" cap="flat">
      <a:solidFill>
        <a:schemeClr val="tx1">
          <a:lumMod val="65000"/>
          <a:lumOff val="35000"/>
        </a:schemeClr>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43314623125292E-2"/>
          <c:y val="0.10685912816321233"/>
          <c:w val="0.6016472847261134"/>
          <c:h val="0.88462932840618924"/>
        </c:manualLayout>
      </c:layout>
      <c:ofPieChart>
        <c:ofPieType val="pie"/>
        <c:varyColors val="1"/>
        <c:ser>
          <c:idx val="14"/>
          <c:order val="0"/>
          <c:dPt>
            <c:idx val="0"/>
            <c:bubble3D val="0"/>
            <c:extLst>
              <c:ext xmlns:c16="http://schemas.microsoft.com/office/drawing/2014/chart" uri="{C3380CC4-5D6E-409C-BE32-E72D297353CC}">
                <c16:uniqueId val="{00000000-DEC6-42A3-9481-68ADE6B0346A}"/>
              </c:ext>
            </c:extLst>
          </c:dPt>
          <c:dPt>
            <c:idx val="1"/>
            <c:bubble3D val="0"/>
            <c:extLst>
              <c:ext xmlns:c16="http://schemas.microsoft.com/office/drawing/2014/chart" uri="{C3380CC4-5D6E-409C-BE32-E72D297353CC}">
                <c16:uniqueId val="{00000002-DEC6-42A3-9481-68ADE6B0346A}"/>
              </c:ext>
            </c:extLst>
          </c:dPt>
          <c:dPt>
            <c:idx val="2"/>
            <c:bubble3D val="0"/>
            <c:extLst>
              <c:ext xmlns:c16="http://schemas.microsoft.com/office/drawing/2014/chart" uri="{C3380CC4-5D6E-409C-BE32-E72D297353CC}">
                <c16:uniqueId val="{00000003-DEC6-42A3-9481-68ADE6B0346A}"/>
              </c:ext>
            </c:extLst>
          </c:dPt>
          <c:dPt>
            <c:idx val="3"/>
            <c:bubble3D val="0"/>
            <c:extLst>
              <c:ext xmlns:c16="http://schemas.microsoft.com/office/drawing/2014/chart" uri="{C3380CC4-5D6E-409C-BE32-E72D297353CC}">
                <c16:uniqueId val="{00000004-DEC6-42A3-9481-68ADE6B0346A}"/>
              </c:ext>
            </c:extLst>
          </c:dPt>
          <c:dPt>
            <c:idx val="4"/>
            <c:bubble3D val="0"/>
            <c:extLst>
              <c:ext xmlns:c16="http://schemas.microsoft.com/office/drawing/2014/chart" uri="{C3380CC4-5D6E-409C-BE32-E72D297353CC}">
                <c16:uniqueId val="{00000006-DEC6-42A3-9481-68ADE6B0346A}"/>
              </c:ext>
            </c:extLst>
          </c:dPt>
          <c:dPt>
            <c:idx val="5"/>
            <c:bubble3D val="0"/>
            <c:extLst>
              <c:ext xmlns:c16="http://schemas.microsoft.com/office/drawing/2014/chart" uri="{C3380CC4-5D6E-409C-BE32-E72D297353CC}">
                <c16:uniqueId val="{00000007-DEC6-42A3-9481-68ADE6B0346A}"/>
              </c:ext>
            </c:extLst>
          </c:dPt>
          <c:dPt>
            <c:idx val="6"/>
            <c:bubble3D val="0"/>
            <c:extLst>
              <c:ext xmlns:c16="http://schemas.microsoft.com/office/drawing/2014/chart" uri="{C3380CC4-5D6E-409C-BE32-E72D297353CC}">
                <c16:uniqueId val="{00000008-DEC6-42A3-9481-68ADE6B0346A}"/>
              </c:ext>
            </c:extLst>
          </c:dPt>
          <c:dPt>
            <c:idx val="7"/>
            <c:bubble3D val="0"/>
            <c:extLst>
              <c:ext xmlns:c16="http://schemas.microsoft.com/office/drawing/2014/chart" uri="{C3380CC4-5D6E-409C-BE32-E72D297353CC}">
                <c16:uniqueId val="{0000000A-DEC6-42A3-9481-68ADE6B0346A}"/>
              </c:ext>
            </c:extLst>
          </c:dPt>
          <c:dPt>
            <c:idx val="8"/>
            <c:bubble3D val="0"/>
            <c:extLst>
              <c:ext xmlns:c16="http://schemas.microsoft.com/office/drawing/2014/chart" uri="{C3380CC4-5D6E-409C-BE32-E72D297353CC}">
                <c16:uniqueId val="{0000000C-DEC6-42A3-9481-68ADE6B0346A}"/>
              </c:ext>
            </c:extLst>
          </c:dPt>
          <c:dPt>
            <c:idx val="9"/>
            <c:bubble3D val="0"/>
            <c:extLst>
              <c:ext xmlns:c16="http://schemas.microsoft.com/office/drawing/2014/chart" uri="{C3380CC4-5D6E-409C-BE32-E72D297353CC}">
                <c16:uniqueId val="{0000000D-DEC6-42A3-9481-68ADE6B0346A}"/>
              </c:ext>
            </c:extLst>
          </c:dPt>
          <c:dPt>
            <c:idx val="10"/>
            <c:bubble3D val="0"/>
            <c:extLst>
              <c:ext xmlns:c16="http://schemas.microsoft.com/office/drawing/2014/chart" uri="{C3380CC4-5D6E-409C-BE32-E72D297353CC}">
                <c16:uniqueId val="{00000010-DEC6-42A3-9481-68ADE6B0346A}"/>
              </c:ext>
            </c:extLst>
          </c:dPt>
          <c:dLbls>
            <c:dLbl>
              <c:idx val="10"/>
              <c:layout>
                <c:manualLayout>
                  <c:x val="7.990012484394507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DEC6-42A3-9481-68ADE6B0346A}"/>
                </c:ext>
              </c:extLst>
            </c:dLbl>
            <c:dLbl>
              <c:idx val="11"/>
              <c:layout>
                <c:manualLayout>
                  <c:x val="-9.654598418643362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5EBC-4564-B39F-41612F8579E3}"/>
                </c:ext>
              </c:extLst>
            </c:dLbl>
            <c:numFmt formatCode="0.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'10+_UNIDADES_2026'!$A$7:$A$18</c15:sqref>
                  </c15:fullRef>
                </c:ext>
              </c:extLst>
              <c:f>('10+_UNIDADES_2026'!$A$7:$A$16,'10+_UNIDADES_2026'!$A$18)</c:f>
              <c:strCache>
                <c:ptCount val="11"/>
                <c:pt idx="0">
                  <c:v>Secretaria Municipal da Saúde</c:v>
                </c:pt>
                <c:pt idx="1">
                  <c:v>Secretaria Executiva de Limpeza Urbana</c:v>
                </c:pt>
                <c:pt idx="2">
                  <c:v>Secretaria Municipal de Educação</c:v>
                </c:pt>
                <c:pt idx="3">
                  <c:v>Secretaria Municipal das Subprefeituras</c:v>
                </c:pt>
                <c:pt idx="4">
                  <c:v>Companhia de Engenharia de Tráfego</c:v>
                </c:pt>
                <c:pt idx="5">
                  <c:v>São Paulo Transportes</c:v>
                </c:pt>
                <c:pt idx="6">
                  <c:v>Secretaria Municipal da Fazenda</c:v>
                </c:pt>
                <c:pt idx="7">
                  <c:v>Secretaria Municipal de Assistência e Desenvolvimento Social</c:v>
                </c:pt>
                <c:pt idx="8">
                  <c:v>Agência Reguladora de Serviços Públicos do Município</c:v>
                </c:pt>
                <c:pt idx="9">
                  <c:v>Fora da competência da municipalidade</c:v>
                </c:pt>
                <c:pt idx="10">
                  <c:v>Outros</c:v>
                </c:pt>
              </c:strCache>
            </c:strRef>
          </c:cat>
          <c:val>
            <c:numRef>
              <c:extLst>
                <c:ext xmlns:c15="http://schemas.microsoft.com/office/drawing/2012/chart" uri="{02D57815-91ED-43cb-92C2-25804820EDAC}">
                  <c15:fullRef>
                    <c15:sqref>'10+_UNIDADES_2026'!$P$7:$P$18</c15:sqref>
                  </c15:fullRef>
                </c:ext>
              </c:extLst>
              <c:f>('10+_UNIDADES_2026'!$P$7:$P$16,'10+_UNIDADES_2026'!$P$18)</c:f>
              <c:numCache>
                <c:formatCode>0.00</c:formatCode>
                <c:ptCount val="11"/>
                <c:pt idx="0">
                  <c:v>14.571984435797665</c:v>
                </c:pt>
                <c:pt idx="1">
                  <c:v>10.311284046692608</c:v>
                </c:pt>
                <c:pt idx="2">
                  <c:v>5.8949416342412455</c:v>
                </c:pt>
                <c:pt idx="3">
                  <c:v>8.5797665369649803</c:v>
                </c:pt>
                <c:pt idx="4">
                  <c:v>6.4785992217898833</c:v>
                </c:pt>
                <c:pt idx="5">
                  <c:v>7.1789883268482493</c:v>
                </c:pt>
                <c:pt idx="6">
                  <c:v>5.7003891050583659</c:v>
                </c:pt>
                <c:pt idx="7">
                  <c:v>4.9805447470817121</c:v>
                </c:pt>
                <c:pt idx="8">
                  <c:v>2.5291828793774318</c:v>
                </c:pt>
                <c:pt idx="9">
                  <c:v>2.7626459143968871</c:v>
                </c:pt>
                <c:pt idx="10">
                  <c:v>31.011673151750969</c:v>
                </c:pt>
              </c:numCache>
            </c:numRef>
          </c:val>
          <c:extLst>
            <c:ext xmlns:c15="http://schemas.microsoft.com/office/drawing/2012/chart" uri="{02D57815-91ED-43cb-92C2-25804820EDAC}">
              <c15:categoryFilterExceptions>
                <c15:categoryFilterException>
                  <c15:sqref>'10+_UNIDADES_2026'!$P$17</c15:sqref>
                  <c15:bubble3D val="0"/>
                </c15:categoryFilterException>
              </c15:categoryFilterExceptions>
            </c:ext>
            <c:ext xmlns:c16="http://schemas.microsoft.com/office/drawing/2014/chart" uri="{C3380CC4-5D6E-409C-BE32-E72D297353CC}">
              <c16:uniqueId val="{00000011-DEC6-42A3-9481-68ADE6B0346A}"/>
            </c:ext>
          </c:extLst>
        </c:ser>
        <c:dLbls>
          <c:showLegendKey val="0"/>
          <c:showVal val="0"/>
          <c:showCatName val="0"/>
          <c:showSerName val="0"/>
          <c:showPercent val="0"/>
          <c:showBubbleSize val="0"/>
          <c:showLeaderLines val="1"/>
        </c:dLbls>
        <c:gapWidth val="100"/>
        <c:splitType val="percent"/>
        <c:splitPos val="28"/>
        <c:secondPieSize val="75"/>
        <c:serLines/>
      </c:ofPieChart>
    </c:plotArea>
    <c:legend>
      <c:legendPos val="r"/>
      <c:layout>
        <c:manualLayout>
          <c:xMode val="edge"/>
          <c:yMode val="edge"/>
          <c:x val="0.71264292337989588"/>
          <c:y val="0.1062638550575904"/>
          <c:w val="0.27567823684960729"/>
          <c:h val="0.8937361449424096"/>
        </c:manualLayout>
      </c:layout>
      <c:overlay val="0"/>
      <c:txPr>
        <a:bodyPr/>
        <a:lstStyle/>
        <a:p>
          <a:pPr>
            <a:defRPr sz="800" b="1">
              <a:solidFill>
                <a:schemeClr val="tx1">
                  <a:lumMod val="65000"/>
                  <a:lumOff val="35000"/>
                </a:schemeClr>
              </a:solidFill>
            </a:defRPr>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view3D>
      <c:rotX val="13"/>
      <c:rotY val="18"/>
      <c:rAngAx val="1"/>
    </c:view3D>
    <c:floor>
      <c:thickness val="0"/>
      <c:spPr>
        <a:noFill/>
        <a:ln w="9528" cap="flat">
          <a:solidFill>
            <a:srgbClr val="868686"/>
          </a:solidFill>
          <a:prstDash val="solid"/>
          <a:round/>
        </a:ln>
      </c:spPr>
    </c:floor>
    <c:sideWall>
      <c:thickness val="0"/>
      <c:spPr>
        <a:noFill/>
        <a:ln>
          <a:noFill/>
        </a:ln>
      </c:spPr>
    </c:sideWall>
    <c:backWall>
      <c:thickness val="0"/>
      <c:spPr>
        <a:noFill/>
        <a:ln>
          <a:noFill/>
        </a:ln>
      </c:spPr>
    </c:backWall>
    <c:plotArea>
      <c:layout>
        <c:manualLayout>
          <c:xMode val="edge"/>
          <c:yMode val="edge"/>
          <c:x val="1.8483969492481246E-2"/>
          <c:y val="0.1350512081065649"/>
          <c:w val="0.61593434052057794"/>
          <c:h val="0.82531075406376264"/>
        </c:manualLayout>
      </c:layout>
      <c:bar3DChart>
        <c:barDir val="col"/>
        <c:grouping val="stacked"/>
        <c:varyColors val="0"/>
        <c:ser>
          <c:idx val="0"/>
          <c:order val="0"/>
          <c:tx>
            <c:strRef>
              <c:f>'10+_Unidades_ABR_26'!$B$22:$B$22</c:f>
              <c:strCache>
                <c:ptCount val="1"/>
                <c:pt idx="0">
                  <c:v>Secretaria Municipal da Saúde</c:v>
                </c:pt>
              </c:strCache>
            </c:strRef>
          </c:tx>
          <c:spPr>
            <a:solidFill>
              <a:srgbClr val="3333FF"/>
            </a:solidFill>
            <a:ln>
              <a:noFill/>
            </a:ln>
          </c:spPr>
          <c:invertIfNegative val="0"/>
          <c:val>
            <c:numRef>
              <c:f>'10+_Unidades_ABR_26'!$B$23:$B$25</c:f>
              <c:numCache>
                <c:formatCode>General</c:formatCode>
                <c:ptCount val="3"/>
                <c:pt idx="0">
                  <c:v>749</c:v>
                </c:pt>
              </c:numCache>
            </c:numRef>
          </c:val>
          <c:extLst>
            <c:ext xmlns:c16="http://schemas.microsoft.com/office/drawing/2014/chart" uri="{C3380CC4-5D6E-409C-BE32-E72D297353CC}">
              <c16:uniqueId val="{00000000-EA30-4EE5-806A-0B2A1BDF7229}"/>
            </c:ext>
          </c:extLst>
        </c:ser>
        <c:ser>
          <c:idx val="1"/>
          <c:order val="1"/>
          <c:tx>
            <c:strRef>
              <c:f>'10+_Unidades_ABR_26'!$C$22:$C$22</c:f>
              <c:strCache>
                <c:ptCount val="1"/>
                <c:pt idx="0">
                  <c:v>Secretaria Executiva de Limpeza Urbana</c:v>
                </c:pt>
              </c:strCache>
            </c:strRef>
          </c:tx>
          <c:spPr>
            <a:solidFill>
              <a:srgbClr val="FF0000"/>
            </a:solidFill>
            <a:ln>
              <a:noFill/>
            </a:ln>
          </c:spPr>
          <c:invertIfNegative val="0"/>
          <c:val>
            <c:numRef>
              <c:f>'10+_Unidades_ABR_26'!$C$23:$C$25</c:f>
              <c:numCache>
                <c:formatCode>General</c:formatCode>
                <c:ptCount val="3"/>
                <c:pt idx="0">
                  <c:v>530</c:v>
                </c:pt>
              </c:numCache>
            </c:numRef>
          </c:val>
          <c:extLst>
            <c:ext xmlns:c16="http://schemas.microsoft.com/office/drawing/2014/chart" uri="{C3380CC4-5D6E-409C-BE32-E72D297353CC}">
              <c16:uniqueId val="{00000001-EA30-4EE5-806A-0B2A1BDF7229}"/>
            </c:ext>
          </c:extLst>
        </c:ser>
        <c:ser>
          <c:idx val="2"/>
          <c:order val="2"/>
          <c:tx>
            <c:strRef>
              <c:f>'10+_Unidades_ABR_26'!$D$22:$D$22</c:f>
              <c:strCache>
                <c:ptCount val="1"/>
                <c:pt idx="0">
                  <c:v>Secretaria Municipal das Subprefeituras</c:v>
                </c:pt>
              </c:strCache>
            </c:strRef>
          </c:tx>
          <c:spPr>
            <a:solidFill>
              <a:srgbClr val="7F9A48"/>
            </a:solidFill>
            <a:ln>
              <a:noFill/>
            </a:ln>
          </c:spPr>
          <c:invertIfNegative val="0"/>
          <c:val>
            <c:numRef>
              <c:f>'10+_Unidades_ABR_26'!$D$23:$D$25</c:f>
              <c:numCache>
                <c:formatCode>General</c:formatCode>
                <c:ptCount val="3"/>
                <c:pt idx="0">
                  <c:v>441</c:v>
                </c:pt>
              </c:numCache>
            </c:numRef>
          </c:val>
          <c:extLst>
            <c:ext xmlns:c16="http://schemas.microsoft.com/office/drawing/2014/chart" uri="{C3380CC4-5D6E-409C-BE32-E72D297353CC}">
              <c16:uniqueId val="{00000002-EA30-4EE5-806A-0B2A1BDF7229}"/>
            </c:ext>
          </c:extLst>
        </c:ser>
        <c:ser>
          <c:idx val="3"/>
          <c:order val="3"/>
          <c:tx>
            <c:strRef>
              <c:f>'10+_Unidades_ABR_26'!$E$22:$E$22</c:f>
              <c:strCache>
                <c:ptCount val="1"/>
                <c:pt idx="0">
                  <c:v>São Paulo Transportes</c:v>
                </c:pt>
              </c:strCache>
            </c:strRef>
          </c:tx>
          <c:spPr>
            <a:solidFill>
              <a:srgbClr val="9933FF"/>
            </a:solidFill>
            <a:ln>
              <a:noFill/>
            </a:ln>
          </c:spPr>
          <c:invertIfNegative val="0"/>
          <c:val>
            <c:numRef>
              <c:f>'10+_Unidades_ABR_26'!$E$23:$E$25</c:f>
              <c:numCache>
                <c:formatCode>General</c:formatCode>
                <c:ptCount val="3"/>
                <c:pt idx="0">
                  <c:v>369</c:v>
                </c:pt>
              </c:numCache>
            </c:numRef>
          </c:val>
          <c:extLst>
            <c:ext xmlns:c16="http://schemas.microsoft.com/office/drawing/2014/chart" uri="{C3380CC4-5D6E-409C-BE32-E72D297353CC}">
              <c16:uniqueId val="{00000003-EA30-4EE5-806A-0B2A1BDF7229}"/>
            </c:ext>
          </c:extLst>
        </c:ser>
        <c:ser>
          <c:idx val="4"/>
          <c:order val="4"/>
          <c:tx>
            <c:strRef>
              <c:f>'10+_Unidades_ABR_26'!$F$22:$F$22</c:f>
              <c:strCache>
                <c:ptCount val="1"/>
                <c:pt idx="0">
                  <c:v>Companhia de Engenharia de Tráfego</c:v>
                </c:pt>
              </c:strCache>
            </c:strRef>
          </c:tx>
          <c:spPr>
            <a:solidFill>
              <a:srgbClr val="FFFF00"/>
            </a:solidFill>
            <a:ln>
              <a:noFill/>
            </a:ln>
          </c:spPr>
          <c:invertIfNegative val="0"/>
          <c:val>
            <c:numRef>
              <c:f>'10+_Unidades_ABR_26'!$F$23:$F$25</c:f>
              <c:numCache>
                <c:formatCode>General</c:formatCode>
                <c:ptCount val="3"/>
                <c:pt idx="0">
                  <c:v>333</c:v>
                </c:pt>
              </c:numCache>
            </c:numRef>
          </c:val>
          <c:extLst>
            <c:ext xmlns:c16="http://schemas.microsoft.com/office/drawing/2014/chart" uri="{C3380CC4-5D6E-409C-BE32-E72D297353CC}">
              <c16:uniqueId val="{00000004-EA30-4EE5-806A-0B2A1BDF7229}"/>
            </c:ext>
          </c:extLst>
        </c:ser>
        <c:ser>
          <c:idx val="5"/>
          <c:order val="5"/>
          <c:tx>
            <c:strRef>
              <c:f>'10+_Unidades_ABR_26'!$G$22:$G$22</c:f>
              <c:strCache>
                <c:ptCount val="1"/>
                <c:pt idx="0">
                  <c:v>Secretaria Municipal de Educação</c:v>
                </c:pt>
              </c:strCache>
            </c:strRef>
          </c:tx>
          <c:spPr>
            <a:solidFill>
              <a:srgbClr val="00FFFF"/>
            </a:solidFill>
            <a:ln>
              <a:noFill/>
            </a:ln>
          </c:spPr>
          <c:invertIfNegative val="0"/>
          <c:val>
            <c:numRef>
              <c:f>'10+_Unidades_ABR_26'!$G$23:$G$25</c:f>
              <c:numCache>
                <c:formatCode>General</c:formatCode>
                <c:ptCount val="3"/>
                <c:pt idx="0">
                  <c:v>303</c:v>
                </c:pt>
              </c:numCache>
            </c:numRef>
          </c:val>
          <c:extLst>
            <c:ext xmlns:c16="http://schemas.microsoft.com/office/drawing/2014/chart" uri="{C3380CC4-5D6E-409C-BE32-E72D297353CC}">
              <c16:uniqueId val="{00000005-EA30-4EE5-806A-0B2A1BDF7229}"/>
            </c:ext>
          </c:extLst>
        </c:ser>
        <c:ser>
          <c:idx val="6"/>
          <c:order val="6"/>
          <c:tx>
            <c:strRef>
              <c:f>'10+_Unidades_ABR_26'!$H$22:$H$22</c:f>
              <c:strCache>
                <c:ptCount val="1"/>
                <c:pt idx="0">
                  <c:v>Secretaria Municipal da Fazenda</c:v>
                </c:pt>
              </c:strCache>
            </c:strRef>
          </c:tx>
          <c:spPr>
            <a:solidFill>
              <a:srgbClr val="000000"/>
            </a:solidFill>
            <a:ln>
              <a:noFill/>
            </a:ln>
          </c:spPr>
          <c:invertIfNegative val="0"/>
          <c:val>
            <c:numRef>
              <c:f>'10+_Unidades_ABR_26'!$H$23:$H$25</c:f>
              <c:numCache>
                <c:formatCode>General</c:formatCode>
                <c:ptCount val="3"/>
                <c:pt idx="0">
                  <c:v>293</c:v>
                </c:pt>
              </c:numCache>
            </c:numRef>
          </c:val>
          <c:extLst>
            <c:ext xmlns:c16="http://schemas.microsoft.com/office/drawing/2014/chart" uri="{C3380CC4-5D6E-409C-BE32-E72D297353CC}">
              <c16:uniqueId val="{00000006-EA30-4EE5-806A-0B2A1BDF7229}"/>
            </c:ext>
          </c:extLst>
        </c:ser>
        <c:ser>
          <c:idx val="7"/>
          <c:order val="7"/>
          <c:tx>
            <c:strRef>
              <c:f>'10+_Unidades_ABR_26'!$I$22:$I$22</c:f>
              <c:strCache>
                <c:ptCount val="1"/>
                <c:pt idx="0">
                  <c:v>Secretaria Municipal de Assistência e Desenvolvimento Social</c:v>
                </c:pt>
              </c:strCache>
            </c:strRef>
          </c:tx>
          <c:spPr>
            <a:solidFill>
              <a:srgbClr val="FF66FF"/>
            </a:solidFill>
            <a:ln>
              <a:noFill/>
            </a:ln>
          </c:spPr>
          <c:invertIfNegative val="0"/>
          <c:val>
            <c:numRef>
              <c:f>'10+_Unidades_ABR_26'!$I$23:$I$25</c:f>
              <c:numCache>
                <c:formatCode>General</c:formatCode>
                <c:ptCount val="3"/>
                <c:pt idx="0">
                  <c:v>256</c:v>
                </c:pt>
              </c:numCache>
            </c:numRef>
          </c:val>
          <c:extLst>
            <c:ext xmlns:c16="http://schemas.microsoft.com/office/drawing/2014/chart" uri="{C3380CC4-5D6E-409C-BE32-E72D297353CC}">
              <c16:uniqueId val="{00000007-EA30-4EE5-806A-0B2A1BDF7229}"/>
            </c:ext>
          </c:extLst>
        </c:ser>
        <c:ser>
          <c:idx val="8"/>
          <c:order val="8"/>
          <c:tx>
            <c:strRef>
              <c:f>'10+_Unidades_ABR_26'!$J$22:$J$22</c:f>
              <c:strCache>
                <c:ptCount val="1"/>
                <c:pt idx="0">
                  <c:v>Fora da competência da municipalidade</c:v>
                </c:pt>
              </c:strCache>
            </c:strRef>
          </c:tx>
          <c:spPr>
            <a:solidFill>
              <a:srgbClr val="00FF00"/>
            </a:solidFill>
            <a:ln>
              <a:noFill/>
            </a:ln>
          </c:spPr>
          <c:invertIfNegative val="0"/>
          <c:val>
            <c:numRef>
              <c:f>'10+_Unidades_ABR_26'!$J$23:$J$25</c:f>
              <c:numCache>
                <c:formatCode>General</c:formatCode>
                <c:ptCount val="3"/>
                <c:pt idx="0">
                  <c:v>142</c:v>
                </c:pt>
              </c:numCache>
            </c:numRef>
          </c:val>
          <c:extLst>
            <c:ext xmlns:c16="http://schemas.microsoft.com/office/drawing/2014/chart" uri="{C3380CC4-5D6E-409C-BE32-E72D297353CC}">
              <c16:uniqueId val="{00000008-EA30-4EE5-806A-0B2A1BDF7229}"/>
            </c:ext>
          </c:extLst>
        </c:ser>
        <c:ser>
          <c:idx val="9"/>
          <c:order val="9"/>
          <c:tx>
            <c:strRef>
              <c:f>'10+_Unidades_ABR_26'!$K$22:$K$22</c:f>
              <c:strCache>
                <c:ptCount val="1"/>
                <c:pt idx="0">
                  <c:v>Agência Reguladora de Serviços Públicos do Município</c:v>
                </c:pt>
              </c:strCache>
            </c:strRef>
          </c:tx>
          <c:spPr>
            <a:solidFill>
              <a:srgbClr val="FCD5B5"/>
            </a:solidFill>
            <a:ln>
              <a:noFill/>
            </a:ln>
          </c:spPr>
          <c:invertIfNegative val="0"/>
          <c:dPt>
            <c:idx val="2"/>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9-0896-47F7-8CCC-C0957B9B4A93}"/>
              </c:ext>
            </c:extLst>
          </c:dPt>
          <c:val>
            <c:numRef>
              <c:f>'10+_Unidades_ABR_26'!$K$23:$K$25</c:f>
              <c:numCache>
                <c:formatCode>General</c:formatCode>
                <c:ptCount val="3"/>
                <c:pt idx="0">
                  <c:v>130</c:v>
                </c:pt>
                <c:pt idx="2">
                  <c:v>150</c:v>
                </c:pt>
              </c:numCache>
            </c:numRef>
          </c:val>
          <c:extLst>
            <c:ext xmlns:c16="http://schemas.microsoft.com/office/drawing/2014/chart" uri="{C3380CC4-5D6E-409C-BE32-E72D297353CC}">
              <c16:uniqueId val="{00000009-EA30-4EE5-806A-0B2A1BDF7229}"/>
            </c:ext>
          </c:extLst>
        </c:ser>
        <c:ser>
          <c:idx val="10"/>
          <c:order val="10"/>
          <c:tx>
            <c:strRef>
              <c:f>'10+_Unidades_ABR_26'!$L$22:$L$22</c:f>
              <c:strCache>
                <c:ptCount val="1"/>
                <c:pt idx="0">
                  <c:v>Total</c:v>
                </c:pt>
              </c:strCache>
            </c:strRef>
          </c:tx>
          <c:spPr>
            <a:solidFill>
              <a:srgbClr val="97B9E0"/>
            </a:solidFill>
            <a:ln>
              <a:noFill/>
            </a:ln>
          </c:spPr>
          <c:invertIfNegative val="0"/>
          <c:dPt>
            <c:idx val="2"/>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0-3337-4F9F-993D-6E54A6BC5EE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'10+_Unidades_ABR_26'!$L$23:$L$25</c:f>
              <c:numCache>
                <c:formatCode>#,##0</c:formatCode>
                <c:ptCount val="3"/>
                <c:pt idx="2">
                  <c:v>5140</c:v>
                </c:pt>
              </c:numCache>
            </c:numRef>
          </c:val>
          <c:extLst>
            <c:ext xmlns:c16="http://schemas.microsoft.com/office/drawing/2014/chart" uri="{C3380CC4-5D6E-409C-BE32-E72D297353CC}">
              <c16:uniqueId val="{0000000B-EA30-4EE5-806A-0B2A1BDF7229}"/>
            </c:ext>
          </c:extLst>
        </c:ser>
        <c:dLbls>
          <c:showLegendKey val="0"/>
          <c:showVal val="0"/>
          <c:showCatName val="0"/>
          <c:showSerName val="0"/>
          <c:showPercent val="0"/>
          <c:showBubbleSize val="0"/>
        </c:dLbls>
        <c:gapWidth val="32"/>
        <c:shape val="box"/>
        <c:axId val="1819697967"/>
        <c:axId val="1819700047"/>
        <c:axId val="0"/>
      </c:bar3DChart>
      <c:valAx>
        <c:axId val="1819700047"/>
        <c:scaling>
          <c:orientation val="minMax"/>
        </c:scaling>
        <c:delete val="0"/>
        <c:axPos val="l"/>
        <c:majorGridlines>
          <c:spPr>
            <a:ln w="9528" cap="flat">
              <a:solidFill>
                <a:srgbClr val="868686"/>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7967"/>
        <c:crosses val="autoZero"/>
        <c:crossBetween val="between"/>
        <c:majorUnit val="500"/>
      </c:valAx>
      <c:catAx>
        <c:axId val="1819697967"/>
        <c:scaling>
          <c:orientation val="minMax"/>
        </c:scaling>
        <c:delete val="1"/>
        <c:axPos val="b"/>
        <c:majorTickMark val="out"/>
        <c:minorTickMark val="none"/>
        <c:tickLblPos val="nextTo"/>
        <c:crossAx val="1819700047"/>
        <c:crosses val="autoZero"/>
        <c:auto val="1"/>
        <c:lblAlgn val="ctr"/>
        <c:lblOffset val="100"/>
        <c:noMultiLvlLbl val="0"/>
      </c:catAx>
      <c:spPr>
        <a:noFill/>
        <a:ln>
          <a:noFill/>
        </a:ln>
      </c:spPr>
    </c:plotArea>
    <c:legend>
      <c:legendPos val="r"/>
      <c:layout>
        <c:manualLayout>
          <c:xMode val="edge"/>
          <c:yMode val="edge"/>
          <c:x val="0.6560144300166354"/>
          <c:y val="0.13845127738998902"/>
          <c:w val="0.34061169740767622"/>
          <c:h val="0.86154872261001092"/>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700" b="1"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10 UNIDADES mais demandadas do mês de Abril/26</a:t>
            </a:r>
          </a:p>
        </c:rich>
      </c:tx>
      <c:layout>
        <c:manualLayout>
          <c:xMode val="edge"/>
          <c:yMode val="edge"/>
          <c:x val="0.1304324757546258"/>
          <c:y val="8.3682081490560496E-4"/>
        </c:manualLayout>
      </c:layout>
      <c:overlay val="0"/>
      <c:spPr>
        <a:noFill/>
        <a:ln>
          <a:noFill/>
        </a:ln>
      </c:spPr>
    </c:title>
    <c:autoTitleDeleted val="0"/>
    <c:plotArea>
      <c:layout>
        <c:manualLayout>
          <c:xMode val="edge"/>
          <c:yMode val="edge"/>
          <c:x val="0"/>
          <c:y val="0.10804746081826104"/>
          <c:w val="0.94725261925482607"/>
          <c:h val="0.85636100327621323"/>
        </c:manualLayout>
      </c:layout>
      <c:barChart>
        <c:barDir val="col"/>
        <c:grouping val="clustered"/>
        <c:varyColors val="0"/>
        <c:ser>
          <c:idx val="0"/>
          <c:order val="0"/>
          <c:tx>
            <c:strRef>
              <c:f>'10+_Unidades_ABR_26'!$B$6:$B$6</c:f>
              <c:strCache>
                <c:ptCount val="1"/>
                <c:pt idx="0">
                  <c:v>abr/26</c:v>
                </c:pt>
              </c:strCache>
            </c:strRef>
          </c:tx>
          <c:spPr>
            <a:solidFill>
              <a:srgbClr val="4F81BD"/>
            </a:solidFill>
            <a:ln>
              <a:noFill/>
            </a:ln>
          </c:spPr>
          <c:invertIfNegative val="0"/>
          <c:dPt>
            <c:idx val="0"/>
            <c:invertIfNegative val="0"/>
            <c:bubble3D val="0"/>
            <c:spPr>
              <a:solidFill>
                <a:srgbClr val="3333FF"/>
              </a:solidFill>
              <a:ln>
                <a:noFill/>
              </a:ln>
            </c:spPr>
            <c:extLst>
              <c:ext xmlns:c16="http://schemas.microsoft.com/office/drawing/2014/chart" uri="{C3380CC4-5D6E-409C-BE32-E72D297353CC}">
                <c16:uniqueId val="{00000000-C22C-433A-B111-F302FE51A5DE}"/>
              </c:ext>
            </c:extLst>
          </c:dPt>
          <c:dPt>
            <c:idx val="1"/>
            <c:invertIfNegative val="0"/>
            <c:bubble3D val="0"/>
            <c:spPr>
              <a:solidFill>
                <a:srgbClr val="FF0000"/>
              </a:solidFill>
              <a:ln>
                <a:noFill/>
              </a:ln>
            </c:spPr>
            <c:extLst>
              <c:ext xmlns:c16="http://schemas.microsoft.com/office/drawing/2014/chart" uri="{C3380CC4-5D6E-409C-BE32-E72D297353CC}">
                <c16:uniqueId val="{00000001-C22C-433A-B111-F302FE51A5DE}"/>
              </c:ext>
            </c:extLst>
          </c:dPt>
          <c:dPt>
            <c:idx val="2"/>
            <c:invertIfNegative val="0"/>
            <c:bubble3D val="0"/>
            <c:spPr>
              <a:solidFill>
                <a:srgbClr val="89A54E"/>
              </a:solidFill>
              <a:ln>
                <a:noFill/>
              </a:ln>
            </c:spPr>
            <c:extLst>
              <c:ext xmlns:c16="http://schemas.microsoft.com/office/drawing/2014/chart" uri="{C3380CC4-5D6E-409C-BE32-E72D297353CC}">
                <c16:uniqueId val="{00000002-C22C-433A-B111-F302FE51A5DE}"/>
              </c:ext>
            </c:extLst>
          </c:dPt>
          <c:dPt>
            <c:idx val="3"/>
            <c:invertIfNegative val="0"/>
            <c:bubble3D val="0"/>
            <c:spPr>
              <a:solidFill>
                <a:srgbClr val="9933FF"/>
              </a:solidFill>
              <a:ln>
                <a:noFill/>
              </a:ln>
            </c:spPr>
            <c:extLst>
              <c:ext xmlns:c16="http://schemas.microsoft.com/office/drawing/2014/chart" uri="{C3380CC4-5D6E-409C-BE32-E72D297353CC}">
                <c16:uniqueId val="{00000003-C22C-433A-B111-F302FE51A5DE}"/>
              </c:ext>
            </c:extLst>
          </c:dPt>
          <c:dPt>
            <c:idx val="4"/>
            <c:invertIfNegative val="0"/>
            <c:bubble3D val="0"/>
            <c:spPr>
              <a:solidFill>
                <a:srgbClr val="FFFF00"/>
              </a:solidFill>
              <a:ln>
                <a:noFill/>
              </a:ln>
            </c:spPr>
            <c:extLst>
              <c:ext xmlns:c16="http://schemas.microsoft.com/office/drawing/2014/chart" uri="{C3380CC4-5D6E-409C-BE32-E72D297353CC}">
                <c16:uniqueId val="{00000004-C22C-433A-B111-F302FE51A5DE}"/>
              </c:ext>
            </c:extLst>
          </c:dPt>
          <c:dPt>
            <c:idx val="5"/>
            <c:invertIfNegative val="0"/>
            <c:bubble3D val="0"/>
            <c:spPr>
              <a:solidFill>
                <a:srgbClr val="00FFFF"/>
              </a:solidFill>
              <a:ln>
                <a:noFill/>
              </a:ln>
            </c:spPr>
            <c:extLst>
              <c:ext xmlns:c16="http://schemas.microsoft.com/office/drawing/2014/chart" uri="{C3380CC4-5D6E-409C-BE32-E72D297353CC}">
                <c16:uniqueId val="{00000005-C22C-433A-B111-F302FE51A5DE}"/>
              </c:ext>
            </c:extLst>
          </c:dPt>
          <c:dPt>
            <c:idx val="6"/>
            <c:invertIfNegative val="0"/>
            <c:bubble3D val="0"/>
            <c:spPr>
              <a:solidFill>
                <a:srgbClr val="000000"/>
              </a:solidFill>
              <a:ln>
                <a:noFill/>
              </a:ln>
            </c:spPr>
            <c:extLst>
              <c:ext xmlns:c16="http://schemas.microsoft.com/office/drawing/2014/chart" uri="{C3380CC4-5D6E-409C-BE32-E72D297353CC}">
                <c16:uniqueId val="{00000006-C22C-433A-B111-F302FE51A5DE}"/>
              </c:ext>
            </c:extLst>
          </c:dPt>
          <c:dPt>
            <c:idx val="7"/>
            <c:invertIfNegative val="0"/>
            <c:bubble3D val="0"/>
            <c:spPr>
              <a:solidFill>
                <a:srgbClr val="FF66FF"/>
              </a:solidFill>
              <a:ln>
                <a:noFill/>
              </a:ln>
            </c:spPr>
            <c:extLst>
              <c:ext xmlns:c16="http://schemas.microsoft.com/office/drawing/2014/chart" uri="{C3380CC4-5D6E-409C-BE32-E72D297353CC}">
                <c16:uniqueId val="{00000007-C22C-433A-B111-F302FE51A5DE}"/>
              </c:ext>
            </c:extLst>
          </c:dPt>
          <c:dPt>
            <c:idx val="8"/>
            <c:invertIfNegative val="0"/>
            <c:bubble3D val="0"/>
            <c:spPr>
              <a:solidFill>
                <a:srgbClr val="00FF00"/>
              </a:solidFill>
              <a:ln>
                <a:noFill/>
              </a:ln>
            </c:spPr>
            <c:extLst>
              <c:ext xmlns:c16="http://schemas.microsoft.com/office/drawing/2014/chart" uri="{C3380CC4-5D6E-409C-BE32-E72D297353CC}">
                <c16:uniqueId val="{00000008-C22C-433A-B111-F302FE51A5DE}"/>
              </c:ext>
            </c:extLst>
          </c:dPt>
          <c:dPt>
            <c:idx val="9"/>
            <c:invertIfNegative val="0"/>
            <c:bubble3D val="0"/>
            <c:spPr>
              <a:solidFill>
                <a:srgbClr val="FCD5B5"/>
              </a:solidFill>
              <a:ln>
                <a:noFill/>
              </a:ln>
            </c:spPr>
            <c:extLst>
              <c:ext xmlns:c16="http://schemas.microsoft.com/office/drawing/2014/chart" uri="{C3380CC4-5D6E-409C-BE32-E72D297353CC}">
                <c16:uniqueId val="{00000009-C22C-433A-B111-F302FE51A5D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'10+_Unidades_ABR_26'!$A$7:$A$16</c:f>
              <c:strCache>
                <c:ptCount val="10"/>
                <c:pt idx="0">
                  <c:v>Secretaria Municipal da Saúde</c:v>
                </c:pt>
                <c:pt idx="1">
                  <c:v>Secretaria Executiva de Limpeza Urbana</c:v>
                </c:pt>
                <c:pt idx="2">
                  <c:v>Secretaria Municipal das Subprefeituras</c:v>
                </c:pt>
                <c:pt idx="3">
                  <c:v>São Paulo Transportes</c:v>
                </c:pt>
                <c:pt idx="4">
                  <c:v>Companhia de Engenharia de Tráfego</c:v>
                </c:pt>
                <c:pt idx="5">
                  <c:v>Secretaria Municipal de Educação</c:v>
                </c:pt>
                <c:pt idx="6">
                  <c:v>Secretaria Municipal da Fazenda</c:v>
                </c:pt>
                <c:pt idx="7">
                  <c:v>Secretaria Municipal de Assistência e Desenvolvimento Social</c:v>
                </c:pt>
                <c:pt idx="8">
                  <c:v>Fora da competência da municipalidade</c:v>
                </c:pt>
                <c:pt idx="9">
                  <c:v>Agência Reguladora de Serviços Públicos do Município</c:v>
                </c:pt>
              </c:strCache>
            </c:strRef>
          </c:cat>
          <c:val>
            <c:numRef>
              <c:f>'10+_Unidades_ABR_26'!$B$7:$B$16</c:f>
              <c:numCache>
                <c:formatCode>General</c:formatCode>
                <c:ptCount val="10"/>
                <c:pt idx="0">
                  <c:v>749</c:v>
                </c:pt>
                <c:pt idx="1">
                  <c:v>530</c:v>
                </c:pt>
                <c:pt idx="2">
                  <c:v>441</c:v>
                </c:pt>
                <c:pt idx="3">
                  <c:v>369</c:v>
                </c:pt>
                <c:pt idx="4">
                  <c:v>333</c:v>
                </c:pt>
                <c:pt idx="5">
                  <c:v>303</c:v>
                </c:pt>
                <c:pt idx="6">
                  <c:v>293</c:v>
                </c:pt>
                <c:pt idx="7">
                  <c:v>256</c:v>
                </c:pt>
                <c:pt idx="8">
                  <c:v>142</c:v>
                </c:pt>
                <c:pt idx="9">
                  <c:v>130</c:v>
                </c:pt>
              </c:numCache>
            </c:numRef>
          </c:val>
          <c:extLst>
            <c:ext xmlns:c16="http://schemas.microsoft.com/office/drawing/2014/chart" uri="{C3380CC4-5D6E-409C-BE32-E72D297353CC}">
              <c16:uniqueId val="{00000014-D0F5-4C9D-A13E-05FBB3271F68}"/>
            </c:ext>
          </c:extLst>
        </c:ser>
        <c:dLbls>
          <c:showLegendKey val="0"/>
          <c:showVal val="0"/>
          <c:showCatName val="0"/>
          <c:showSerName val="0"/>
          <c:showPercent val="0"/>
          <c:showBubbleSize val="0"/>
        </c:dLbls>
        <c:gapWidth val="150"/>
        <c:axId val="1819698799"/>
        <c:axId val="1819698383"/>
      </c:barChart>
      <c:valAx>
        <c:axId val="1819698383"/>
        <c:scaling>
          <c:orientation val="minMax"/>
        </c:scaling>
        <c:delete val="0"/>
        <c:axPos val="l"/>
        <c:majorGridlines>
          <c:spPr>
            <a:ln w="9528" cap="flat">
              <a:solidFill>
                <a:schemeClr val="bg1">
                  <a:lumMod val="75000"/>
                </a:schemeClr>
              </a:solidFill>
              <a:prstDash val="solid"/>
              <a:round/>
            </a:ln>
          </c:spPr>
        </c:majorGridlines>
        <c:numFmt formatCode="General" sourceLinked="1"/>
        <c:majorTickMark val="out"/>
        <c:minorTickMark val="none"/>
        <c:tickLblPos val="nextTo"/>
        <c:spPr>
          <a:noFill/>
          <a:ln w="9528" cap="flat">
            <a:solidFill>
              <a:schemeClr val="bg1">
                <a:lumMod val="75000"/>
              </a:schemeClr>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8799"/>
        <c:crosses val="autoZero"/>
        <c:crossBetween val="between"/>
      </c:valAx>
      <c:catAx>
        <c:axId val="1819698799"/>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9698383"/>
        <c:crosses val="autoZero"/>
        <c:auto val="1"/>
        <c:lblAlgn val="ctr"/>
        <c:lblOffset val="100"/>
        <c:tickLblSkip val="1"/>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r>
              <a:rPr lang="pt-BR" sz="1100" b="1" i="0" u="none" strike="noStrike" kern="1200" cap="none" spc="0" baseline="0">
                <a:solidFill>
                  <a:srgbClr val="000000"/>
                </a:solidFill>
                <a:uFillTx/>
                <a:latin typeface="Calibri"/>
                <a:ea typeface="Calibri"/>
                <a:cs typeface="Calibri"/>
              </a:rPr>
              <a:t>% de manifestação -Total - 2026</a:t>
            </a:r>
          </a:p>
        </c:rich>
      </c:tx>
      <c:layout>
        <c:manualLayout>
          <c:xMode val="edge"/>
          <c:yMode val="edge"/>
          <c:x val="0.19959493577819346"/>
          <c:y val="1.4513387551732293E-2"/>
        </c:manualLayout>
      </c:layout>
      <c:overlay val="0"/>
      <c:spPr>
        <a:noFill/>
        <a:ln>
          <a:noFill/>
        </a:ln>
      </c:spPr>
    </c:title>
    <c:autoTitleDeleted val="0"/>
    <c:plotArea>
      <c:layout>
        <c:manualLayout>
          <c:xMode val="edge"/>
          <c:yMode val="edge"/>
          <c:x val="4.4305944109927435E-2"/>
          <c:y val="0.21393771724480387"/>
          <c:w val="0.59133154238073182"/>
          <c:h val="0.76579287949366681"/>
        </c:manualLayout>
      </c:layout>
      <c:pieChart>
        <c:varyColors val="1"/>
        <c:ser>
          <c:idx val="0"/>
          <c:order val="0"/>
          <c:dPt>
            <c:idx val="0"/>
            <c:bubble3D val="0"/>
            <c:spPr>
              <a:solidFill>
                <a:srgbClr val="FF0000"/>
              </a:solidFill>
              <a:ln>
                <a:noFill/>
              </a:ln>
            </c:spPr>
            <c:extLst>
              <c:ext xmlns:c16="http://schemas.microsoft.com/office/drawing/2014/chart" uri="{C3380CC4-5D6E-409C-BE32-E72D297353CC}">
                <c16:uniqueId val="{00000000-E161-4862-9DF0-204F09DD44AB}"/>
              </c:ext>
            </c:extLst>
          </c:dPt>
          <c:dPt>
            <c:idx val="1"/>
            <c:bubble3D val="0"/>
            <c:spPr>
              <a:solidFill>
                <a:srgbClr val="92D050"/>
              </a:solidFill>
              <a:ln>
                <a:noFill/>
              </a:ln>
            </c:spPr>
            <c:extLst>
              <c:ext xmlns:c16="http://schemas.microsoft.com/office/drawing/2014/chart" uri="{C3380CC4-5D6E-409C-BE32-E72D297353CC}">
                <c16:uniqueId val="{00000001-E161-4862-9DF0-204F09DD44AB}"/>
              </c:ext>
            </c:extLst>
          </c:dPt>
          <c:dPt>
            <c:idx val="2"/>
            <c:bubble3D val="0"/>
            <c:spPr>
              <a:solidFill>
                <a:srgbClr val="FF00FF"/>
              </a:solidFill>
              <a:ln>
                <a:noFill/>
              </a:ln>
            </c:spPr>
            <c:extLst>
              <c:ext xmlns:c16="http://schemas.microsoft.com/office/drawing/2014/chart" uri="{C3380CC4-5D6E-409C-BE32-E72D297353CC}">
                <c16:uniqueId val="{00000002-E161-4862-9DF0-204F09DD44AB}"/>
              </c:ext>
            </c:extLst>
          </c:dPt>
          <c:dPt>
            <c:idx val="3"/>
            <c:bubble3D val="0"/>
            <c:spPr>
              <a:solidFill>
                <a:srgbClr val="FFFF00"/>
              </a:solidFill>
              <a:ln>
                <a:noFill/>
              </a:ln>
            </c:spPr>
            <c:extLst>
              <c:ext xmlns:c16="http://schemas.microsoft.com/office/drawing/2014/chart" uri="{C3380CC4-5D6E-409C-BE32-E72D297353CC}">
                <c16:uniqueId val="{00000003-E161-4862-9DF0-204F09DD44AB}"/>
              </c:ext>
            </c:extLst>
          </c:dPt>
          <c:dPt>
            <c:idx val="4"/>
            <c:bubble3D val="0"/>
            <c:spPr>
              <a:solidFill>
                <a:srgbClr val="00B0F0"/>
              </a:solidFill>
              <a:ln>
                <a:noFill/>
              </a:ln>
            </c:spPr>
            <c:extLst>
              <c:ext xmlns:c16="http://schemas.microsoft.com/office/drawing/2014/chart" uri="{C3380CC4-5D6E-409C-BE32-E72D297353CC}">
                <c16:uniqueId val="{00000004-E161-4862-9DF0-204F09DD44AB}"/>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1" i="0" u="none" strike="noStrike" kern="1200" baseline="0">
                    <a:solidFill>
                      <a:srgbClr val="000000"/>
                    </a:solidFill>
                    <a:latin typeface="Calibri"/>
                    <a:ea typeface="Calibri"/>
                    <a:cs typeface="Calibri"/>
                  </a:defRPr>
                </a:pPr>
                <a:endParaRPr lang="pt-BR"/>
              </a:p>
            </c:txPr>
            <c:dLblPos val="bestFit"/>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ext>
            </c:extLst>
          </c:dLbls>
          <c:cat>
            <c:strRef>
              <c:f>Protocolos!$D$19:$D$24</c:f>
              <c:strCache>
                <c:ptCount val="6"/>
                <c:pt idx="0">
                  <c:v>Denúncia</c:v>
                </c:pt>
                <c:pt idx="1">
                  <c:v>Elogio</c:v>
                </c:pt>
                <c:pt idx="2">
                  <c:v>Manifestações sobre o BRT Aricanduva**</c:v>
                </c:pt>
                <c:pt idx="3">
                  <c:v>Reclamação</c:v>
                </c:pt>
                <c:pt idx="4">
                  <c:v>Solicitação</c:v>
                </c:pt>
                <c:pt idx="5">
                  <c:v>Sugestão</c:v>
                </c:pt>
              </c:strCache>
            </c:strRef>
          </c:cat>
          <c:val>
            <c:numRef>
              <c:f>Protocolos!$R$19:$R$24</c:f>
              <c:numCache>
                <c:formatCode>0.0</c:formatCode>
                <c:ptCount val="6"/>
                <c:pt idx="0">
                  <c:v>6.7237997782894174</c:v>
                </c:pt>
                <c:pt idx="1">
                  <c:v>1.2066172081521276</c:v>
                </c:pt>
                <c:pt idx="2">
                  <c:v>0</c:v>
                </c:pt>
                <c:pt idx="3">
                  <c:v>84.974844376225803</c:v>
                </c:pt>
                <c:pt idx="4">
                  <c:v>6.1439413319689606</c:v>
                </c:pt>
                <c:pt idx="5">
                  <c:v>0.95079730536369067</c:v>
                </c:pt>
              </c:numCache>
            </c:numRef>
          </c:val>
          <c:extLst>
            <c:ext xmlns:c16="http://schemas.microsoft.com/office/drawing/2014/chart" uri="{C3380CC4-5D6E-409C-BE32-E72D297353CC}">
              <c16:uniqueId val="{0000000A-45FC-4658-89AB-0C021D45306F}"/>
            </c:ext>
          </c:extLst>
        </c:ser>
        <c:dLbls>
          <c:showLegendKey val="0"/>
          <c:showVal val="0"/>
          <c:showCatName val="0"/>
          <c:showSerName val="0"/>
          <c:showPercent val="0"/>
          <c:showBubbleSize val="0"/>
          <c:showLeaderLines val="0"/>
        </c:dLbls>
        <c:firstSliceAng val="0"/>
      </c:pieChart>
      <c:spPr>
        <a:noFill/>
        <a:ln>
          <a:noFill/>
        </a:ln>
      </c:spPr>
    </c:plotArea>
    <c:legend>
      <c:legendPos val="r"/>
      <c:layout>
        <c:manualLayout>
          <c:xMode val="edge"/>
          <c:yMode val="edge"/>
          <c:x val="0.63692566395302275"/>
          <c:y val="7.9912771346043257E-2"/>
          <c:w val="0.34017376217803286"/>
          <c:h val="0.91918477720217218"/>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Média e % de protocolos/subprefeitura em 2026 </a:t>
            </a:r>
          </a:p>
        </c:rich>
      </c:tx>
      <c:overlay val="0"/>
      <c:spPr>
        <a:noFill/>
        <a:ln>
          <a:noFill/>
        </a:ln>
      </c:spPr>
    </c:title>
    <c:autoTitleDeleted val="0"/>
    <c:plotArea>
      <c:layout>
        <c:manualLayout>
          <c:xMode val="edge"/>
          <c:yMode val="edge"/>
          <c:x val="1.8700327255726974E-2"/>
          <c:y val="0.10441090025037193"/>
          <c:w val="0.98129967274427299"/>
          <c:h val="0.80347738790715673"/>
        </c:manualLayout>
      </c:layout>
      <c:barChart>
        <c:barDir val="col"/>
        <c:grouping val="clustered"/>
        <c:varyColors val="0"/>
        <c:ser>
          <c:idx val="0"/>
          <c:order val="0"/>
          <c:tx>
            <c:strRef>
              <c:f>Subprefeituras_2026!$P$4:$P$4</c:f>
              <c:strCache>
                <c:ptCount val="1"/>
                <c:pt idx="0">
                  <c:v>% Total dentre as subprefeituras</c:v>
                </c:pt>
              </c:strCache>
            </c:strRef>
          </c:tx>
          <c:spPr>
            <a:solidFill>
              <a:srgbClr val="FFFF00"/>
            </a:solidFill>
            <a:ln>
              <a:noFill/>
            </a:ln>
          </c:spPr>
          <c:invertIfNegative val="0"/>
          <c:cat>
            <c:strRef>
              <c:f>Subprefeituras_2026!$A$5:$A$36</c:f>
              <c:strCache>
                <c:ptCount val="32"/>
                <c:pt idx="0">
                  <c:v>Aricanduva</c:v>
                </c:pt>
                <c:pt idx="1">
                  <c:v>Butantã</c:v>
                </c:pt>
                <c:pt idx="2">
                  <c:v>Campo Limpo</c:v>
                </c:pt>
                <c:pt idx="3">
                  <c:v>Capela do Socorro</c:v>
                </c:pt>
                <c:pt idx="4">
                  <c:v>Casa Verde</c:v>
                </c:pt>
                <c:pt idx="5">
                  <c:v>Cidade Ademar</c:v>
                </c:pt>
                <c:pt idx="6">
                  <c:v>Cidade Tiradentes</c:v>
                </c:pt>
                <c:pt idx="7">
                  <c:v>Ermelino Matarazzo</c:v>
                </c:pt>
                <c:pt idx="8">
                  <c:v>Freguesia/Brasilândia</c:v>
                </c:pt>
                <c:pt idx="9">
                  <c:v>Guaianases</c:v>
                </c:pt>
                <c:pt idx="10">
                  <c:v>Ipiranga</c:v>
                </c:pt>
                <c:pt idx="11">
                  <c:v>Itaim Paulista</c:v>
                </c:pt>
                <c:pt idx="12">
                  <c:v>Itaquera</c:v>
                </c:pt>
                <c:pt idx="13">
                  <c:v>Jabaquara</c:v>
                </c:pt>
                <c:pt idx="14">
                  <c:v>Jaçanã/Tremembé</c:v>
                </c:pt>
                <c:pt idx="15">
                  <c:v>Lapa</c:v>
                </c:pt>
                <c:pt idx="16">
                  <c:v>M Boi Mirim</c:v>
                </c:pt>
                <c:pt idx="17">
                  <c:v>Mooca</c:v>
                </c:pt>
                <c:pt idx="18">
                  <c:v>Parelheiros</c:v>
                </c:pt>
                <c:pt idx="19">
                  <c:v>Penha</c:v>
                </c:pt>
                <c:pt idx="20">
                  <c:v>Perus</c:v>
                </c:pt>
                <c:pt idx="21">
                  <c:v>Pinheiros</c:v>
                </c:pt>
                <c:pt idx="22">
                  <c:v>Pirituba/Jaraguá</c:v>
                </c:pt>
                <c:pt idx="23">
                  <c:v>Santana/Tucuruvi</c:v>
                </c:pt>
                <c:pt idx="24">
                  <c:v>Santo Amaro</c:v>
                </c:pt>
                <c:pt idx="25">
                  <c:v>São Mateus</c:v>
                </c:pt>
                <c:pt idx="26">
                  <c:v>São Miguel Paulista</c:v>
                </c:pt>
                <c:pt idx="27">
                  <c:v>Sapopemba</c:v>
                </c:pt>
                <c:pt idx="28">
                  <c:v>Sé</c:v>
                </c:pt>
                <c:pt idx="29">
                  <c:v>Vila Maria/Vila Guilherme</c:v>
                </c:pt>
                <c:pt idx="30">
                  <c:v>Vila Mariana</c:v>
                </c:pt>
                <c:pt idx="31">
                  <c:v>Vila Prudente</c:v>
                </c:pt>
              </c:strCache>
            </c:strRef>
          </c:cat>
          <c:val>
            <c:numRef>
              <c:f>Subprefeituras_2026!$P$5:$P$36</c:f>
              <c:numCache>
                <c:formatCode>0.0</c:formatCode>
                <c:ptCount val="32"/>
                <c:pt idx="0">
                  <c:v>2.2295805739514347</c:v>
                </c:pt>
                <c:pt idx="1">
                  <c:v>7.3730684326710811</c:v>
                </c:pt>
                <c:pt idx="2">
                  <c:v>2.9359823399558498</c:v>
                </c:pt>
                <c:pt idx="3">
                  <c:v>3.8631346578366448</c:v>
                </c:pt>
                <c:pt idx="4">
                  <c:v>2.5165562913907285</c:v>
                </c:pt>
                <c:pt idx="5">
                  <c:v>2.8476821192052979</c:v>
                </c:pt>
                <c:pt idx="6">
                  <c:v>0.5298013245033113</c:v>
                </c:pt>
                <c:pt idx="7">
                  <c:v>1.4128035320088301</c:v>
                </c:pt>
                <c:pt idx="8">
                  <c:v>1.9205298013245033</c:v>
                </c:pt>
                <c:pt idx="9">
                  <c:v>1.4569536423841061</c:v>
                </c:pt>
                <c:pt idx="10">
                  <c:v>5.6953642384105958</c:v>
                </c:pt>
                <c:pt idx="11">
                  <c:v>1.3907284768211921</c:v>
                </c:pt>
                <c:pt idx="12">
                  <c:v>4.7240618101545255</c:v>
                </c:pt>
                <c:pt idx="13">
                  <c:v>2.1192052980132452</c:v>
                </c:pt>
                <c:pt idx="14">
                  <c:v>3.3554083885209716</c:v>
                </c:pt>
                <c:pt idx="15">
                  <c:v>5.4746136865342168</c:v>
                </c:pt>
                <c:pt idx="16">
                  <c:v>2.6269315673289184</c:v>
                </c:pt>
                <c:pt idx="17">
                  <c:v>4.7682119205298017</c:v>
                </c:pt>
                <c:pt idx="18">
                  <c:v>2.295805739514349</c:v>
                </c:pt>
                <c:pt idx="19">
                  <c:v>4.370860927152318</c:v>
                </c:pt>
                <c:pt idx="20">
                  <c:v>0.50772626931567333</c:v>
                </c:pt>
                <c:pt idx="21">
                  <c:v>4.1280353200883004</c:v>
                </c:pt>
                <c:pt idx="22">
                  <c:v>4.1942604856512142</c:v>
                </c:pt>
                <c:pt idx="23">
                  <c:v>3.1788079470198674</c:v>
                </c:pt>
                <c:pt idx="24">
                  <c:v>4.5916114790286979</c:v>
                </c:pt>
                <c:pt idx="25">
                  <c:v>1.6556291390728477</c:v>
                </c:pt>
                <c:pt idx="26">
                  <c:v>1.1258278145695364</c:v>
                </c:pt>
                <c:pt idx="27">
                  <c:v>1.0596026490066226</c:v>
                </c:pt>
                <c:pt idx="28">
                  <c:v>7.4172185430463582</c:v>
                </c:pt>
                <c:pt idx="29">
                  <c:v>2.3178807947019866</c:v>
                </c:pt>
                <c:pt idx="30">
                  <c:v>4.0838852097130243</c:v>
                </c:pt>
                <c:pt idx="31">
                  <c:v>1.8322295805739515</c:v>
                </c:pt>
              </c:numCache>
            </c:numRef>
          </c:val>
          <c:extLst>
            <c:ext xmlns:c16="http://schemas.microsoft.com/office/drawing/2014/chart" uri="{C3380CC4-5D6E-409C-BE32-E72D297353CC}">
              <c16:uniqueId val="{00000000-8A30-40F4-BDBF-63B74F31D5BA}"/>
            </c:ext>
          </c:extLst>
        </c:ser>
        <c:dLbls>
          <c:showLegendKey val="0"/>
          <c:showVal val="0"/>
          <c:showCatName val="0"/>
          <c:showSerName val="0"/>
          <c:showPercent val="0"/>
          <c:showBubbleSize val="0"/>
        </c:dLbls>
        <c:gapWidth val="150"/>
        <c:axId val="1819701295"/>
        <c:axId val="1819700879"/>
      </c:barChart>
      <c:lineChart>
        <c:grouping val="standard"/>
        <c:varyColors val="0"/>
        <c:ser>
          <c:idx val="1"/>
          <c:order val="1"/>
          <c:tx>
            <c:strRef>
              <c:f>Subprefeituras_2026!$O$4:$O$4</c:f>
              <c:strCache>
                <c:ptCount val="1"/>
                <c:pt idx="0">
                  <c:v>Média</c:v>
                </c:pt>
              </c:strCache>
            </c:strRef>
          </c:tx>
          <c:spPr>
            <a:ln w="28575" cap="rnd">
              <a:solidFill>
                <a:srgbClr val="FF0000"/>
              </a:solidFill>
              <a:prstDash val="solid"/>
              <a:round/>
            </a:ln>
          </c:spPr>
          <c:marker>
            <c:symbol val="none"/>
          </c:marker>
          <c:cat>
            <c:strRef>
              <c:f>Subprefeituras_2026!$A$5:$A$36</c:f>
              <c:strCache>
                <c:ptCount val="32"/>
                <c:pt idx="0">
                  <c:v>Aricanduva</c:v>
                </c:pt>
                <c:pt idx="1">
                  <c:v>Butantã</c:v>
                </c:pt>
                <c:pt idx="2">
                  <c:v>Campo Limpo</c:v>
                </c:pt>
                <c:pt idx="3">
                  <c:v>Capela do Socorro</c:v>
                </c:pt>
                <c:pt idx="4">
                  <c:v>Casa Verde</c:v>
                </c:pt>
                <c:pt idx="5">
                  <c:v>Cidade Ademar</c:v>
                </c:pt>
                <c:pt idx="6">
                  <c:v>Cidade Tiradentes</c:v>
                </c:pt>
                <c:pt idx="7">
                  <c:v>Ermelino Matarazzo</c:v>
                </c:pt>
                <c:pt idx="8">
                  <c:v>Freguesia/Brasilândia</c:v>
                </c:pt>
                <c:pt idx="9">
                  <c:v>Guaianases</c:v>
                </c:pt>
                <c:pt idx="10">
                  <c:v>Ipiranga</c:v>
                </c:pt>
                <c:pt idx="11">
                  <c:v>Itaim Paulista</c:v>
                </c:pt>
                <c:pt idx="12">
                  <c:v>Itaquera</c:v>
                </c:pt>
                <c:pt idx="13">
                  <c:v>Jabaquara</c:v>
                </c:pt>
                <c:pt idx="14">
                  <c:v>Jaçanã/Tremembé</c:v>
                </c:pt>
                <c:pt idx="15">
                  <c:v>Lapa</c:v>
                </c:pt>
                <c:pt idx="16">
                  <c:v>M Boi Mirim</c:v>
                </c:pt>
                <c:pt idx="17">
                  <c:v>Mooca</c:v>
                </c:pt>
                <c:pt idx="18">
                  <c:v>Parelheiros</c:v>
                </c:pt>
                <c:pt idx="19">
                  <c:v>Penha</c:v>
                </c:pt>
                <c:pt idx="20">
                  <c:v>Perus</c:v>
                </c:pt>
                <c:pt idx="21">
                  <c:v>Pinheiros</c:v>
                </c:pt>
                <c:pt idx="22">
                  <c:v>Pirituba/Jaraguá</c:v>
                </c:pt>
                <c:pt idx="23">
                  <c:v>Santana/Tucuruvi</c:v>
                </c:pt>
                <c:pt idx="24">
                  <c:v>Santo Amaro</c:v>
                </c:pt>
                <c:pt idx="25">
                  <c:v>São Mateus</c:v>
                </c:pt>
                <c:pt idx="26">
                  <c:v>São Miguel Paulista</c:v>
                </c:pt>
                <c:pt idx="27">
                  <c:v>Sapopemba</c:v>
                </c:pt>
                <c:pt idx="28">
                  <c:v>Sé</c:v>
                </c:pt>
                <c:pt idx="29">
                  <c:v>Vila Maria/Vila Guilherme</c:v>
                </c:pt>
                <c:pt idx="30">
                  <c:v>Vila Mariana</c:v>
                </c:pt>
                <c:pt idx="31">
                  <c:v>Vila Prudente</c:v>
                </c:pt>
              </c:strCache>
            </c:strRef>
          </c:cat>
          <c:val>
            <c:numRef>
              <c:f>Subprefeituras_2026!$O$5:$O$36</c:f>
              <c:numCache>
                <c:formatCode>0</c:formatCode>
                <c:ptCount val="32"/>
                <c:pt idx="0">
                  <c:v>25.25</c:v>
                </c:pt>
                <c:pt idx="1">
                  <c:v>83.5</c:v>
                </c:pt>
                <c:pt idx="2">
                  <c:v>33.25</c:v>
                </c:pt>
                <c:pt idx="3">
                  <c:v>43.75</c:v>
                </c:pt>
                <c:pt idx="4">
                  <c:v>28.5</c:v>
                </c:pt>
                <c:pt idx="5">
                  <c:v>32.25</c:v>
                </c:pt>
                <c:pt idx="6">
                  <c:v>6</c:v>
                </c:pt>
                <c:pt idx="7">
                  <c:v>16</c:v>
                </c:pt>
                <c:pt idx="8">
                  <c:v>21.75</c:v>
                </c:pt>
                <c:pt idx="9">
                  <c:v>16.5</c:v>
                </c:pt>
                <c:pt idx="10">
                  <c:v>64.5</c:v>
                </c:pt>
                <c:pt idx="11">
                  <c:v>15.75</c:v>
                </c:pt>
                <c:pt idx="12">
                  <c:v>53.5</c:v>
                </c:pt>
                <c:pt idx="13">
                  <c:v>24</c:v>
                </c:pt>
                <c:pt idx="14">
                  <c:v>38</c:v>
                </c:pt>
                <c:pt idx="15">
                  <c:v>62</c:v>
                </c:pt>
                <c:pt idx="16">
                  <c:v>29.75</c:v>
                </c:pt>
                <c:pt idx="17">
                  <c:v>54</c:v>
                </c:pt>
                <c:pt idx="18">
                  <c:v>26</c:v>
                </c:pt>
                <c:pt idx="19">
                  <c:v>49.5</c:v>
                </c:pt>
                <c:pt idx="20">
                  <c:v>5.75</c:v>
                </c:pt>
                <c:pt idx="21">
                  <c:v>46.75</c:v>
                </c:pt>
                <c:pt idx="22">
                  <c:v>47.5</c:v>
                </c:pt>
                <c:pt idx="23">
                  <c:v>36</c:v>
                </c:pt>
                <c:pt idx="24">
                  <c:v>52</c:v>
                </c:pt>
                <c:pt idx="25">
                  <c:v>18.75</c:v>
                </c:pt>
                <c:pt idx="26">
                  <c:v>12.75</c:v>
                </c:pt>
                <c:pt idx="27">
                  <c:v>12</c:v>
                </c:pt>
                <c:pt idx="28">
                  <c:v>84</c:v>
                </c:pt>
                <c:pt idx="29">
                  <c:v>26.25</c:v>
                </c:pt>
                <c:pt idx="30">
                  <c:v>46.25</c:v>
                </c:pt>
                <c:pt idx="31">
                  <c:v>20.75</c:v>
                </c:pt>
              </c:numCache>
            </c:numRef>
          </c:val>
          <c:smooth val="0"/>
          <c:extLst>
            <c:ext xmlns:c16="http://schemas.microsoft.com/office/drawing/2014/chart" uri="{C3380CC4-5D6E-409C-BE32-E72D297353CC}">
              <c16:uniqueId val="{00000001-8A30-40F4-BDBF-63B74F31D5BA}"/>
            </c:ext>
          </c:extLst>
        </c:ser>
        <c:dLbls>
          <c:showLegendKey val="0"/>
          <c:showVal val="0"/>
          <c:showCatName val="0"/>
          <c:showSerName val="0"/>
          <c:showPercent val="0"/>
          <c:showBubbleSize val="0"/>
        </c:dLbls>
        <c:marker val="1"/>
        <c:smooth val="0"/>
        <c:axId val="1819696719"/>
        <c:axId val="1819697551"/>
      </c:lineChart>
      <c:valAx>
        <c:axId val="1819697551"/>
        <c:scaling>
          <c:orientation val="minMax"/>
        </c:scaling>
        <c:delete val="0"/>
        <c:axPos val="l"/>
        <c:majorGridlines>
          <c:spPr>
            <a:ln w="9528" cap="flat">
              <a:solidFill>
                <a:srgbClr val="D9D9D9"/>
              </a:solidFill>
              <a:prstDash val="solid"/>
              <a:round/>
            </a:ln>
          </c:spPr>
        </c:majorGridlines>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696719"/>
        <c:crosses val="autoZero"/>
        <c:crossBetween val="between"/>
      </c:valAx>
      <c:catAx>
        <c:axId val="1819696719"/>
        <c:scaling>
          <c:orientation val="minMax"/>
        </c:scaling>
        <c:delete val="0"/>
        <c:axPos val="b"/>
        <c:numFmt formatCode="General" sourceLinked="1"/>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697551"/>
        <c:crosses val="autoZero"/>
        <c:auto val="1"/>
        <c:lblAlgn val="ctr"/>
        <c:lblOffset val="100"/>
        <c:noMultiLvlLbl val="0"/>
      </c:catAx>
      <c:valAx>
        <c:axId val="1819700879"/>
        <c:scaling>
          <c:orientation val="minMax"/>
        </c:scaling>
        <c:delete val="0"/>
        <c:axPos val="r"/>
        <c:numFmt formatCode="0.0"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701295"/>
        <c:crosses val="max"/>
        <c:crossBetween val="between"/>
      </c:valAx>
      <c:catAx>
        <c:axId val="1819701295"/>
        <c:scaling>
          <c:orientation val="minMax"/>
        </c:scaling>
        <c:delete val="1"/>
        <c:axPos val="b"/>
        <c:numFmt formatCode="General" sourceLinked="1"/>
        <c:majorTickMark val="out"/>
        <c:minorTickMark val="none"/>
        <c:tickLblPos val="nextTo"/>
        <c:crossAx val="1819700879"/>
        <c:crosses val="autoZero"/>
        <c:auto val="1"/>
        <c:lblAlgn val="ctr"/>
        <c:lblOffset val="100"/>
        <c:noMultiLvlLbl val="0"/>
      </c:catAx>
      <c:spPr>
        <a:noFill/>
        <a:ln>
          <a:noFill/>
        </a:ln>
      </c:spPr>
    </c:plotArea>
    <c:legend>
      <c:legendPos val="b"/>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xMode val="edge"/>
          <c:yMode val="edge"/>
          <c:x val="4.7347861657607959E-2"/>
          <c:y val="0.13160381268130958"/>
          <c:w val="0.92594697592887842"/>
          <c:h val="0.84625844979041132"/>
        </c:manualLayout>
      </c:layout>
      <c:barChart>
        <c:barDir val="col"/>
        <c:grouping val="clustered"/>
        <c:varyColors val="1"/>
        <c:ser>
          <c:idx val="0"/>
          <c:order val="0"/>
          <c:tx>
            <c:strRef>
              <c:f>'10+_SUB''s_2026'!$O$6:$O$6</c:f>
              <c:strCache>
                <c:ptCount val="1"/>
                <c:pt idx="0">
                  <c:v>Média</c:v>
                </c:pt>
              </c:strCache>
            </c:strRef>
          </c:tx>
          <c:invertIfNegative val="0"/>
          <c:dPt>
            <c:idx val="0"/>
            <c:invertIfNegative val="0"/>
            <c:bubble3D val="0"/>
            <c:extLst>
              <c:ext xmlns:c16="http://schemas.microsoft.com/office/drawing/2014/chart" uri="{C3380CC4-5D6E-409C-BE32-E72D297353CC}">
                <c16:uniqueId val="{00000000-9DC6-4F4D-8B0E-7EB5547A3EA9}"/>
              </c:ext>
            </c:extLst>
          </c:dPt>
          <c:dPt>
            <c:idx val="1"/>
            <c:invertIfNegative val="0"/>
            <c:bubble3D val="0"/>
            <c:extLst>
              <c:ext xmlns:c16="http://schemas.microsoft.com/office/drawing/2014/chart" uri="{C3380CC4-5D6E-409C-BE32-E72D297353CC}">
                <c16:uniqueId val="{00000001-9DC6-4F4D-8B0E-7EB5547A3EA9}"/>
              </c:ext>
            </c:extLst>
          </c:dPt>
          <c:dPt>
            <c:idx val="2"/>
            <c:invertIfNegative val="0"/>
            <c:bubble3D val="0"/>
            <c:extLst>
              <c:ext xmlns:c16="http://schemas.microsoft.com/office/drawing/2014/chart" uri="{C3380CC4-5D6E-409C-BE32-E72D297353CC}">
                <c16:uniqueId val="{00000002-9DC6-4F4D-8B0E-7EB5547A3EA9}"/>
              </c:ext>
            </c:extLst>
          </c:dPt>
          <c:dPt>
            <c:idx val="3"/>
            <c:invertIfNegative val="0"/>
            <c:bubble3D val="0"/>
            <c:extLst>
              <c:ext xmlns:c16="http://schemas.microsoft.com/office/drawing/2014/chart" uri="{C3380CC4-5D6E-409C-BE32-E72D297353CC}">
                <c16:uniqueId val="{00000003-9DC6-4F4D-8B0E-7EB5547A3EA9}"/>
              </c:ext>
            </c:extLst>
          </c:dPt>
          <c:dPt>
            <c:idx val="4"/>
            <c:invertIfNegative val="0"/>
            <c:bubble3D val="0"/>
            <c:extLst>
              <c:ext xmlns:c16="http://schemas.microsoft.com/office/drawing/2014/chart" uri="{C3380CC4-5D6E-409C-BE32-E72D297353CC}">
                <c16:uniqueId val="{00000004-9DC6-4F4D-8B0E-7EB5547A3EA9}"/>
              </c:ext>
            </c:extLst>
          </c:dPt>
          <c:dPt>
            <c:idx val="5"/>
            <c:invertIfNegative val="0"/>
            <c:bubble3D val="0"/>
            <c:extLst>
              <c:ext xmlns:c16="http://schemas.microsoft.com/office/drawing/2014/chart" uri="{C3380CC4-5D6E-409C-BE32-E72D297353CC}">
                <c16:uniqueId val="{00000005-9DC6-4F4D-8B0E-7EB5547A3EA9}"/>
              </c:ext>
            </c:extLst>
          </c:dPt>
          <c:dPt>
            <c:idx val="6"/>
            <c:invertIfNegative val="0"/>
            <c:bubble3D val="0"/>
            <c:extLst>
              <c:ext xmlns:c16="http://schemas.microsoft.com/office/drawing/2014/chart" uri="{C3380CC4-5D6E-409C-BE32-E72D297353CC}">
                <c16:uniqueId val="{00000006-9DC6-4F4D-8B0E-7EB5547A3EA9}"/>
              </c:ext>
            </c:extLst>
          </c:dPt>
          <c:dPt>
            <c:idx val="7"/>
            <c:invertIfNegative val="0"/>
            <c:bubble3D val="0"/>
            <c:extLst>
              <c:ext xmlns:c16="http://schemas.microsoft.com/office/drawing/2014/chart" uri="{C3380CC4-5D6E-409C-BE32-E72D297353CC}">
                <c16:uniqueId val="{00000007-9DC6-4F4D-8B0E-7EB5547A3EA9}"/>
              </c:ext>
            </c:extLst>
          </c:dPt>
          <c:dPt>
            <c:idx val="8"/>
            <c:invertIfNegative val="0"/>
            <c:bubble3D val="0"/>
            <c:extLst>
              <c:ext xmlns:c16="http://schemas.microsoft.com/office/drawing/2014/chart" uri="{C3380CC4-5D6E-409C-BE32-E72D297353CC}">
                <c16:uniqueId val="{00000008-9DC6-4F4D-8B0E-7EB5547A3EA9}"/>
              </c:ext>
            </c:extLst>
          </c:dPt>
          <c:dPt>
            <c:idx val="9"/>
            <c:invertIfNegative val="0"/>
            <c:bubble3D val="0"/>
            <c:extLst>
              <c:ext xmlns:c16="http://schemas.microsoft.com/office/drawing/2014/chart" uri="{C3380CC4-5D6E-409C-BE32-E72D297353CC}">
                <c16:uniqueId val="{00000009-9DC6-4F4D-8B0E-7EB5547A3EA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'10+_SUB''s_2026'!$A$7:$A$16</c:f>
              <c:strCache>
                <c:ptCount val="10"/>
                <c:pt idx="0">
                  <c:v>Sé</c:v>
                </c:pt>
                <c:pt idx="1">
                  <c:v>Butantã</c:v>
                </c:pt>
                <c:pt idx="2">
                  <c:v>Ipiranga</c:v>
                </c:pt>
                <c:pt idx="3">
                  <c:v>Lapa</c:v>
                </c:pt>
                <c:pt idx="4">
                  <c:v>Mooca</c:v>
                </c:pt>
                <c:pt idx="5">
                  <c:v>Itaquera</c:v>
                </c:pt>
                <c:pt idx="6">
                  <c:v>Santo Amaro</c:v>
                </c:pt>
                <c:pt idx="7">
                  <c:v>Penha</c:v>
                </c:pt>
                <c:pt idx="8">
                  <c:v>Pirituba/Jaraguá</c:v>
                </c:pt>
                <c:pt idx="9">
                  <c:v>Pinheiros</c:v>
                </c:pt>
              </c:strCache>
            </c:strRef>
          </c:cat>
          <c:val>
            <c:numRef>
              <c:f>'10+_SUB''s_2026'!$O$7:$O$16</c:f>
              <c:numCache>
                <c:formatCode>0</c:formatCode>
                <c:ptCount val="10"/>
                <c:pt idx="0">
                  <c:v>84</c:v>
                </c:pt>
                <c:pt idx="1">
                  <c:v>83.5</c:v>
                </c:pt>
                <c:pt idx="2">
                  <c:v>64.5</c:v>
                </c:pt>
                <c:pt idx="3">
                  <c:v>62</c:v>
                </c:pt>
                <c:pt idx="4">
                  <c:v>54</c:v>
                </c:pt>
                <c:pt idx="5">
                  <c:v>53.5</c:v>
                </c:pt>
                <c:pt idx="6">
                  <c:v>52</c:v>
                </c:pt>
                <c:pt idx="7">
                  <c:v>49.5</c:v>
                </c:pt>
                <c:pt idx="8">
                  <c:v>47.5</c:v>
                </c:pt>
                <c:pt idx="9">
                  <c:v>46.75</c:v>
                </c:pt>
              </c:numCache>
            </c:numRef>
          </c:val>
          <c:extLst>
            <c:ext xmlns:c16="http://schemas.microsoft.com/office/drawing/2014/chart" uri="{C3380CC4-5D6E-409C-BE32-E72D297353CC}">
              <c16:uniqueId val="{00000014-B40A-447C-9091-30C1FF5A9480}"/>
            </c:ext>
          </c:extLst>
        </c:ser>
        <c:dLbls>
          <c:showLegendKey val="0"/>
          <c:showVal val="0"/>
          <c:showCatName val="0"/>
          <c:showSerName val="0"/>
          <c:showPercent val="0"/>
          <c:showBubbleSize val="0"/>
        </c:dLbls>
        <c:gapWidth val="150"/>
        <c:axId val="1818455727"/>
        <c:axId val="1819702127"/>
      </c:barChart>
      <c:valAx>
        <c:axId val="1819702127"/>
        <c:scaling>
          <c:orientation val="minMax"/>
        </c:scaling>
        <c:delete val="0"/>
        <c:axPos val="l"/>
        <c:majorGridlines>
          <c:spPr>
            <a:ln>
              <a:solidFill>
                <a:schemeClr val="bg1">
                  <a:lumMod val="75000"/>
                </a:schemeClr>
              </a:solidFill>
            </a:ln>
          </c:spPr>
        </c:majorGridlines>
        <c:numFmt formatCode="0" sourceLinked="1"/>
        <c:majorTickMark val="out"/>
        <c:minorTickMark val="none"/>
        <c:tickLblPos val="nextTo"/>
        <c:crossAx val="1818455727"/>
        <c:crosses val="autoZero"/>
        <c:crossBetween val="between"/>
      </c:valAx>
      <c:catAx>
        <c:axId val="1818455727"/>
        <c:scaling>
          <c:orientation val="minMax"/>
        </c:scaling>
        <c:delete val="0"/>
        <c:axPos val="b"/>
        <c:majorGridlines>
          <c:spPr>
            <a:ln>
              <a:solidFill>
                <a:schemeClr val="bg1"/>
              </a:solidFill>
            </a:ln>
          </c:spPr>
        </c:majorGridlines>
        <c:numFmt formatCode="General" sourceLinked="1"/>
        <c:majorTickMark val="out"/>
        <c:minorTickMark val="none"/>
        <c:tickLblPos val="nextTo"/>
        <c:txPr>
          <a:bodyPr/>
          <a:lstStyle/>
          <a:p>
            <a:pPr>
              <a:defRPr b="1"/>
            </a:pPr>
            <a:endParaRPr lang="pt-BR"/>
          </a:p>
        </c:txPr>
        <c:crossAx val="1819702127"/>
        <c:crosses val="autoZero"/>
        <c:auto val="1"/>
        <c:lblAlgn val="ctr"/>
        <c:lblOffset val="100"/>
        <c:noMultiLvlLbl val="0"/>
      </c:catAx>
    </c:plotArea>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200" b="1" i="0" baseline="0">
                <a:effectLst/>
              </a:rPr>
              <a:t>Subprefeituras - % em relação ao todo de Abril/26 </a:t>
            </a:r>
            <a:endParaRPr lang="pt-BR" sz="1200">
              <a:effectLst/>
            </a:endParaRPr>
          </a:p>
          <a:p>
            <a:pPr>
              <a:defRPr/>
            </a:pPr>
            <a:r>
              <a:rPr lang="pt-BR" sz="1200" b="1" i="0" baseline="0">
                <a:effectLst/>
              </a:rPr>
              <a:t>(excetuando-se denúncias)</a:t>
            </a:r>
            <a:endParaRPr lang="pt-BR" sz="1200">
              <a:effectLst/>
            </a:endParaRPr>
          </a:p>
          <a:p>
            <a:pPr>
              <a:defRPr/>
            </a:pPr>
            <a:endParaRPr lang="pt-BR"/>
          </a:p>
        </c:rich>
      </c:tx>
      <c:overlay val="0"/>
    </c:title>
    <c:autoTitleDeleted val="0"/>
    <c:plotArea>
      <c:layout>
        <c:manualLayout>
          <c:layoutTarget val="inner"/>
          <c:xMode val="edge"/>
          <c:yMode val="edge"/>
          <c:x val="5.243314623125292E-2"/>
          <c:y val="0.10685912816321233"/>
          <c:w val="0.6016472847261134"/>
          <c:h val="0.88462932840618924"/>
        </c:manualLayout>
      </c:layout>
      <c:ofPieChart>
        <c:ofPieType val="pie"/>
        <c:varyColors val="1"/>
        <c:ser>
          <c:idx val="14"/>
          <c:order val="0"/>
          <c:dPt>
            <c:idx val="0"/>
            <c:bubble3D val="0"/>
            <c:extLst>
              <c:ext xmlns:c16="http://schemas.microsoft.com/office/drawing/2014/chart" uri="{C3380CC4-5D6E-409C-BE32-E72D297353CC}">
                <c16:uniqueId val="{00000000-DC76-4F73-9272-B521E75B3FB4}"/>
              </c:ext>
            </c:extLst>
          </c:dPt>
          <c:dPt>
            <c:idx val="1"/>
            <c:bubble3D val="0"/>
            <c:extLst>
              <c:ext xmlns:c16="http://schemas.microsoft.com/office/drawing/2014/chart" uri="{C3380CC4-5D6E-409C-BE32-E72D297353CC}">
                <c16:uniqueId val="{00000001-DC76-4F73-9272-B521E75B3FB4}"/>
              </c:ext>
            </c:extLst>
          </c:dPt>
          <c:dPt>
            <c:idx val="2"/>
            <c:bubble3D val="0"/>
            <c:extLst>
              <c:ext xmlns:c16="http://schemas.microsoft.com/office/drawing/2014/chart" uri="{C3380CC4-5D6E-409C-BE32-E72D297353CC}">
                <c16:uniqueId val="{00000002-DC76-4F73-9272-B521E75B3FB4}"/>
              </c:ext>
            </c:extLst>
          </c:dPt>
          <c:dPt>
            <c:idx val="3"/>
            <c:bubble3D val="0"/>
            <c:extLst>
              <c:ext xmlns:c16="http://schemas.microsoft.com/office/drawing/2014/chart" uri="{C3380CC4-5D6E-409C-BE32-E72D297353CC}">
                <c16:uniqueId val="{00000003-DC76-4F73-9272-B521E75B3FB4}"/>
              </c:ext>
            </c:extLst>
          </c:dPt>
          <c:dPt>
            <c:idx val="4"/>
            <c:bubble3D val="0"/>
            <c:extLst>
              <c:ext xmlns:c16="http://schemas.microsoft.com/office/drawing/2014/chart" uri="{C3380CC4-5D6E-409C-BE32-E72D297353CC}">
                <c16:uniqueId val="{00000004-DC76-4F73-9272-B521E75B3FB4}"/>
              </c:ext>
            </c:extLst>
          </c:dPt>
          <c:dPt>
            <c:idx val="5"/>
            <c:bubble3D val="0"/>
            <c:extLst>
              <c:ext xmlns:c16="http://schemas.microsoft.com/office/drawing/2014/chart" uri="{C3380CC4-5D6E-409C-BE32-E72D297353CC}">
                <c16:uniqueId val="{00000005-DC76-4F73-9272-B521E75B3FB4}"/>
              </c:ext>
            </c:extLst>
          </c:dPt>
          <c:dPt>
            <c:idx val="6"/>
            <c:bubble3D val="0"/>
            <c:extLst>
              <c:ext xmlns:c16="http://schemas.microsoft.com/office/drawing/2014/chart" uri="{C3380CC4-5D6E-409C-BE32-E72D297353CC}">
                <c16:uniqueId val="{00000006-DC76-4F73-9272-B521E75B3FB4}"/>
              </c:ext>
            </c:extLst>
          </c:dPt>
          <c:dPt>
            <c:idx val="7"/>
            <c:bubble3D val="0"/>
            <c:extLst>
              <c:ext xmlns:c16="http://schemas.microsoft.com/office/drawing/2014/chart" uri="{C3380CC4-5D6E-409C-BE32-E72D297353CC}">
                <c16:uniqueId val="{00000007-DC76-4F73-9272-B521E75B3FB4}"/>
              </c:ext>
            </c:extLst>
          </c:dPt>
          <c:dPt>
            <c:idx val="8"/>
            <c:bubble3D val="0"/>
            <c:extLst>
              <c:ext xmlns:c16="http://schemas.microsoft.com/office/drawing/2014/chart" uri="{C3380CC4-5D6E-409C-BE32-E72D297353CC}">
                <c16:uniqueId val="{00000008-DC76-4F73-9272-B521E75B3FB4}"/>
              </c:ext>
            </c:extLst>
          </c:dPt>
          <c:dPt>
            <c:idx val="9"/>
            <c:bubble3D val="0"/>
            <c:extLst>
              <c:ext xmlns:c16="http://schemas.microsoft.com/office/drawing/2014/chart" uri="{C3380CC4-5D6E-409C-BE32-E72D297353CC}">
                <c16:uniqueId val="{00000009-DC76-4F73-9272-B521E75B3FB4}"/>
              </c:ext>
            </c:extLst>
          </c:dPt>
          <c:dPt>
            <c:idx val="10"/>
            <c:bubble3D val="0"/>
            <c:extLst>
              <c:ext xmlns:c16="http://schemas.microsoft.com/office/drawing/2014/chart" uri="{C3380CC4-5D6E-409C-BE32-E72D297353CC}">
                <c16:uniqueId val="{0000000A-DC76-4F73-9272-B521E75B3FB4}"/>
              </c:ext>
            </c:extLst>
          </c:dPt>
          <c:dLbls>
            <c:dLbl>
              <c:idx val="10"/>
              <c:layout>
                <c:manualLayout>
                  <c:x val="7.990012484394507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C76-4F73-9272-B521E75B3FB4}"/>
                </c:ext>
              </c:extLst>
            </c:dLbl>
            <c:dLbl>
              <c:idx val="11"/>
              <c:layout>
                <c:manualLayout>
                  <c:x val="-9.654598418643362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C76-4F73-9272-B521E75B3FB4}"/>
                </c:ext>
              </c:extLst>
            </c:dLbl>
            <c:numFmt formatCode="0.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'10+_SUB''s_2026'!$A$7:$A$18</c15:sqref>
                  </c15:fullRef>
                </c:ext>
              </c:extLst>
              <c:f>('10+_SUB''s_2026'!$A$7:$A$16,'10+_SUB''s_2026'!$A$18)</c:f>
              <c:strCache>
                <c:ptCount val="11"/>
                <c:pt idx="0">
                  <c:v>Sé</c:v>
                </c:pt>
                <c:pt idx="1">
                  <c:v>Butantã</c:v>
                </c:pt>
                <c:pt idx="2">
                  <c:v>Ipiranga</c:v>
                </c:pt>
                <c:pt idx="3">
                  <c:v>Lapa</c:v>
                </c:pt>
                <c:pt idx="4">
                  <c:v>Mooca</c:v>
                </c:pt>
                <c:pt idx="5">
                  <c:v>Itaquera</c:v>
                </c:pt>
                <c:pt idx="6">
                  <c:v>Santo Amaro</c:v>
                </c:pt>
                <c:pt idx="7">
                  <c:v>Penha</c:v>
                </c:pt>
                <c:pt idx="8">
                  <c:v>Pirituba/Jaraguá</c:v>
                </c:pt>
                <c:pt idx="9">
                  <c:v>Pinheiros</c:v>
                </c:pt>
                <c:pt idx="10">
                  <c:v>Outros</c:v>
                </c:pt>
              </c:strCache>
            </c:strRef>
          </c:cat>
          <c:val>
            <c:numRef>
              <c:extLst>
                <c:ext xmlns:c15="http://schemas.microsoft.com/office/drawing/2012/chart" uri="{02D57815-91ED-43cb-92C2-25804820EDAC}">
                  <c15:fullRef>
                    <c15:sqref>'10+_SUB''s_2026'!$P$7:$P$18</c15:sqref>
                  </c15:fullRef>
                </c:ext>
              </c:extLst>
              <c:f>('10+_SUB''s_2026'!$P$7:$P$16,'10+_SUB''s_2026'!$P$18)</c:f>
              <c:numCache>
                <c:formatCode>0.00</c:formatCode>
                <c:ptCount val="11"/>
                <c:pt idx="0">
                  <c:v>8.2659478885893982</c:v>
                </c:pt>
                <c:pt idx="1">
                  <c:v>9.1644204851752029</c:v>
                </c:pt>
                <c:pt idx="2">
                  <c:v>4.3126684636118595</c:v>
                </c:pt>
                <c:pt idx="3">
                  <c:v>4.9415992812219232</c:v>
                </c:pt>
                <c:pt idx="4">
                  <c:v>4.8517520215633425</c:v>
                </c:pt>
                <c:pt idx="5">
                  <c:v>5.7502246181491463</c:v>
                </c:pt>
                <c:pt idx="6">
                  <c:v>5.300988319856244</c:v>
                </c:pt>
                <c:pt idx="7">
                  <c:v>3.8634321653189576</c:v>
                </c:pt>
                <c:pt idx="8">
                  <c:v>4.3126684636118595</c:v>
                </c:pt>
                <c:pt idx="9">
                  <c:v>4.4025157232704402</c:v>
                </c:pt>
                <c:pt idx="10">
                  <c:v>44.833782569631623</c:v>
                </c:pt>
              </c:numCache>
            </c:numRef>
          </c:val>
          <c:extLst>
            <c:ext xmlns:c16="http://schemas.microsoft.com/office/drawing/2014/chart" uri="{C3380CC4-5D6E-409C-BE32-E72D297353CC}">
              <c16:uniqueId val="{0000000C-DC76-4F73-9272-B521E75B3FB4}"/>
            </c:ext>
          </c:extLst>
        </c:ser>
        <c:dLbls>
          <c:showLegendKey val="0"/>
          <c:showVal val="0"/>
          <c:showCatName val="0"/>
          <c:showSerName val="0"/>
          <c:showPercent val="0"/>
          <c:showBubbleSize val="0"/>
          <c:showLeaderLines val="1"/>
        </c:dLbls>
        <c:gapWidth val="100"/>
        <c:splitType val="percent"/>
        <c:splitPos val="28"/>
        <c:secondPieSize val="75"/>
        <c:serLines/>
      </c:ofPieChart>
    </c:plotArea>
    <c:legend>
      <c:legendPos val="r"/>
      <c:layout>
        <c:manualLayout>
          <c:xMode val="edge"/>
          <c:yMode val="edge"/>
          <c:x val="0.71264292337989588"/>
          <c:y val="0.1062638550575904"/>
          <c:w val="0.27567823684960729"/>
          <c:h val="0.8937361449424096"/>
        </c:manualLayout>
      </c:layout>
      <c:overlay val="0"/>
      <c:txPr>
        <a:bodyPr/>
        <a:lstStyle/>
        <a:p>
          <a:pPr>
            <a:defRPr sz="800" b="1"/>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chemeClr val="tx1">
                    <a:lumMod val="65000"/>
                    <a:lumOff val="35000"/>
                  </a:schemeClr>
                </a:solidFill>
                <a:latin typeface="Calibri"/>
                <a:ea typeface="Calibri"/>
                <a:cs typeface="Calibri"/>
              </a:defRPr>
            </a:pPr>
            <a:r>
              <a:rPr lang="pt-BR" sz="1100" b="1" i="0" u="none" strike="noStrike" kern="1200" cap="none" spc="0" baseline="0">
                <a:solidFill>
                  <a:schemeClr val="tx1">
                    <a:lumMod val="65000"/>
                    <a:lumOff val="35000"/>
                  </a:schemeClr>
                </a:solidFill>
                <a:uFillTx/>
                <a:latin typeface="Calibri"/>
                <a:ea typeface="Calibri"/>
                <a:cs typeface="Calibri"/>
              </a:rPr>
              <a:t>10 Subprefeituras mais demandadas no mês de Abril de 2026</a:t>
            </a:r>
          </a:p>
        </c:rich>
      </c:tx>
      <c:layout>
        <c:manualLayout>
          <c:xMode val="edge"/>
          <c:yMode val="edge"/>
          <c:x val="0.1304324757546258"/>
          <c:y val="2.6730781161663074E-2"/>
        </c:manualLayout>
      </c:layout>
      <c:overlay val="0"/>
      <c:spPr>
        <a:noFill/>
        <a:ln>
          <a:noFill/>
        </a:ln>
      </c:spPr>
    </c:title>
    <c:autoTitleDeleted val="0"/>
    <c:plotArea>
      <c:layout>
        <c:manualLayout>
          <c:layoutTarget val="inner"/>
          <c:xMode val="edge"/>
          <c:yMode val="edge"/>
          <c:x val="7.6904981466696859E-2"/>
          <c:y val="0.13062148709394322"/>
          <c:w val="0.89522317920383965"/>
          <c:h val="0.62900304173937516"/>
        </c:manualLayout>
      </c:layout>
      <c:barChart>
        <c:barDir val="col"/>
        <c:grouping val="clustered"/>
        <c:varyColors val="0"/>
        <c:ser>
          <c:idx val="0"/>
          <c:order val="0"/>
          <c:tx>
            <c:strRef>
              <c:f>'10+_Subprefeituras_ABR_26'!$B$6</c:f>
              <c:strCache>
                <c:ptCount val="1"/>
                <c:pt idx="0">
                  <c:v>abr/26</c:v>
                </c:pt>
              </c:strCache>
            </c:strRef>
          </c:tx>
          <c:spPr>
            <a:solidFill>
              <a:srgbClr val="4F81BD"/>
            </a:solidFill>
            <a:ln>
              <a:noFill/>
            </a:ln>
          </c:spPr>
          <c:invertIfNegative val="0"/>
          <c:dPt>
            <c:idx val="0"/>
            <c:invertIfNegative val="0"/>
            <c:bubble3D val="0"/>
            <c:spPr>
              <a:solidFill>
                <a:srgbClr val="3333FF"/>
              </a:solidFill>
              <a:ln>
                <a:noFill/>
              </a:ln>
            </c:spPr>
            <c:extLst>
              <c:ext xmlns:c16="http://schemas.microsoft.com/office/drawing/2014/chart" uri="{C3380CC4-5D6E-409C-BE32-E72D297353CC}">
                <c16:uniqueId val="{00000001-8D3D-45A6-96B9-23E0447B3C21}"/>
              </c:ext>
            </c:extLst>
          </c:dPt>
          <c:dPt>
            <c:idx val="1"/>
            <c:invertIfNegative val="0"/>
            <c:bubble3D val="0"/>
            <c:spPr>
              <a:solidFill>
                <a:srgbClr val="FF0000"/>
              </a:solidFill>
              <a:ln>
                <a:noFill/>
              </a:ln>
            </c:spPr>
            <c:extLst>
              <c:ext xmlns:c16="http://schemas.microsoft.com/office/drawing/2014/chart" uri="{C3380CC4-5D6E-409C-BE32-E72D297353CC}">
                <c16:uniqueId val="{00000003-8D3D-45A6-96B9-23E0447B3C21}"/>
              </c:ext>
            </c:extLst>
          </c:dPt>
          <c:dPt>
            <c:idx val="2"/>
            <c:invertIfNegative val="0"/>
            <c:bubble3D val="0"/>
            <c:spPr>
              <a:solidFill>
                <a:srgbClr val="89A54E"/>
              </a:solidFill>
              <a:ln>
                <a:noFill/>
              </a:ln>
            </c:spPr>
            <c:extLst>
              <c:ext xmlns:c16="http://schemas.microsoft.com/office/drawing/2014/chart" uri="{C3380CC4-5D6E-409C-BE32-E72D297353CC}">
                <c16:uniqueId val="{00000005-8D3D-45A6-96B9-23E0447B3C21}"/>
              </c:ext>
            </c:extLst>
          </c:dPt>
          <c:dPt>
            <c:idx val="3"/>
            <c:invertIfNegative val="0"/>
            <c:bubble3D val="0"/>
            <c:spPr>
              <a:solidFill>
                <a:srgbClr val="9933FF"/>
              </a:solidFill>
              <a:ln>
                <a:noFill/>
              </a:ln>
            </c:spPr>
            <c:extLst>
              <c:ext xmlns:c16="http://schemas.microsoft.com/office/drawing/2014/chart" uri="{C3380CC4-5D6E-409C-BE32-E72D297353CC}">
                <c16:uniqueId val="{00000007-8D3D-45A6-96B9-23E0447B3C21}"/>
              </c:ext>
            </c:extLst>
          </c:dPt>
          <c:dPt>
            <c:idx val="4"/>
            <c:invertIfNegative val="0"/>
            <c:bubble3D val="0"/>
            <c:spPr>
              <a:solidFill>
                <a:srgbClr val="FFFF00"/>
              </a:solidFill>
              <a:ln>
                <a:noFill/>
              </a:ln>
            </c:spPr>
            <c:extLst>
              <c:ext xmlns:c16="http://schemas.microsoft.com/office/drawing/2014/chart" uri="{C3380CC4-5D6E-409C-BE32-E72D297353CC}">
                <c16:uniqueId val="{00000009-8D3D-45A6-96B9-23E0447B3C21}"/>
              </c:ext>
            </c:extLst>
          </c:dPt>
          <c:dPt>
            <c:idx val="5"/>
            <c:invertIfNegative val="0"/>
            <c:bubble3D val="0"/>
            <c:spPr>
              <a:solidFill>
                <a:srgbClr val="00FFFF"/>
              </a:solidFill>
              <a:ln>
                <a:noFill/>
              </a:ln>
            </c:spPr>
            <c:extLst>
              <c:ext xmlns:c16="http://schemas.microsoft.com/office/drawing/2014/chart" uri="{C3380CC4-5D6E-409C-BE32-E72D297353CC}">
                <c16:uniqueId val="{0000000B-8D3D-45A6-96B9-23E0447B3C21}"/>
              </c:ext>
            </c:extLst>
          </c:dPt>
          <c:dPt>
            <c:idx val="6"/>
            <c:invertIfNegative val="0"/>
            <c:bubble3D val="0"/>
            <c:spPr>
              <a:solidFill>
                <a:srgbClr val="000000"/>
              </a:solidFill>
              <a:ln>
                <a:noFill/>
              </a:ln>
            </c:spPr>
            <c:extLst>
              <c:ext xmlns:c16="http://schemas.microsoft.com/office/drawing/2014/chart" uri="{C3380CC4-5D6E-409C-BE32-E72D297353CC}">
                <c16:uniqueId val="{0000000D-8D3D-45A6-96B9-23E0447B3C21}"/>
              </c:ext>
            </c:extLst>
          </c:dPt>
          <c:dPt>
            <c:idx val="7"/>
            <c:invertIfNegative val="0"/>
            <c:bubble3D val="0"/>
            <c:spPr>
              <a:solidFill>
                <a:srgbClr val="FF66FF"/>
              </a:solidFill>
              <a:ln>
                <a:noFill/>
              </a:ln>
            </c:spPr>
            <c:extLst>
              <c:ext xmlns:c16="http://schemas.microsoft.com/office/drawing/2014/chart" uri="{C3380CC4-5D6E-409C-BE32-E72D297353CC}">
                <c16:uniqueId val="{0000000F-8D3D-45A6-96B9-23E0447B3C21}"/>
              </c:ext>
            </c:extLst>
          </c:dPt>
          <c:dPt>
            <c:idx val="8"/>
            <c:invertIfNegative val="0"/>
            <c:bubble3D val="0"/>
            <c:spPr>
              <a:solidFill>
                <a:srgbClr val="00FF00"/>
              </a:solidFill>
              <a:ln>
                <a:noFill/>
              </a:ln>
            </c:spPr>
            <c:extLst>
              <c:ext xmlns:c16="http://schemas.microsoft.com/office/drawing/2014/chart" uri="{C3380CC4-5D6E-409C-BE32-E72D297353CC}">
                <c16:uniqueId val="{00000011-8D3D-45A6-96B9-23E0447B3C21}"/>
              </c:ext>
            </c:extLst>
          </c:dPt>
          <c:dPt>
            <c:idx val="9"/>
            <c:invertIfNegative val="0"/>
            <c:bubble3D val="0"/>
            <c:spPr>
              <a:solidFill>
                <a:srgbClr val="FCD5B5"/>
              </a:solidFill>
              <a:ln>
                <a:noFill/>
              </a:ln>
            </c:spPr>
            <c:extLst>
              <c:ext xmlns:c16="http://schemas.microsoft.com/office/drawing/2014/chart" uri="{C3380CC4-5D6E-409C-BE32-E72D297353CC}">
                <c16:uniqueId val="{00000013-8D3D-45A6-96B9-23E0447B3C2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'10+_Subprefeituras_ABR_26'!$A$7:$A$16</c:f>
              <c:strCache>
                <c:ptCount val="10"/>
                <c:pt idx="0">
                  <c:v>Butantã</c:v>
                </c:pt>
                <c:pt idx="1">
                  <c:v>Sé</c:v>
                </c:pt>
                <c:pt idx="2">
                  <c:v>Itaquera</c:v>
                </c:pt>
                <c:pt idx="3">
                  <c:v>Santo Amaro</c:v>
                </c:pt>
                <c:pt idx="4">
                  <c:v>Lapa</c:v>
                </c:pt>
                <c:pt idx="5">
                  <c:v>Mooca</c:v>
                </c:pt>
                <c:pt idx="6">
                  <c:v>Pinheiros</c:v>
                </c:pt>
                <c:pt idx="7">
                  <c:v>Ipiranga</c:v>
                </c:pt>
                <c:pt idx="8">
                  <c:v>Pirituba/Jaraguá</c:v>
                </c:pt>
                <c:pt idx="9">
                  <c:v>Jaçanã/Tremembé</c:v>
                </c:pt>
              </c:strCache>
            </c:strRef>
          </c:cat>
          <c:val>
            <c:numRef>
              <c:f>'10+_Subprefeituras_ABR_26'!$B$7:$B$16</c:f>
              <c:numCache>
                <c:formatCode>General</c:formatCode>
                <c:ptCount val="10"/>
                <c:pt idx="0">
                  <c:v>102</c:v>
                </c:pt>
                <c:pt idx="1">
                  <c:v>92</c:v>
                </c:pt>
                <c:pt idx="2">
                  <c:v>64</c:v>
                </c:pt>
                <c:pt idx="3">
                  <c:v>59</c:v>
                </c:pt>
                <c:pt idx="4">
                  <c:v>55</c:v>
                </c:pt>
                <c:pt idx="5">
                  <c:v>54</c:v>
                </c:pt>
                <c:pt idx="6">
                  <c:v>49</c:v>
                </c:pt>
                <c:pt idx="7">
                  <c:v>48</c:v>
                </c:pt>
                <c:pt idx="8">
                  <c:v>48</c:v>
                </c:pt>
                <c:pt idx="9">
                  <c:v>45</c:v>
                </c:pt>
              </c:numCache>
            </c:numRef>
          </c:val>
          <c:extLst>
            <c:ext xmlns:c16="http://schemas.microsoft.com/office/drawing/2014/chart" uri="{C3380CC4-5D6E-409C-BE32-E72D297353CC}">
              <c16:uniqueId val="{00000014-8D3D-45A6-96B9-23E0447B3C21}"/>
            </c:ext>
          </c:extLst>
        </c:ser>
        <c:dLbls>
          <c:showLegendKey val="0"/>
          <c:showVal val="0"/>
          <c:showCatName val="0"/>
          <c:showSerName val="0"/>
          <c:showPercent val="0"/>
          <c:showBubbleSize val="0"/>
        </c:dLbls>
        <c:gapWidth val="150"/>
        <c:axId val="1819698799"/>
        <c:axId val="1819698383"/>
      </c:barChart>
      <c:valAx>
        <c:axId val="1819698383"/>
        <c:scaling>
          <c:orientation val="minMax"/>
        </c:scaling>
        <c:delete val="0"/>
        <c:axPos val="l"/>
        <c:majorGridlines>
          <c:spPr>
            <a:ln w="9528" cap="flat">
              <a:solidFill>
                <a:schemeClr val="bg1">
                  <a:lumMod val="75000"/>
                </a:schemeClr>
              </a:solidFill>
              <a:prstDash val="solid"/>
              <a:round/>
            </a:ln>
          </c:spPr>
        </c:majorGridlines>
        <c:numFmt formatCode="General" sourceLinked="1"/>
        <c:majorTickMark val="out"/>
        <c:minorTickMark val="none"/>
        <c:tickLblPos val="nextTo"/>
        <c:spPr>
          <a:noFill/>
          <a:ln w="9528" cap="flat">
            <a:solidFill>
              <a:schemeClr val="bg1">
                <a:lumMod val="75000"/>
              </a:schemeClr>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8799"/>
        <c:crosses val="autoZero"/>
        <c:crossBetween val="between"/>
      </c:valAx>
      <c:catAx>
        <c:axId val="1819698799"/>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chemeClr val="tx1">
                    <a:lumMod val="65000"/>
                    <a:lumOff val="35000"/>
                  </a:schemeClr>
                </a:solidFill>
                <a:latin typeface="Calibri"/>
                <a:ea typeface="Calibri"/>
                <a:cs typeface="Calibri"/>
              </a:defRPr>
            </a:pPr>
            <a:endParaRPr lang="pt-BR"/>
          </a:p>
        </c:txPr>
        <c:crossAx val="1819698383"/>
        <c:crosses val="autoZero"/>
        <c:auto val="1"/>
        <c:lblAlgn val="ctr"/>
        <c:lblOffset val="100"/>
        <c:tickLblSkip val="1"/>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Linha do tempo denúncias - 2026</a:t>
            </a:r>
          </a:p>
        </c:rich>
      </c:tx>
      <c:overlay val="0"/>
      <c:spPr>
        <a:noFill/>
        <a:ln>
          <a:noFill/>
        </a:ln>
      </c:spPr>
    </c:title>
    <c:autoTitleDeleted val="0"/>
    <c:plotArea>
      <c:layout/>
      <c:lineChart>
        <c:grouping val="standard"/>
        <c:varyColors val="0"/>
        <c:ser>
          <c:idx val="0"/>
          <c:order val="0"/>
          <c:tx>
            <c:strRef>
              <c:f>Denúncia_Protocolos_2026!$A$6</c:f>
              <c:strCache>
                <c:ptCount val="1"/>
                <c:pt idx="0">
                  <c:v>Recebidas</c:v>
                </c:pt>
              </c:strCache>
            </c:strRef>
          </c:tx>
          <c:spPr>
            <a:ln>
              <a:noFill/>
            </a:ln>
            <a:effectLst>
              <a:glow rad="25400">
                <a:schemeClr val="accent1">
                  <a:lumMod val="75000"/>
                </a:schemeClr>
              </a:glow>
            </a:effectLst>
          </c:spPr>
          <c:marker>
            <c:symbol val="circle"/>
            <c:size val="6"/>
            <c:spPr>
              <a:solidFill>
                <a:schemeClr val="accent1">
                  <a:lumMod val="75000"/>
                </a:schemeClr>
              </a:solidFill>
              <a:ln>
                <a:noFill/>
              </a:ln>
              <a:effectLst>
                <a:glow rad="25400">
                  <a:schemeClr val="accent1">
                    <a:lumMod val="75000"/>
                  </a:schemeClr>
                </a:glow>
              </a:effectLst>
            </c:spPr>
          </c:marker>
          <c:dPt>
            <c:idx val="9"/>
            <c:bubble3D val="0"/>
            <c:extLst>
              <c:ext xmlns:c16="http://schemas.microsoft.com/office/drawing/2014/chart" uri="{C3380CC4-5D6E-409C-BE32-E72D297353CC}">
                <c16:uniqueId val="{00000000-35B0-4D90-A7A6-825899CDE1FF}"/>
              </c:ext>
            </c:extLst>
          </c:dPt>
          <c:dPt>
            <c:idx val="10"/>
            <c:bubble3D val="0"/>
            <c:extLst>
              <c:ext xmlns:c16="http://schemas.microsoft.com/office/drawing/2014/chart" uri="{C3380CC4-5D6E-409C-BE32-E72D297353CC}">
                <c16:uniqueId val="{00000001-35B0-4D90-A7A6-825899CDE1FF}"/>
              </c:ext>
            </c:extLst>
          </c:dPt>
          <c:dPt>
            <c:idx val="11"/>
            <c:bubble3D val="0"/>
            <c:extLst>
              <c:ext xmlns:c16="http://schemas.microsoft.com/office/drawing/2014/chart" uri="{C3380CC4-5D6E-409C-BE32-E72D297353CC}">
                <c16:uniqueId val="{00000002-35B0-4D90-A7A6-825899CDE1FF}"/>
              </c:ext>
            </c:extLst>
          </c:dPt>
          <c:cat>
            <c:numRef>
              <c:f>Denúncia_Protocolos_2026!$B$4:$M$4</c:f>
              <c:numCache>
                <c:formatCode>mmm\-yy</c:formatCode>
                <c:ptCount val="12"/>
                <c:pt idx="0">
                  <c:v>46357</c:v>
                </c:pt>
                <c:pt idx="1">
                  <c:v>46327</c:v>
                </c:pt>
                <c:pt idx="2">
                  <c:v>46296</c:v>
                </c:pt>
                <c:pt idx="3">
                  <c:v>46266</c:v>
                </c:pt>
                <c:pt idx="4">
                  <c:v>46235</c:v>
                </c:pt>
                <c:pt idx="5">
                  <c:v>46204</c:v>
                </c:pt>
                <c:pt idx="6">
                  <c:v>46174</c:v>
                </c:pt>
                <c:pt idx="7">
                  <c:v>46143</c:v>
                </c:pt>
                <c:pt idx="8">
                  <c:v>46113</c:v>
                </c:pt>
                <c:pt idx="9">
                  <c:v>46082</c:v>
                </c:pt>
                <c:pt idx="10">
                  <c:v>46054</c:v>
                </c:pt>
                <c:pt idx="11">
                  <c:v>46023</c:v>
                </c:pt>
              </c:numCache>
            </c:numRef>
          </c:cat>
          <c:val>
            <c:numRef>
              <c:f>Denúncia_Protocolos_2026!$B$6:$M$6</c:f>
              <c:numCache>
                <c:formatCode>General</c:formatCode>
                <c:ptCount val="12"/>
                <c:pt idx="8">
                  <c:v>104</c:v>
                </c:pt>
                <c:pt idx="9">
                  <c:v>88</c:v>
                </c:pt>
                <c:pt idx="10">
                  <c:v>93</c:v>
                </c:pt>
                <c:pt idx="11">
                  <c:v>109</c:v>
                </c:pt>
              </c:numCache>
            </c:numRef>
          </c:val>
          <c:smooth val="0"/>
          <c:extLst>
            <c:ext xmlns:c16="http://schemas.microsoft.com/office/drawing/2014/chart" uri="{C3380CC4-5D6E-409C-BE32-E72D297353CC}">
              <c16:uniqueId val="{00000003-9EE8-432E-8ABA-45DED943F118}"/>
            </c:ext>
          </c:extLst>
        </c:ser>
        <c:ser>
          <c:idx val="1"/>
          <c:order val="1"/>
          <c:tx>
            <c:strRef>
              <c:f>Denúncia_Protocolos_2026!$A$7</c:f>
              <c:strCache>
                <c:ptCount val="1"/>
                <c:pt idx="0">
                  <c:v>Não Recebidas</c:v>
                </c:pt>
              </c:strCache>
            </c:strRef>
          </c:tx>
          <c:spPr>
            <a:ln>
              <a:noFill/>
            </a:ln>
          </c:spPr>
          <c:marker>
            <c:symbol val="circle"/>
            <c:size val="6"/>
          </c:marker>
          <c:cat>
            <c:numRef>
              <c:f>Denúncia_Protocolos_2026!$B$4:$M$4</c:f>
              <c:numCache>
                <c:formatCode>mmm\-yy</c:formatCode>
                <c:ptCount val="12"/>
                <c:pt idx="0">
                  <c:v>46357</c:v>
                </c:pt>
                <c:pt idx="1">
                  <c:v>46327</c:v>
                </c:pt>
                <c:pt idx="2">
                  <c:v>46296</c:v>
                </c:pt>
                <c:pt idx="3">
                  <c:v>46266</c:v>
                </c:pt>
                <c:pt idx="4">
                  <c:v>46235</c:v>
                </c:pt>
                <c:pt idx="5">
                  <c:v>46204</c:v>
                </c:pt>
                <c:pt idx="6">
                  <c:v>46174</c:v>
                </c:pt>
                <c:pt idx="7">
                  <c:v>46143</c:v>
                </c:pt>
                <c:pt idx="8">
                  <c:v>46113</c:v>
                </c:pt>
                <c:pt idx="9">
                  <c:v>46082</c:v>
                </c:pt>
                <c:pt idx="10">
                  <c:v>46054</c:v>
                </c:pt>
                <c:pt idx="11">
                  <c:v>46023</c:v>
                </c:pt>
              </c:numCache>
            </c:numRef>
          </c:cat>
          <c:val>
            <c:numRef>
              <c:f>Denúncia_Protocolos_2026!$B$7:$M$7</c:f>
              <c:numCache>
                <c:formatCode>General</c:formatCode>
                <c:ptCount val="12"/>
                <c:pt idx="8">
                  <c:v>293</c:v>
                </c:pt>
                <c:pt idx="9">
                  <c:v>328</c:v>
                </c:pt>
                <c:pt idx="10">
                  <c:v>247</c:v>
                </c:pt>
                <c:pt idx="11">
                  <c:v>290</c:v>
                </c:pt>
              </c:numCache>
            </c:numRef>
          </c:val>
          <c:smooth val="0"/>
          <c:extLst>
            <c:ext xmlns:c16="http://schemas.microsoft.com/office/drawing/2014/chart" uri="{C3380CC4-5D6E-409C-BE32-E72D297353CC}">
              <c16:uniqueId val="{00000004-9EE8-432E-8ABA-45DED943F118}"/>
            </c:ext>
          </c:extLst>
        </c:ser>
        <c:dLbls>
          <c:showLegendKey val="0"/>
          <c:showVal val="0"/>
          <c:showCatName val="0"/>
          <c:showSerName val="0"/>
          <c:showPercent val="0"/>
          <c:showBubbleSize val="0"/>
        </c:dLbls>
        <c:marker val="1"/>
        <c:smooth val="0"/>
        <c:axId val="1820271567"/>
        <c:axId val="1820270735"/>
      </c:lineChart>
      <c:valAx>
        <c:axId val="1820270735"/>
        <c:scaling>
          <c:orientation val="minMax"/>
        </c:scaling>
        <c:delete val="0"/>
        <c:axPos val="l"/>
        <c:majorGridlines>
          <c:spPr>
            <a:ln w="9528" cap="flat">
              <a:solidFill>
                <a:srgbClr val="D9D9D9"/>
              </a:solidFill>
              <a:prstDash val="solid"/>
              <a:round/>
            </a:ln>
          </c:spPr>
        </c:majorGridlines>
        <c:numFmt formatCode="General"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1567"/>
        <c:crosses val="autoZero"/>
        <c:crossBetween val="between"/>
      </c:valAx>
      <c:dateAx>
        <c:axId val="1820271567"/>
        <c:scaling>
          <c:orientation val="minMax"/>
        </c:scaling>
        <c:delete val="0"/>
        <c:axPos val="b"/>
        <c:majorGridlines>
          <c:spPr>
            <a:ln w="9528" cap="flat">
              <a:solidFill>
                <a:srgbClr val="D9D9D9"/>
              </a:solidFill>
              <a:prstDash val="solid"/>
              <a:round/>
            </a:ln>
          </c:spPr>
        </c:majorGridlines>
        <c:numFmt formatCode="mmm/yy" sourceLinked="0"/>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735"/>
        <c:crosses val="autoZero"/>
        <c:auto val="1"/>
        <c:lblOffset val="100"/>
        <c:baseTimeUnit val="months"/>
        <c:majorUnit val="1"/>
      </c:dateAx>
    </c:plotArea>
    <c:legend>
      <c:legendPos val="r"/>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Linha do tempo protocolos - 2026</a:t>
            </a:r>
          </a:p>
        </c:rich>
      </c:tx>
      <c:overlay val="0"/>
      <c:spPr>
        <a:noFill/>
        <a:ln>
          <a:noFill/>
        </a:ln>
      </c:spPr>
    </c:title>
    <c:autoTitleDeleted val="0"/>
    <c:plotArea>
      <c:layout/>
      <c:lineChart>
        <c:grouping val="standard"/>
        <c:varyColors val="0"/>
        <c:ser>
          <c:idx val="0"/>
          <c:order val="0"/>
          <c:tx>
            <c:strRef>
              <c:f>Denúncia_Protocolos_2026!$A$10</c:f>
              <c:strCache>
                <c:ptCount val="1"/>
                <c:pt idx="0">
                  <c:v>Total denúncias</c:v>
                </c:pt>
              </c:strCache>
            </c:strRef>
          </c:tx>
          <c:spPr>
            <a:ln>
              <a:noFill/>
            </a:ln>
            <a:effectLst/>
          </c:spPr>
          <c:marker>
            <c:symbol val="circle"/>
            <c:size val="9"/>
            <c:spPr>
              <a:solidFill>
                <a:schemeClr val="accent1">
                  <a:lumMod val="75000"/>
                </a:schemeClr>
              </a:solidFill>
              <a:effectLst/>
            </c:spPr>
          </c:marker>
          <c:dPt>
            <c:idx val="0"/>
            <c:bubble3D val="0"/>
            <c:extLst>
              <c:ext xmlns:c16="http://schemas.microsoft.com/office/drawing/2014/chart" uri="{C3380CC4-5D6E-409C-BE32-E72D297353CC}">
                <c16:uniqueId val="{00000000-4907-4717-9C06-E6C85D554EF5}"/>
              </c:ext>
            </c:extLst>
          </c:dPt>
          <c:dPt>
            <c:idx val="1"/>
            <c:bubble3D val="0"/>
            <c:extLst>
              <c:ext xmlns:c16="http://schemas.microsoft.com/office/drawing/2014/chart" uri="{C3380CC4-5D6E-409C-BE32-E72D297353CC}">
                <c16:uniqueId val="{00000000-93F6-44E3-9226-11D5D2933540}"/>
              </c:ext>
            </c:extLst>
          </c:dPt>
          <c:dPt>
            <c:idx val="2"/>
            <c:bubble3D val="0"/>
            <c:extLst>
              <c:ext xmlns:c16="http://schemas.microsoft.com/office/drawing/2014/chart" uri="{C3380CC4-5D6E-409C-BE32-E72D297353CC}">
                <c16:uniqueId val="{00000001-93F6-44E3-9226-11D5D2933540}"/>
              </c:ext>
            </c:extLst>
          </c:dPt>
          <c:dPt>
            <c:idx val="3"/>
            <c:bubble3D val="0"/>
            <c:extLst>
              <c:ext xmlns:c16="http://schemas.microsoft.com/office/drawing/2014/chart" uri="{C3380CC4-5D6E-409C-BE32-E72D297353CC}">
                <c16:uniqueId val="{00000002-93F6-44E3-9226-11D5D2933540}"/>
              </c:ext>
            </c:extLst>
          </c:dPt>
          <c:dPt>
            <c:idx val="4"/>
            <c:bubble3D val="0"/>
            <c:extLst>
              <c:ext xmlns:c16="http://schemas.microsoft.com/office/drawing/2014/chart" uri="{C3380CC4-5D6E-409C-BE32-E72D297353CC}">
                <c16:uniqueId val="{00000003-93F6-44E3-9226-11D5D2933540}"/>
              </c:ext>
            </c:extLst>
          </c:dPt>
          <c:dPt>
            <c:idx val="5"/>
            <c:bubble3D val="0"/>
            <c:extLst>
              <c:ext xmlns:c16="http://schemas.microsoft.com/office/drawing/2014/chart" uri="{C3380CC4-5D6E-409C-BE32-E72D297353CC}">
                <c16:uniqueId val="{00000004-93F6-44E3-9226-11D5D2933540}"/>
              </c:ext>
            </c:extLst>
          </c:dPt>
          <c:dPt>
            <c:idx val="6"/>
            <c:bubble3D val="0"/>
            <c:extLst>
              <c:ext xmlns:c16="http://schemas.microsoft.com/office/drawing/2014/chart" uri="{C3380CC4-5D6E-409C-BE32-E72D297353CC}">
                <c16:uniqueId val="{00000005-93F6-44E3-9226-11D5D2933540}"/>
              </c:ext>
            </c:extLst>
          </c:dPt>
          <c:dPt>
            <c:idx val="7"/>
            <c:bubble3D val="0"/>
            <c:extLst>
              <c:ext xmlns:c16="http://schemas.microsoft.com/office/drawing/2014/chart" uri="{C3380CC4-5D6E-409C-BE32-E72D297353CC}">
                <c16:uniqueId val="{00000006-93F6-44E3-9226-11D5D2933540}"/>
              </c:ext>
            </c:extLst>
          </c:dPt>
          <c:dPt>
            <c:idx val="8"/>
            <c:bubble3D val="0"/>
            <c:extLst>
              <c:ext xmlns:c16="http://schemas.microsoft.com/office/drawing/2014/chart" uri="{C3380CC4-5D6E-409C-BE32-E72D297353CC}">
                <c16:uniqueId val="{00000007-93F6-44E3-9226-11D5D2933540}"/>
              </c:ext>
            </c:extLst>
          </c:dPt>
          <c:dPt>
            <c:idx val="9"/>
            <c:bubble3D val="0"/>
            <c:extLst>
              <c:ext xmlns:c16="http://schemas.microsoft.com/office/drawing/2014/chart" uri="{C3380CC4-5D6E-409C-BE32-E72D297353CC}">
                <c16:uniqueId val="{00000008-93F6-44E3-9226-11D5D2933540}"/>
              </c:ext>
            </c:extLst>
          </c:dPt>
          <c:dPt>
            <c:idx val="10"/>
            <c:bubble3D val="0"/>
            <c:extLst>
              <c:ext xmlns:c16="http://schemas.microsoft.com/office/drawing/2014/chart" uri="{C3380CC4-5D6E-409C-BE32-E72D297353CC}">
                <c16:uniqueId val="{00000009-93F6-44E3-9226-11D5D2933540}"/>
              </c:ext>
            </c:extLst>
          </c:dPt>
          <c:cat>
            <c:numRef>
              <c:f>Denúncia_Protocolos_2026!$B$4:$M$4</c:f>
              <c:numCache>
                <c:formatCode>mmm\-yy</c:formatCode>
                <c:ptCount val="12"/>
                <c:pt idx="0">
                  <c:v>46357</c:v>
                </c:pt>
                <c:pt idx="1">
                  <c:v>46327</c:v>
                </c:pt>
                <c:pt idx="2">
                  <c:v>46296</c:v>
                </c:pt>
                <c:pt idx="3">
                  <c:v>46266</c:v>
                </c:pt>
                <c:pt idx="4">
                  <c:v>46235</c:v>
                </c:pt>
                <c:pt idx="5">
                  <c:v>46204</c:v>
                </c:pt>
                <c:pt idx="6">
                  <c:v>46174</c:v>
                </c:pt>
                <c:pt idx="7">
                  <c:v>46143</c:v>
                </c:pt>
                <c:pt idx="8">
                  <c:v>46113</c:v>
                </c:pt>
                <c:pt idx="9">
                  <c:v>46082</c:v>
                </c:pt>
                <c:pt idx="10">
                  <c:v>46054</c:v>
                </c:pt>
                <c:pt idx="11">
                  <c:v>46023</c:v>
                </c:pt>
              </c:numCache>
            </c:numRef>
          </c:cat>
          <c:val>
            <c:numRef>
              <c:f>Denúncia_Protocolos_2026!$B$10:$M$10</c:f>
              <c:numCache>
                <c:formatCode>General</c:formatCode>
                <c:ptCount val="12"/>
                <c:pt idx="8">
                  <c:v>398</c:v>
                </c:pt>
                <c:pt idx="9">
                  <c:v>426</c:v>
                </c:pt>
                <c:pt idx="10">
                  <c:v>351</c:v>
                </c:pt>
                <c:pt idx="11">
                  <c:v>402</c:v>
                </c:pt>
              </c:numCache>
            </c:numRef>
          </c:val>
          <c:smooth val="0"/>
          <c:extLst>
            <c:ext xmlns:c16="http://schemas.microsoft.com/office/drawing/2014/chart" uri="{C3380CC4-5D6E-409C-BE32-E72D297353CC}">
              <c16:uniqueId val="{0000000B-93F6-44E3-9226-11D5D2933540}"/>
            </c:ext>
          </c:extLst>
        </c:ser>
        <c:ser>
          <c:idx val="1"/>
          <c:order val="1"/>
          <c:tx>
            <c:strRef>
              <c:f>Denúncia_Protocolos_2026!$A$13</c:f>
              <c:strCache>
                <c:ptCount val="1"/>
                <c:pt idx="0">
                  <c:v>Convertidas</c:v>
                </c:pt>
              </c:strCache>
            </c:strRef>
          </c:tx>
          <c:spPr>
            <a:ln>
              <a:noFill/>
            </a:ln>
          </c:spPr>
          <c:marker>
            <c:symbol val="circle"/>
            <c:size val="7"/>
          </c:marker>
          <c:cat>
            <c:numRef>
              <c:f>Denúncia_Protocolos_2026!$B$4:$M$4</c:f>
              <c:numCache>
                <c:formatCode>mmm\-yy</c:formatCode>
                <c:ptCount val="12"/>
                <c:pt idx="0">
                  <c:v>46357</c:v>
                </c:pt>
                <c:pt idx="1">
                  <c:v>46327</c:v>
                </c:pt>
                <c:pt idx="2">
                  <c:v>46296</c:v>
                </c:pt>
                <c:pt idx="3">
                  <c:v>46266</c:v>
                </c:pt>
                <c:pt idx="4">
                  <c:v>46235</c:v>
                </c:pt>
                <c:pt idx="5">
                  <c:v>46204</c:v>
                </c:pt>
                <c:pt idx="6">
                  <c:v>46174</c:v>
                </c:pt>
                <c:pt idx="7">
                  <c:v>46143</c:v>
                </c:pt>
                <c:pt idx="8">
                  <c:v>46113</c:v>
                </c:pt>
                <c:pt idx="9">
                  <c:v>46082</c:v>
                </c:pt>
                <c:pt idx="10">
                  <c:v>46054</c:v>
                </c:pt>
                <c:pt idx="11">
                  <c:v>46023</c:v>
                </c:pt>
              </c:numCache>
            </c:numRef>
          </c:cat>
          <c:val>
            <c:numRef>
              <c:f>Denúncia_Protocolos_2026!$B$13:$M$13</c:f>
              <c:numCache>
                <c:formatCode>General</c:formatCode>
                <c:ptCount val="12"/>
                <c:pt idx="8">
                  <c:v>637</c:v>
                </c:pt>
                <c:pt idx="9">
                  <c:v>714</c:v>
                </c:pt>
                <c:pt idx="10">
                  <c:v>606</c:v>
                </c:pt>
                <c:pt idx="11">
                  <c:v>559</c:v>
                </c:pt>
              </c:numCache>
            </c:numRef>
          </c:val>
          <c:smooth val="0"/>
          <c:extLst>
            <c:ext xmlns:c16="http://schemas.microsoft.com/office/drawing/2014/chart" uri="{C3380CC4-5D6E-409C-BE32-E72D297353CC}">
              <c16:uniqueId val="{0000000C-93F6-44E3-9226-11D5D2933540}"/>
            </c:ext>
          </c:extLst>
        </c:ser>
        <c:dLbls>
          <c:showLegendKey val="0"/>
          <c:showVal val="0"/>
          <c:showCatName val="0"/>
          <c:showSerName val="0"/>
          <c:showPercent val="0"/>
          <c:showBubbleSize val="0"/>
        </c:dLbls>
        <c:marker val="1"/>
        <c:smooth val="0"/>
        <c:axId val="1820267823"/>
        <c:axId val="1820267407"/>
      </c:lineChart>
      <c:valAx>
        <c:axId val="1820267407"/>
        <c:scaling>
          <c:orientation val="minMax"/>
        </c:scaling>
        <c:delete val="0"/>
        <c:axPos val="l"/>
        <c:majorGridlines>
          <c:spPr>
            <a:ln w="9528" cap="flat">
              <a:solidFill>
                <a:srgbClr val="D9D9D9"/>
              </a:solidFill>
              <a:prstDash val="solid"/>
              <a:round/>
            </a:ln>
          </c:spPr>
        </c:majorGridlines>
        <c:numFmt formatCode="General"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7823"/>
        <c:crosses val="autoZero"/>
        <c:crossBetween val="between"/>
      </c:valAx>
      <c:dateAx>
        <c:axId val="1820267823"/>
        <c:scaling>
          <c:orientation val="minMax"/>
        </c:scaling>
        <c:delete val="0"/>
        <c:axPos val="b"/>
        <c:majorGridlines>
          <c:spPr>
            <a:ln w="9528" cap="flat">
              <a:solidFill>
                <a:srgbClr val="D9D9D9"/>
              </a:solidFill>
              <a:prstDash val="solid"/>
              <a:round/>
            </a:ln>
          </c:spPr>
        </c:majorGridlines>
        <c:numFmt formatCode="mmm/yy" sourceLinked="0"/>
        <c:majorTickMark val="out"/>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7407"/>
        <c:crosses val="autoZero"/>
        <c:auto val="1"/>
        <c:lblOffset val="100"/>
        <c:baseTimeUnit val="months"/>
        <c:majorUnit val="1"/>
      </c:dateAx>
      <c:spPr>
        <a:noFill/>
        <a:ln>
          <a:noFill/>
        </a:ln>
      </c:spPr>
    </c:plotArea>
    <c:legend>
      <c:legendPos val="r"/>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r>
              <a:rPr lang="pt-BR" sz="1100" b="1" i="0" u="none" strike="noStrike" kern="1200" cap="none" spc="0" baseline="0">
                <a:solidFill>
                  <a:srgbClr val="000000"/>
                </a:solidFill>
                <a:uFillTx/>
                <a:latin typeface="Calibri"/>
                <a:ea typeface="Calibri"/>
                <a:cs typeface="Calibri"/>
              </a:rPr>
              <a:t>% Status - Protocolos aceitos como denúncias 2026</a:t>
            </a:r>
          </a:p>
        </c:rich>
      </c:tx>
      <c:layout>
        <c:manualLayout>
          <c:xMode val="edge"/>
          <c:yMode val="edge"/>
          <c:x val="0.12258811017215199"/>
          <c:y val="0"/>
        </c:manualLayout>
      </c:layout>
      <c:overlay val="0"/>
      <c:spPr>
        <a:noFill/>
        <a:ln>
          <a:noFill/>
        </a:ln>
      </c:spPr>
    </c:title>
    <c:autoTitleDeleted val="0"/>
    <c:plotArea>
      <c:layout>
        <c:manualLayout>
          <c:xMode val="edge"/>
          <c:yMode val="edge"/>
          <c:x val="0.16674512919408263"/>
          <c:y val="0.11623805899387629"/>
          <c:w val="0.50790822831442251"/>
          <c:h val="0.76412942889715163"/>
        </c:manualLayout>
      </c:layout>
      <c:pieChart>
        <c:varyColors val="1"/>
        <c:ser>
          <c:idx val="0"/>
          <c:order val="0"/>
          <c:tx>
            <c:strRef>
              <c:f>Denúncia_Protocolos_2026!$N$4</c:f>
              <c:strCache>
                <c:ptCount val="1"/>
                <c:pt idx="0">
                  <c:v>Total</c:v>
                </c:pt>
              </c:strCache>
            </c:strRef>
          </c:tx>
          <c:dPt>
            <c:idx val="0"/>
            <c:bubble3D val="0"/>
            <c:spPr>
              <a:solidFill>
                <a:srgbClr val="92D050"/>
              </a:solidFill>
              <a:ln w="19046">
                <a:solidFill>
                  <a:srgbClr val="FFFFFF"/>
                </a:solidFill>
                <a:prstDash val="solid"/>
              </a:ln>
            </c:spPr>
            <c:extLst>
              <c:ext xmlns:c16="http://schemas.microsoft.com/office/drawing/2014/chart" uri="{C3380CC4-5D6E-409C-BE32-E72D297353CC}">
                <c16:uniqueId val="{00000001-FEF9-4122-A8AC-9C259AC734DE}"/>
              </c:ext>
            </c:extLst>
          </c:dPt>
          <c:dPt>
            <c:idx val="1"/>
            <c:bubble3D val="0"/>
            <c:spPr>
              <a:solidFill>
                <a:srgbClr val="FF0000"/>
              </a:solidFill>
              <a:ln w="19046">
                <a:solidFill>
                  <a:srgbClr val="FFFFFF"/>
                </a:solidFill>
                <a:prstDash val="solid"/>
              </a:ln>
            </c:spPr>
            <c:extLst>
              <c:ext xmlns:c16="http://schemas.microsoft.com/office/drawing/2014/chart" uri="{C3380CC4-5D6E-409C-BE32-E72D297353CC}">
                <c16:uniqueId val="{00000003-FEF9-4122-A8AC-9C259AC734DE}"/>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endParaRPr lang="pt-BR"/>
              </a:p>
            </c:txPr>
            <c:showLegendKey val="0"/>
            <c:showVal val="0"/>
            <c:showCatName val="0"/>
            <c:showSerName val="0"/>
            <c:showPercent val="1"/>
            <c:showBubbleSize val="0"/>
            <c:separator>; </c:separator>
            <c:showLeaderLines val="1"/>
            <c:extLst>
              <c:ext xmlns:c15="http://schemas.microsoft.com/office/drawing/2012/chart" uri="{CE6537A1-D6FC-4f65-9D91-7224C49458BB}">
                <c15:spPr xmlns:c15="http://schemas.microsoft.com/office/drawing/2012/chart">
                  <a:prstGeom prst="rect">
                    <a:avLst/>
                  </a:prstGeom>
                </c15:spPr>
              </c:ext>
            </c:extLst>
          </c:dLbls>
          <c:cat>
            <c:strRef>
              <c:f>Denúncia_Protocolos_2026!$A$6:$A$7</c:f>
              <c:strCache>
                <c:ptCount val="2"/>
                <c:pt idx="0">
                  <c:v>Recebidas</c:v>
                </c:pt>
                <c:pt idx="1">
                  <c:v>Não Recebidas</c:v>
                </c:pt>
              </c:strCache>
            </c:strRef>
          </c:cat>
          <c:val>
            <c:numRef>
              <c:f>Denúncia_Protocolos_2026!$N$6:$N$7</c:f>
              <c:numCache>
                <c:formatCode>General</c:formatCode>
                <c:ptCount val="2"/>
                <c:pt idx="0">
                  <c:v>394</c:v>
                </c:pt>
                <c:pt idx="1">
                  <c:v>1158</c:v>
                </c:pt>
              </c:numCache>
            </c:numRef>
          </c:val>
          <c:extLst>
            <c:ext xmlns:c16="http://schemas.microsoft.com/office/drawing/2014/chart" uri="{C3380CC4-5D6E-409C-BE32-E72D297353CC}">
              <c16:uniqueId val="{00000004-FEF9-4122-A8AC-9C259AC734DE}"/>
            </c:ext>
          </c:extLst>
        </c:ser>
        <c:dLbls>
          <c:showLegendKey val="0"/>
          <c:showVal val="0"/>
          <c:showCatName val="0"/>
          <c:showSerName val="0"/>
          <c:showPercent val="0"/>
          <c:showBubbleSize val="0"/>
          <c:showLeaderLines val="1"/>
        </c:dLbls>
        <c:firstSliceAng val="360"/>
      </c:pieChart>
      <c:spPr>
        <a:noFill/>
        <a:ln>
          <a:noFill/>
        </a:ln>
      </c:spPr>
    </c:plotArea>
    <c:legend>
      <c:legendPos val="r"/>
      <c:layout>
        <c:manualLayout>
          <c:xMode val="edge"/>
          <c:yMode val="edge"/>
          <c:x val="0.76689361527875732"/>
          <c:y val="0.23943797060133462"/>
          <c:w val="0.19161264493948449"/>
          <c:h val="0.45738485016252928"/>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000000"/>
                </a:solidFill>
                <a:latin typeface="Calibri"/>
                <a:ea typeface="Calibri"/>
                <a:cs typeface="Calibri"/>
              </a:defRPr>
            </a:pPr>
            <a:r>
              <a:rPr lang="pt-BR" sz="1400" b="0" i="0" u="none" strike="noStrike" kern="1200" cap="none" spc="0" baseline="0">
                <a:solidFill>
                  <a:srgbClr val="000000"/>
                </a:solidFill>
                <a:uFillTx/>
                <a:latin typeface="Calibri"/>
                <a:ea typeface="Calibri"/>
                <a:cs typeface="Calibri"/>
              </a:rPr>
              <a:t>Protocolos aceitos como denúncias 2026 - tipologia</a:t>
            </a:r>
          </a:p>
        </c:rich>
      </c:tx>
      <c:layout>
        <c:manualLayout>
          <c:xMode val="edge"/>
          <c:yMode val="edge"/>
          <c:x val="0.22355524707997329"/>
          <c:y val="2.0453435519360765E-2"/>
        </c:manualLayout>
      </c:layout>
      <c:overlay val="0"/>
      <c:spPr>
        <a:noFill/>
        <a:ln>
          <a:noFill/>
        </a:ln>
      </c:spPr>
    </c:title>
    <c:autoTitleDeleted val="0"/>
    <c:view3D>
      <c:rotX val="14"/>
      <c:rotY val="19"/>
      <c:rAngAx val="0"/>
    </c:view3D>
    <c:floor>
      <c:thickness val="0"/>
      <c:spPr>
        <a:noFill/>
        <a:ln w="6345" cap="flat">
          <a:solidFill>
            <a:srgbClr val="000000"/>
          </a:solidFill>
          <a:prstDash val="solid"/>
          <a:round/>
        </a:ln>
      </c:spPr>
    </c:floor>
    <c:sideWall>
      <c:thickness val="0"/>
      <c:spPr>
        <a:noFill/>
        <a:ln w="9528">
          <a:solidFill>
            <a:srgbClr val="000000"/>
          </a:solidFill>
          <a:prstDash val="solid"/>
        </a:ln>
      </c:spPr>
    </c:sideWall>
    <c:backWall>
      <c:thickness val="0"/>
      <c:spPr>
        <a:noFill/>
        <a:ln w="9528">
          <a:solidFill>
            <a:srgbClr val="000000"/>
          </a:solidFill>
          <a:prstDash val="solid"/>
        </a:ln>
      </c:spPr>
    </c:backWall>
    <c:plotArea>
      <c:layout/>
      <c:bar3DChart>
        <c:barDir val="col"/>
        <c:grouping val="standard"/>
        <c:varyColors val="0"/>
        <c:ser>
          <c:idx val="0"/>
          <c:order val="0"/>
          <c:tx>
            <c:strRef>
              <c:f>Denúncia_Protocolos_2026!$A$49</c:f>
              <c:strCache>
                <c:ptCount val="1"/>
                <c:pt idx="0">
                  <c:v>Total indeferidas</c:v>
                </c:pt>
              </c:strCache>
            </c:strRef>
          </c:tx>
          <c:spPr>
            <a:solidFill>
              <a:srgbClr val="ED7D31"/>
            </a:solidFill>
            <a:ln>
              <a:noFill/>
            </a:ln>
          </c:spPr>
          <c:invertIfNegative val="0"/>
          <c:cat>
            <c:strRef>
              <c:f>Denúncia_Protocolos_2026!$B$35:$H$35</c:f>
              <c:strCache>
                <c:ptCount val="7"/>
                <c:pt idx="0">
                  <c:v>Assédio moral</c:v>
                </c:pt>
                <c:pt idx="1">
                  <c:v>Assédio sexual **</c:v>
                </c:pt>
                <c:pt idx="2">
                  <c:v>Denunciar conduta inadequada de Agente Público</c:v>
                </c:pt>
                <c:pt idx="3">
                  <c:v>Desvio de verbas, materiais e bens públicos</c:v>
                </c:pt>
                <c:pt idx="4">
                  <c:v>Ilegalidade na gestão pública municipal</c:v>
                </c:pt>
                <c:pt idx="5">
                  <c:v>Irregularidade da contratação e/ou gestão de serviço público</c:v>
                </c:pt>
                <c:pt idx="6">
                  <c:v>Total Geral</c:v>
                </c:pt>
              </c:strCache>
            </c:strRef>
          </c:cat>
          <c:val>
            <c:numRef>
              <c:f>Denúncia_Protocolos_2026!$B$49:$H$49</c:f>
              <c:numCache>
                <c:formatCode>General</c:formatCode>
                <c:ptCount val="7"/>
                <c:pt idx="0">
                  <c:v>123</c:v>
                </c:pt>
                <c:pt idx="1">
                  <c:v>36</c:v>
                </c:pt>
                <c:pt idx="2">
                  <c:v>451</c:v>
                </c:pt>
                <c:pt idx="3">
                  <c:v>51</c:v>
                </c:pt>
                <c:pt idx="4">
                  <c:v>242</c:v>
                </c:pt>
                <c:pt idx="5">
                  <c:v>255</c:v>
                </c:pt>
                <c:pt idx="6">
                  <c:v>1158</c:v>
                </c:pt>
              </c:numCache>
            </c:numRef>
          </c:val>
          <c:extLst>
            <c:ext xmlns:c16="http://schemas.microsoft.com/office/drawing/2014/chart" uri="{C3380CC4-5D6E-409C-BE32-E72D297353CC}">
              <c16:uniqueId val="{00000000-06F1-4171-925B-98AF38E48FA2}"/>
            </c:ext>
          </c:extLst>
        </c:ser>
        <c:ser>
          <c:idx val="1"/>
          <c:order val="1"/>
          <c:tx>
            <c:strRef>
              <c:f>Denúncia_Protocolos_2026!$A$64</c:f>
              <c:strCache>
                <c:ptCount val="1"/>
                <c:pt idx="0">
                  <c:v>Total deferidas</c:v>
                </c:pt>
              </c:strCache>
            </c:strRef>
          </c:tx>
          <c:spPr>
            <a:solidFill>
              <a:srgbClr val="BED1EA"/>
            </a:solidFill>
            <a:ln>
              <a:noFill/>
            </a:ln>
          </c:spPr>
          <c:invertIfNegative val="0"/>
          <c:cat>
            <c:strRef>
              <c:f>Denúncia_Protocolos_2026!$B$35:$H$35</c:f>
              <c:strCache>
                <c:ptCount val="7"/>
                <c:pt idx="0">
                  <c:v>Assédio moral</c:v>
                </c:pt>
                <c:pt idx="1">
                  <c:v>Assédio sexual **</c:v>
                </c:pt>
                <c:pt idx="2">
                  <c:v>Denunciar conduta inadequada de Agente Público</c:v>
                </c:pt>
                <c:pt idx="3">
                  <c:v>Desvio de verbas, materiais e bens públicos</c:v>
                </c:pt>
                <c:pt idx="4">
                  <c:v>Ilegalidade na gestão pública municipal</c:v>
                </c:pt>
                <c:pt idx="5">
                  <c:v>Irregularidade da contratação e/ou gestão de serviço público</c:v>
                </c:pt>
                <c:pt idx="6">
                  <c:v>Total Geral</c:v>
                </c:pt>
              </c:strCache>
            </c:strRef>
          </c:cat>
          <c:val>
            <c:numRef>
              <c:f>Denúncia_Protocolos_2026!$B$64:$H$64</c:f>
              <c:numCache>
                <c:formatCode>General</c:formatCode>
                <c:ptCount val="7"/>
                <c:pt idx="0">
                  <c:v>27</c:v>
                </c:pt>
                <c:pt idx="1">
                  <c:v>49</c:v>
                </c:pt>
                <c:pt idx="2">
                  <c:v>145</c:v>
                </c:pt>
                <c:pt idx="3">
                  <c:v>4</c:v>
                </c:pt>
                <c:pt idx="4">
                  <c:v>64</c:v>
                </c:pt>
                <c:pt idx="5">
                  <c:v>105</c:v>
                </c:pt>
                <c:pt idx="6">
                  <c:v>394</c:v>
                </c:pt>
              </c:numCache>
            </c:numRef>
          </c:val>
          <c:extLst>
            <c:ext xmlns:c16="http://schemas.microsoft.com/office/drawing/2014/chart" uri="{C3380CC4-5D6E-409C-BE32-E72D297353CC}">
              <c16:uniqueId val="{00000001-06F1-4171-925B-98AF38E48FA2}"/>
            </c:ext>
          </c:extLst>
        </c:ser>
        <c:dLbls>
          <c:showLegendKey val="0"/>
          <c:showVal val="0"/>
          <c:showCatName val="0"/>
          <c:showSerName val="0"/>
          <c:showPercent val="0"/>
          <c:showBubbleSize val="0"/>
        </c:dLbls>
        <c:gapWidth val="219"/>
        <c:shape val="box"/>
        <c:axId val="1820271151"/>
        <c:axId val="1820270319"/>
        <c:axId val="1789614527"/>
      </c:bar3DChart>
      <c:valAx>
        <c:axId val="1820270319"/>
        <c:scaling>
          <c:orientation val="minMax"/>
        </c:scaling>
        <c:delete val="0"/>
        <c:axPos val="l"/>
        <c:majorGridlines>
          <c:spPr>
            <a:ln w="9528" cap="flat">
              <a:solidFill>
                <a:srgbClr val="000000"/>
              </a:solidFill>
              <a:prstDash val="solid"/>
              <a:round/>
            </a:ln>
          </c:spPr>
        </c:majorGridlines>
        <c:numFmt formatCode="General"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1151"/>
        <c:crosses val="autoZero"/>
        <c:crossBetween val="between"/>
      </c:valAx>
      <c:catAx>
        <c:axId val="1820271151"/>
        <c:scaling>
          <c:orientation val="minMax"/>
        </c:scaling>
        <c:delete val="0"/>
        <c:axPos val="b"/>
        <c:majorGridlines>
          <c:spPr>
            <a:ln w="9528" cap="flat">
              <a:solidFill>
                <a:srgbClr val="000000"/>
              </a:solidFill>
              <a:prstDash val="solid"/>
              <a:round/>
            </a:ln>
          </c:spPr>
        </c:majorGridlines>
        <c:numFmt formatCode="General" sourceLinked="1"/>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319"/>
        <c:crosses val="autoZero"/>
        <c:auto val="1"/>
        <c:lblAlgn val="ctr"/>
        <c:lblOffset val="100"/>
        <c:noMultiLvlLbl val="0"/>
      </c:catAx>
      <c:serAx>
        <c:axId val="1789614527"/>
        <c:scaling>
          <c:orientation val="minMax"/>
        </c:scaling>
        <c:delete val="0"/>
        <c:axPos val="b"/>
        <c:majorGridlines>
          <c:spPr>
            <a:ln w="3172" cap="flat">
              <a:solidFill>
                <a:srgbClr val="000000"/>
              </a:solidFill>
              <a:prstDash val="solid"/>
              <a:round/>
            </a:ln>
          </c:spPr>
        </c:majorGridlines>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319"/>
        <c:crosses val="autoZero"/>
        <c:tickLblSkip val="1"/>
      </c:serAx>
      <c:spPr>
        <a:noFill/>
        <a:ln w="9528">
          <a:solidFill>
            <a:srgbClr val="000000"/>
          </a:solidFill>
          <a:prstDash val="solid"/>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907020058075566E-2"/>
          <c:y val="0.19476961213181682"/>
          <c:w val="0.92022843770295581"/>
          <c:h val="0.77051556658311604"/>
        </c:manualLayout>
      </c:layout>
      <c:pieChart>
        <c:varyColors val="1"/>
        <c:ser>
          <c:idx val="0"/>
          <c:order val="0"/>
          <c:tx>
            <c:strRef>
              <c:f>Denúncia_Protocolos_2026!$Q$4</c:f>
              <c:strCache>
                <c:ptCount val="1"/>
                <c:pt idx="0">
                  <c:v>% Total 2026</c:v>
                </c:pt>
              </c:strCache>
            </c:strRef>
          </c:tx>
          <c:dPt>
            <c:idx val="0"/>
            <c:bubble3D val="0"/>
            <c:spPr>
              <a:solidFill>
                <a:srgbClr val="92D050"/>
              </a:solidFill>
            </c:spPr>
            <c:extLst>
              <c:ext xmlns:c16="http://schemas.microsoft.com/office/drawing/2014/chart" uri="{C3380CC4-5D6E-409C-BE32-E72D297353CC}">
                <c16:uniqueId val="{00000001-CDA6-489B-B0BB-A76831C6991E}"/>
              </c:ext>
            </c:extLst>
          </c:dPt>
          <c:dPt>
            <c:idx val="1"/>
            <c:bubble3D val="0"/>
            <c:spPr>
              <a:solidFill>
                <a:srgbClr val="FF0000"/>
              </a:solidFill>
            </c:spPr>
            <c:extLst>
              <c:ext xmlns:c16="http://schemas.microsoft.com/office/drawing/2014/chart" uri="{C3380CC4-5D6E-409C-BE32-E72D297353CC}">
                <c16:uniqueId val="{00000003-CDA6-489B-B0BB-A76831C6991E}"/>
              </c:ext>
            </c:extLst>
          </c:dPt>
          <c:dLbls>
            <c:dLbl>
              <c:idx val="1"/>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extLst>
                <c:ext xmlns:c16="http://schemas.microsoft.com/office/drawing/2014/chart" uri="{C3380CC4-5D6E-409C-BE32-E72D297353CC}">
                  <c16:uniqueId val="{00000003-CDA6-489B-B0BB-A76831C6991E}"/>
                </c:ext>
              </c:extLst>
            </c:dLbl>
            <c:dLbl>
              <c:idx val="2"/>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extLst>
                <c:ext xmlns:c16="http://schemas.microsoft.com/office/drawing/2014/chart" uri="{C3380CC4-5D6E-409C-BE32-E72D297353CC}">
                  <c16:uniqueId val="{00000004-CDA6-489B-B0BB-A76831C6991E}"/>
                </c:ext>
              </c:extLst>
            </c:dLbl>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Denúncia_Protocolos_2026!$A$6:$A$13</c15:sqref>
                  </c15:fullRef>
                </c:ext>
              </c:extLst>
              <c:f>(Denúncia_Protocolos_2026!$A$6:$A$8,Denúncia_Protocolos_2026!$A$13)</c:f>
              <c:strCache>
                <c:ptCount val="4"/>
                <c:pt idx="0">
                  <c:v>Recebidas</c:v>
                </c:pt>
                <c:pt idx="1">
                  <c:v>Não Recebidas</c:v>
                </c:pt>
                <c:pt idx="2">
                  <c:v>Canceladas</c:v>
                </c:pt>
                <c:pt idx="3">
                  <c:v>Convertidas</c:v>
                </c:pt>
              </c:strCache>
            </c:strRef>
          </c:cat>
          <c:val>
            <c:numRef>
              <c:extLst>
                <c:ext xmlns:c15="http://schemas.microsoft.com/office/drawing/2012/chart" uri="{02D57815-91ED-43cb-92C2-25804820EDAC}">
                  <c15:fullRef>
                    <c15:sqref>Denúncia_Protocolos_2026!$Q$6:$Q$13</c15:sqref>
                  </c15:fullRef>
                </c:ext>
              </c:extLst>
              <c:f>(Denúncia_Protocolos_2026!$Q$6:$Q$8,Denúncia_Protocolos_2026!$Q$13)</c:f>
              <c:numCache>
                <c:formatCode>0.00</c:formatCode>
                <c:ptCount val="4"/>
                <c:pt idx="0">
                  <c:v>9.6261910579037373</c:v>
                </c:pt>
                <c:pt idx="1">
                  <c:v>28.292206205717079</c:v>
                </c:pt>
                <c:pt idx="2">
                  <c:v>0.61079892499389199</c:v>
                </c:pt>
                <c:pt idx="3">
                  <c:v>61.470803811385288</c:v>
                </c:pt>
              </c:numCache>
            </c:numRef>
          </c:val>
          <c:extLst>
            <c:ext xmlns:c16="http://schemas.microsoft.com/office/drawing/2014/chart" uri="{C3380CC4-5D6E-409C-BE32-E72D297353CC}">
              <c16:uniqueId val="{00000005-CDA6-489B-B0BB-A76831C6991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pt-BR"/>
              <a:t>Denúncias - Unidades PMSP - ABRIL/2026</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pt-BR"/>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Denúncia_Unidades_Mensal_2026!$F$4:$F$80</c:f>
              <c:strCache>
                <c:ptCount val="77"/>
                <c:pt idx="0">
                  <c:v>AHMSP Autarquia Hospitalar Municipal</c:v>
                </c:pt>
                <c:pt idx="1">
                  <c:v>Casa Civil</c:v>
                </c:pt>
                <c:pt idx="2">
                  <c:v>Companhia Metropolitana de Habitação</c:v>
                </c:pt>
                <c:pt idx="3">
                  <c:v>Empresa de Cinema e Audiovisual de São Paulo</c:v>
                </c:pt>
                <c:pt idx="4">
                  <c:v>FTMSP Fundação Theatro Municipal de São Paulo</c:v>
                </c:pt>
                <c:pt idx="5">
                  <c:v>Procuradoria Geral do Município</c:v>
                </c:pt>
                <c:pt idx="6">
                  <c:v>São Paulo Obras</c:v>
                </c:pt>
                <c:pt idx="7">
                  <c:v>São Paulo Urbanismo</c:v>
                </c:pt>
                <c:pt idx="8">
                  <c:v>Secretaria de Relações Institucionais</c:v>
                </c:pt>
                <c:pt idx="9">
                  <c:v>Secretaria de Relações Internacionais</c:v>
                </c:pt>
                <c:pt idx="10">
                  <c:v>Secretaria do Governo Municipal</c:v>
                </c:pt>
                <c:pt idx="11">
                  <c:v>Secretaria Executiva de Comunicação</c:v>
                </c:pt>
                <c:pt idx="12">
                  <c:v>Secretaria Executiva de Mudanças Climáticas</c:v>
                </c:pt>
                <c:pt idx="13">
                  <c:v>Secretaria Municipal de Justiça</c:v>
                </c:pt>
                <c:pt idx="14">
                  <c:v>Secretaria Municipal de Planejamento e Eficiência</c:v>
                </c:pt>
                <c:pt idx="15">
                  <c:v>Subprefeitura Aricanduva</c:v>
                </c:pt>
                <c:pt idx="16">
                  <c:v>Subprefeitura Butantã</c:v>
                </c:pt>
                <c:pt idx="17">
                  <c:v>Subprefeitura Campo Limpo</c:v>
                </c:pt>
                <c:pt idx="18">
                  <c:v>Subprefeitura Capela do Socorro</c:v>
                </c:pt>
                <c:pt idx="19">
                  <c:v>Subprefeitura Cidade Ademar</c:v>
                </c:pt>
                <c:pt idx="20">
                  <c:v>Subprefeitura Cidade Tiradentes</c:v>
                </c:pt>
                <c:pt idx="21">
                  <c:v>Subprefeitura Freguesia/Brasilândia</c:v>
                </c:pt>
                <c:pt idx="22">
                  <c:v>Subprefeitura Ipiranga</c:v>
                </c:pt>
                <c:pt idx="23">
                  <c:v>Subprefeitura Itaim Paulista</c:v>
                </c:pt>
                <c:pt idx="24">
                  <c:v>Subprefeitura Jabaquara</c:v>
                </c:pt>
                <c:pt idx="25">
                  <c:v>Subprefeitura M'Boi Mirim</c:v>
                </c:pt>
                <c:pt idx="26">
                  <c:v>Subprefeitura Pinheiros</c:v>
                </c:pt>
                <c:pt idx="27">
                  <c:v>Subprefeitura Pirituba/Jaraguá</c:v>
                </c:pt>
                <c:pt idx="28">
                  <c:v>Subprefeitura Santana/Tucuruvi</c:v>
                </c:pt>
                <c:pt idx="29">
                  <c:v>Subprefeitura Santo Amaro</c:v>
                </c:pt>
                <c:pt idx="30">
                  <c:v>Subprefeitura São Mateus</c:v>
                </c:pt>
                <c:pt idx="31">
                  <c:v>Subprefeitura São Miguel Paulista</c:v>
                </c:pt>
                <c:pt idx="32">
                  <c:v>Subprefeitura Vila Mariana</c:v>
                </c:pt>
                <c:pt idx="33">
                  <c:v>Companhia de Engenharia de Tráfego</c:v>
                </c:pt>
                <c:pt idx="34">
                  <c:v>Controladoria Geral do Município</c:v>
                </c:pt>
                <c:pt idx="35">
                  <c:v>Fundação Paulistana de Educação, Tecnologia e Cultura</c:v>
                </c:pt>
                <c:pt idx="36">
                  <c:v>Instituto de Previdência Municipal</c:v>
                </c:pt>
                <c:pt idx="37">
                  <c:v>Secretaria Executiva de Planejamento e Entregas Prioritárias</c:v>
                </c:pt>
                <c:pt idx="38">
                  <c:v>Secretaria Municipal da Fazenda</c:v>
                </c:pt>
                <c:pt idx="39">
                  <c:v>Secretaria Municipal da Pessoa com Deficiência</c:v>
                </c:pt>
                <c:pt idx="40">
                  <c:v>Secretaria Municipal de Desenvolvimento Econômico e Trabalho</c:v>
                </c:pt>
                <c:pt idx="41">
                  <c:v>Secretaria Municipal de Infraestrutura Urbana e Obras</c:v>
                </c:pt>
                <c:pt idx="42">
                  <c:v>Secretaria Municipal do Verde e Meio Ambiente</c:v>
                </c:pt>
                <c:pt idx="43">
                  <c:v>Subprefeitura Casa Verde</c:v>
                </c:pt>
                <c:pt idx="44">
                  <c:v>Subprefeitura Ermelino Matarazzo</c:v>
                </c:pt>
                <c:pt idx="45">
                  <c:v>Subprefeitura Guaianases</c:v>
                </c:pt>
                <c:pt idx="46">
                  <c:v>Subprefeitura Itaquera</c:v>
                </c:pt>
                <c:pt idx="47">
                  <c:v>Subprefeitura Jaçanã/Tremembé</c:v>
                </c:pt>
                <c:pt idx="48">
                  <c:v>Subprefeitura Mooca</c:v>
                </c:pt>
                <c:pt idx="49">
                  <c:v>Subprefeitura Parelheiros</c:v>
                </c:pt>
                <c:pt idx="50">
                  <c:v>Subprefeitura Penha</c:v>
                </c:pt>
                <c:pt idx="51">
                  <c:v>Subprefeitura Vila Prudente</c:v>
                </c:pt>
                <c:pt idx="52">
                  <c:v>Canceladas</c:v>
                </c:pt>
                <c:pt idx="53">
                  <c:v>Secretaria Municipal das Subprefeituras</c:v>
                </c:pt>
                <c:pt idx="54">
                  <c:v>Secretaria Municipal de Cultura e Economia Criativa</c:v>
                </c:pt>
                <c:pt idx="55">
                  <c:v>Secretaria Municipal de Mobilidade Urbana e Transporte</c:v>
                </c:pt>
                <c:pt idx="56">
                  <c:v>Secretaria Municipal de Turismo</c:v>
                </c:pt>
                <c:pt idx="57">
                  <c:v>Secretaria Municipal de Urbanismo e Licenciamento</c:v>
                </c:pt>
                <c:pt idx="58">
                  <c:v>Subprefeitura Lapa</c:v>
                </c:pt>
                <c:pt idx="59">
                  <c:v>Subprefeitura Perus</c:v>
                </c:pt>
                <c:pt idx="60">
                  <c:v>Subprefeitura Sapopemba</c:v>
                </c:pt>
                <c:pt idx="61">
                  <c:v>Subprefeitura Sé</c:v>
                </c:pt>
                <c:pt idx="62">
                  <c:v>Subprefeitura Vila Maria/Vila Guilherme</c:v>
                </c:pt>
                <c:pt idx="63">
                  <c:v>Secretaria Municipal de Direitos Humanos e Cidadania</c:v>
                </c:pt>
                <c:pt idx="64">
                  <c:v>Secretaria Municipal de Inovação e Tecnologia</c:v>
                </c:pt>
                <c:pt idx="65">
                  <c:v>Agência Reguladora de Serviços Públicos do Município</c:v>
                </c:pt>
                <c:pt idx="66">
                  <c:v>Secretaria Municipal de Esportes e Lazer</c:v>
                </c:pt>
                <c:pt idx="67">
                  <c:v>Secretaria Executiva de Limpeza Urbana</c:v>
                </c:pt>
                <c:pt idx="68">
                  <c:v>Secretaria Municipal de Gestão</c:v>
                </c:pt>
                <c:pt idx="69">
                  <c:v>Secretaria Municipal de Habitação</c:v>
                </c:pt>
                <c:pt idx="70">
                  <c:v>Secretaria Municipal de Segurança Urbana</c:v>
                </c:pt>
                <c:pt idx="71">
                  <c:v>São Paulo Transportes</c:v>
                </c:pt>
                <c:pt idx="72">
                  <c:v>Fora da competência da municipalidade</c:v>
                </c:pt>
                <c:pt idx="73">
                  <c:v>Secretaria Municipal de Assistência e Desenvolvimento Social</c:v>
                </c:pt>
                <c:pt idx="74">
                  <c:v>Secretaria Municipal da Saúde</c:v>
                </c:pt>
                <c:pt idx="75">
                  <c:v>Não identificado*</c:v>
                </c:pt>
                <c:pt idx="76">
                  <c:v>Secretaria Municipal de Educação</c:v>
                </c:pt>
              </c:strCache>
            </c:strRef>
          </c:cat>
          <c:val>
            <c:numRef>
              <c:f>Denúncia_Unidades_Mensal_2026!$I$4:$I$80</c:f>
              <c:numCache>
                <c:formatCode>General</c:formatCode>
                <c:ptCount val="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2</c:v>
                </c:pt>
                <c:pt idx="54">
                  <c:v>2</c:v>
                </c:pt>
                <c:pt idx="55">
                  <c:v>2</c:v>
                </c:pt>
                <c:pt idx="56">
                  <c:v>2</c:v>
                </c:pt>
                <c:pt idx="57">
                  <c:v>2</c:v>
                </c:pt>
                <c:pt idx="58">
                  <c:v>2</c:v>
                </c:pt>
                <c:pt idx="59">
                  <c:v>2</c:v>
                </c:pt>
                <c:pt idx="60">
                  <c:v>2</c:v>
                </c:pt>
                <c:pt idx="61">
                  <c:v>2</c:v>
                </c:pt>
                <c:pt idx="62">
                  <c:v>2</c:v>
                </c:pt>
                <c:pt idx="63">
                  <c:v>3</c:v>
                </c:pt>
                <c:pt idx="64">
                  <c:v>3</c:v>
                </c:pt>
                <c:pt idx="65">
                  <c:v>4</c:v>
                </c:pt>
                <c:pt idx="66">
                  <c:v>4</c:v>
                </c:pt>
                <c:pt idx="67">
                  <c:v>5</c:v>
                </c:pt>
                <c:pt idx="68">
                  <c:v>6</c:v>
                </c:pt>
                <c:pt idx="69">
                  <c:v>6</c:v>
                </c:pt>
                <c:pt idx="70">
                  <c:v>9</c:v>
                </c:pt>
                <c:pt idx="71">
                  <c:v>16</c:v>
                </c:pt>
                <c:pt idx="72">
                  <c:v>17</c:v>
                </c:pt>
                <c:pt idx="73">
                  <c:v>21</c:v>
                </c:pt>
                <c:pt idx="74">
                  <c:v>82</c:v>
                </c:pt>
                <c:pt idx="75">
                  <c:v>83</c:v>
                </c:pt>
                <c:pt idx="76">
                  <c:v>99</c:v>
                </c:pt>
              </c:numCache>
            </c:numRef>
          </c:val>
          <c:extLst>
            <c:ext xmlns:c16="http://schemas.microsoft.com/office/drawing/2014/chart" uri="{C3380CC4-5D6E-409C-BE32-E72D297353CC}">
              <c16:uniqueId val="{00000000-DE73-42C3-9306-603F7389E325}"/>
            </c:ext>
          </c:extLst>
        </c:ser>
        <c:dLbls>
          <c:showLegendKey val="0"/>
          <c:showVal val="0"/>
          <c:showCatName val="0"/>
          <c:showSerName val="0"/>
          <c:showPercent val="0"/>
          <c:showBubbleSize val="0"/>
        </c:dLbls>
        <c:gapWidth val="115"/>
        <c:overlap val="-20"/>
        <c:axId val="401933328"/>
        <c:axId val="401934160"/>
      </c:barChart>
      <c:catAx>
        <c:axId val="40193332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401934160"/>
        <c:crosses val="autoZero"/>
        <c:auto val="1"/>
        <c:lblAlgn val="ctr"/>
        <c:lblOffset val="100"/>
        <c:noMultiLvlLbl val="0"/>
      </c:catAx>
      <c:valAx>
        <c:axId val="4019341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401933328"/>
        <c:crosses val="autoZero"/>
        <c:crossBetween val="between"/>
      </c:valAx>
      <c:spPr>
        <a:noFill/>
        <a:ln>
          <a:noFill/>
        </a:ln>
        <a:effectLst/>
      </c:spPr>
    </c:plotArea>
    <c:plotVisOnly val="1"/>
    <c:dispBlanksAs val="gap"/>
    <c:showDLblsOverMax val="0"/>
  </c:chart>
  <c:spPr>
    <a:solidFill>
      <a:schemeClr val="bg1">
        <a:lumMod val="85000"/>
      </a:schemeClr>
    </a:solidFill>
    <a:ln w="9525" cap="flat" cmpd="sng" algn="ctr">
      <a:solidFill>
        <a:schemeClr val="tx1"/>
      </a:solid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Protocolos - Linha do Tempo 2026</a:t>
            </a:r>
          </a:p>
        </c:rich>
      </c:tx>
      <c:overlay val="0"/>
      <c:spPr>
        <a:noFill/>
        <a:ln>
          <a:noFill/>
        </a:ln>
      </c:spPr>
    </c:title>
    <c:autoTitleDeleted val="0"/>
    <c:plotArea>
      <c:layout/>
      <c:lineChart>
        <c:grouping val="standard"/>
        <c:varyColors val="0"/>
        <c:ser>
          <c:idx val="0"/>
          <c:order val="0"/>
          <c:spPr>
            <a:ln>
              <a:noFill/>
            </a:ln>
          </c:spPr>
          <c:marker>
            <c:symbol val="circle"/>
            <c:size val="8"/>
          </c:marker>
          <c:trendline>
            <c:spPr>
              <a:ln w="12701" cap="rnd">
                <a:solidFill>
                  <a:srgbClr val="FF0000"/>
                </a:solidFill>
                <a:prstDash val="solid"/>
                <a:round/>
              </a:ln>
            </c:spPr>
            <c:trendlineType val="linear"/>
            <c:dispRSqr val="0"/>
            <c:dispEq val="0"/>
          </c:trendline>
          <c:cat>
            <c:numRef>
              <c:f>Protocolos!$A$5:$A$16</c:f>
              <c:numCache>
                <c:formatCode>mmm\-yy</c:formatCode>
                <c:ptCount val="12"/>
                <c:pt idx="0">
                  <c:v>46023</c:v>
                </c:pt>
                <c:pt idx="1">
                  <c:v>46054</c:v>
                </c:pt>
                <c:pt idx="2">
                  <c:v>46082</c:v>
                </c:pt>
                <c:pt idx="3">
                  <c:v>46113</c:v>
                </c:pt>
              </c:numCache>
            </c:numRef>
          </c:cat>
          <c:val>
            <c:numRef>
              <c:f>Protocolos!$B$5:$B$16</c:f>
              <c:numCache>
                <c:formatCode>#,##0</c:formatCode>
                <c:ptCount val="12"/>
                <c:pt idx="0">
                  <c:v>5809</c:v>
                </c:pt>
                <c:pt idx="1">
                  <c:v>5557</c:v>
                </c:pt>
                <c:pt idx="2">
                  <c:v>6550</c:v>
                </c:pt>
                <c:pt idx="3">
                  <c:v>5538</c:v>
                </c:pt>
              </c:numCache>
            </c:numRef>
          </c:val>
          <c:smooth val="0"/>
          <c:extLst>
            <c:ext xmlns:c16="http://schemas.microsoft.com/office/drawing/2014/chart" uri="{C3380CC4-5D6E-409C-BE32-E72D297353CC}">
              <c16:uniqueId val="{00000000-0CAA-4F3D-AAEB-D8C37D97C990}"/>
            </c:ext>
          </c:extLst>
        </c:ser>
        <c:dLbls>
          <c:showLegendKey val="0"/>
          <c:showVal val="0"/>
          <c:showCatName val="0"/>
          <c:showSerName val="0"/>
          <c:showPercent val="0"/>
          <c:showBubbleSize val="0"/>
        </c:dLbls>
        <c:marker val="1"/>
        <c:smooth val="0"/>
        <c:axId val="1812046495"/>
        <c:axId val="1812051071"/>
      </c:lineChart>
      <c:valAx>
        <c:axId val="1812051071"/>
        <c:scaling>
          <c:orientation val="minMax"/>
        </c:scaling>
        <c:delete val="0"/>
        <c:axPos val="l"/>
        <c:majorGridlines>
          <c:spPr>
            <a:ln w="9528" cap="flat">
              <a:solidFill>
                <a:srgbClr val="A6A6A6"/>
              </a:solidFill>
              <a:prstDash val="solid"/>
              <a:round/>
            </a:ln>
          </c:spPr>
        </c:majorGridlines>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12046495"/>
        <c:crosses val="autoZero"/>
        <c:crossBetween val="between"/>
      </c:valAx>
      <c:dateAx>
        <c:axId val="1812046495"/>
        <c:scaling>
          <c:orientation val="minMax"/>
        </c:scaling>
        <c:delete val="0"/>
        <c:axPos val="b"/>
        <c:majorGridlines>
          <c:spPr>
            <a:ln w="9528" cap="flat">
              <a:solidFill>
                <a:srgbClr val="7F7F7F"/>
              </a:solidFill>
              <a:prstDash val="solid"/>
              <a:round/>
            </a:ln>
          </c:spPr>
        </c:majorGridlines>
        <c:numFmt formatCode="mmm/yy" sourceLinked="0"/>
        <c:majorTickMark val="out"/>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1" i="0" u="none" strike="noStrike" kern="1200" baseline="0">
                <a:solidFill>
                  <a:srgbClr val="000000"/>
                </a:solidFill>
                <a:latin typeface="Calibri"/>
                <a:ea typeface="Calibri"/>
                <a:cs typeface="Calibri"/>
              </a:defRPr>
            </a:pPr>
            <a:endParaRPr lang="pt-BR"/>
          </a:p>
        </c:txPr>
        <c:crossAx val="1812051071"/>
        <c:crosses val="autoZero"/>
        <c:auto val="1"/>
        <c:lblOffset val="100"/>
        <c:baseTimeUnit val="months"/>
        <c:majorUnit val="1"/>
      </c:dateAx>
      <c:spPr>
        <a:solidFill>
          <a:srgbClr val="D9D9D9"/>
        </a:solidFill>
        <a:ln>
          <a:noFill/>
        </a:ln>
      </c:spPr>
    </c:plotArea>
    <c:plotVisOnly val="1"/>
    <c:dispBlanksAs val="gap"/>
    <c:showDLblsOverMax val="0"/>
  </c:chart>
  <c:spPr>
    <a:solidFill>
      <a:srgbClr val="FFFFFF"/>
    </a:solidFill>
    <a:ln w="9528" cap="flat">
      <a:solidFill>
        <a:sysClr val="windowText" lastClr="000000"/>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latin typeface="+mn-lt"/>
                <a:ea typeface="+mn-ea"/>
                <a:cs typeface="+mn-cs"/>
              </a:defRPr>
            </a:pPr>
            <a:r>
              <a:rPr lang="pt-BR" sz="1400" b="1" i="0" baseline="0">
                <a:effectLst/>
              </a:rPr>
              <a:t>Denúncias ABRIL/2026</a:t>
            </a:r>
            <a:endParaRPr lang="pt-BR" sz="1400">
              <a:effectLst/>
            </a:endParaRPr>
          </a:p>
        </c:rich>
      </c:tx>
      <c:layout>
        <c:manualLayout>
          <c:xMode val="edge"/>
          <c:yMode val="edge"/>
          <c:x val="0.19466455188359869"/>
          <c:y val="2.565945186171281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latin typeface="+mn-lt"/>
              <a:ea typeface="+mn-ea"/>
              <a:cs typeface="+mn-cs"/>
            </a:defRPr>
          </a:pPr>
          <a:endParaRPr lang="pt-BR"/>
        </a:p>
      </c:txPr>
    </c:title>
    <c:autoTitleDeleted val="0"/>
    <c:plotArea>
      <c:layout>
        <c:manualLayout>
          <c:layoutTarget val="inner"/>
          <c:xMode val="edge"/>
          <c:yMode val="edge"/>
          <c:x val="9.8187090593426049E-2"/>
          <c:y val="0.16997914927178984"/>
          <c:w val="0.90055563809240824"/>
          <c:h val="0.72128313988963133"/>
        </c:manualLayout>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Denúncia_Unidades_Mensal_2026!$A$82:$D$82</c:f>
              <c:strCache>
                <c:ptCount val="4"/>
                <c:pt idx="0">
                  <c:v>DEFERIDAS</c:v>
                </c:pt>
                <c:pt idx="1">
                  <c:v>INDEFERIDAS</c:v>
                </c:pt>
                <c:pt idx="2">
                  <c:v>CANCELADAS</c:v>
                </c:pt>
                <c:pt idx="3">
                  <c:v>TOTAL</c:v>
                </c:pt>
              </c:strCache>
            </c:strRef>
          </c:cat>
          <c:val>
            <c:numRef>
              <c:f>Denúncia_Unidades_Mensal_2026!$A$83:$D$83</c:f>
              <c:numCache>
                <c:formatCode>General</c:formatCode>
                <c:ptCount val="4"/>
                <c:pt idx="0">
                  <c:v>105</c:v>
                </c:pt>
                <c:pt idx="1">
                  <c:v>293</c:v>
                </c:pt>
                <c:pt idx="2">
                  <c:v>1</c:v>
                </c:pt>
                <c:pt idx="3">
                  <c:v>398</c:v>
                </c:pt>
              </c:numCache>
            </c:numRef>
          </c:val>
          <c:extLst>
            <c:ext xmlns:c16="http://schemas.microsoft.com/office/drawing/2014/chart" uri="{C3380CC4-5D6E-409C-BE32-E72D297353CC}">
              <c16:uniqueId val="{00000000-A077-4433-B526-F8D3E466997D}"/>
            </c:ext>
          </c:extLst>
        </c:ser>
        <c:dLbls>
          <c:showLegendKey val="0"/>
          <c:showVal val="0"/>
          <c:showCatName val="0"/>
          <c:showSerName val="0"/>
          <c:showPercent val="0"/>
          <c:showBubbleSize val="0"/>
        </c:dLbls>
        <c:gapWidth val="100"/>
        <c:overlap val="-24"/>
        <c:axId val="559658240"/>
        <c:axId val="559649088"/>
      </c:barChart>
      <c:catAx>
        <c:axId val="55965824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559649088"/>
        <c:crosses val="autoZero"/>
        <c:auto val="1"/>
        <c:lblAlgn val="ctr"/>
        <c:lblOffset val="100"/>
        <c:noMultiLvlLbl val="0"/>
      </c:catAx>
      <c:valAx>
        <c:axId val="55964908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55965824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pt-BR" sz="1400" b="1" i="0" baseline="0">
                <a:effectLst/>
              </a:rPr>
              <a:t>Motivos de indeferimento ABRIL/2026</a:t>
            </a:r>
            <a:endParaRPr lang="pt-BR" sz="1400">
              <a:effectLst/>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pt-BR"/>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Denúncia_Unidades_Mensal_2026!$G$84:$G$87</c:f>
              <c:strCache>
                <c:ptCount val="4"/>
                <c:pt idx="0">
                  <c:v>Duplicidade de protocolo</c:v>
                </c:pt>
                <c:pt idx="1">
                  <c:v>Falta de informação</c:v>
                </c:pt>
                <c:pt idx="2">
                  <c:v>Fora da competência da Ouvidoria</c:v>
                </c:pt>
                <c:pt idx="3">
                  <c:v>Perda de objeto</c:v>
                </c:pt>
              </c:strCache>
            </c:strRef>
          </c:cat>
          <c:val>
            <c:numRef>
              <c:f>Denúncia_Unidades_Mensal_2026!$H$84:$H$87</c:f>
              <c:numCache>
                <c:formatCode>General</c:formatCode>
                <c:ptCount val="4"/>
                <c:pt idx="0">
                  <c:v>10</c:v>
                </c:pt>
                <c:pt idx="1">
                  <c:v>261</c:v>
                </c:pt>
                <c:pt idx="2">
                  <c:v>20</c:v>
                </c:pt>
                <c:pt idx="3">
                  <c:v>2</c:v>
                </c:pt>
              </c:numCache>
            </c:numRef>
          </c:val>
          <c:extLst>
            <c:ext xmlns:c16="http://schemas.microsoft.com/office/drawing/2014/chart" uri="{C3380CC4-5D6E-409C-BE32-E72D297353CC}">
              <c16:uniqueId val="{00000000-09C9-44B8-AEED-3D277423CCE7}"/>
            </c:ext>
          </c:extLst>
        </c:ser>
        <c:dLbls>
          <c:showLegendKey val="0"/>
          <c:showVal val="0"/>
          <c:showCatName val="0"/>
          <c:showSerName val="0"/>
          <c:showPercent val="0"/>
          <c:showBubbleSize val="0"/>
        </c:dLbls>
        <c:gapWidth val="100"/>
        <c:overlap val="-24"/>
        <c:axId val="1936083631"/>
        <c:axId val="1936091535"/>
      </c:barChart>
      <c:catAx>
        <c:axId val="1936083631"/>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36091535"/>
        <c:crosses val="autoZero"/>
        <c:auto val="1"/>
        <c:lblAlgn val="ctr"/>
        <c:lblOffset val="100"/>
        <c:noMultiLvlLbl val="0"/>
      </c:catAx>
      <c:valAx>
        <c:axId val="1936091535"/>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36083631"/>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Linha do tempo - Protocolos e-SIC 2026</a:t>
            </a:r>
          </a:p>
        </c:rich>
      </c:tx>
      <c:layout>
        <c:manualLayout>
          <c:xMode val="edge"/>
          <c:yMode val="edge"/>
          <c:x val="0.15894340130560602"/>
          <c:y val="0"/>
        </c:manualLayout>
      </c:layout>
      <c:overlay val="0"/>
      <c:spPr>
        <a:noFill/>
        <a:ln>
          <a:noFill/>
        </a:ln>
      </c:spPr>
    </c:title>
    <c:autoTitleDeleted val="0"/>
    <c:plotArea>
      <c:layout>
        <c:manualLayout>
          <c:layoutTarget val="inner"/>
          <c:xMode val="edge"/>
          <c:yMode val="edge"/>
          <c:x val="0.11146106736657919"/>
          <c:y val="0.20738711071039484"/>
          <c:w val="0.58440608385490278"/>
          <c:h val="0.63228702108590529"/>
        </c:manualLayout>
      </c:layout>
      <c:lineChart>
        <c:grouping val="standard"/>
        <c:varyColors val="0"/>
        <c:ser>
          <c:idx val="0"/>
          <c:order val="0"/>
          <c:tx>
            <c:strRef>
              <c:f>'e-SIC_2026'!$B$5</c:f>
              <c:strCache>
                <c:ptCount val="1"/>
                <c:pt idx="0">
                  <c:v>Protocolos</c:v>
                </c:pt>
              </c:strCache>
            </c:strRef>
          </c:tx>
          <c:spPr>
            <a:ln>
              <a:noFill/>
            </a:ln>
          </c:spPr>
          <c:marker>
            <c:symbol val="square"/>
            <c:size val="7"/>
          </c:marker>
          <c:trendline>
            <c:spPr>
              <a:ln w="6345" cap="rnd">
                <a:solidFill>
                  <a:srgbClr val="000000"/>
                </a:solidFill>
                <a:prstDash val="solid"/>
                <a:round/>
              </a:ln>
            </c:spPr>
            <c:trendlineType val="linear"/>
            <c:dispRSqr val="0"/>
            <c:dispEq val="0"/>
          </c:trendline>
          <c:cat>
            <c:numRef>
              <c:f>'e-SIC_2026'!$A$6:$A$17</c:f>
              <c:numCache>
                <c:formatCode>mmm\-yy</c:formatCode>
                <c:ptCount val="12"/>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numCache>
            </c:numRef>
          </c:cat>
          <c:val>
            <c:numRef>
              <c:f>'e-SIC_2026'!$B$6:$B$17</c:f>
              <c:numCache>
                <c:formatCode>#,##0</c:formatCode>
                <c:ptCount val="12"/>
                <c:pt idx="0">
                  <c:v>959</c:v>
                </c:pt>
                <c:pt idx="1">
                  <c:v>830</c:v>
                </c:pt>
                <c:pt idx="2">
                  <c:v>964</c:v>
                </c:pt>
                <c:pt idx="3">
                  <c:v>916</c:v>
                </c:pt>
              </c:numCache>
            </c:numRef>
          </c:val>
          <c:smooth val="0"/>
          <c:extLst>
            <c:ext xmlns:c16="http://schemas.microsoft.com/office/drawing/2014/chart" uri="{C3380CC4-5D6E-409C-BE32-E72D297353CC}">
              <c16:uniqueId val="{00000000-F669-40AD-AFF8-9026C9504043}"/>
            </c:ext>
          </c:extLst>
        </c:ser>
        <c:dLbls>
          <c:showLegendKey val="0"/>
          <c:showVal val="0"/>
          <c:showCatName val="0"/>
          <c:showSerName val="0"/>
          <c:showPercent val="0"/>
          <c:showBubbleSize val="0"/>
        </c:dLbls>
        <c:marker val="1"/>
        <c:smooth val="0"/>
        <c:axId val="1825391535"/>
        <c:axId val="1825391119"/>
      </c:lineChart>
      <c:lineChart>
        <c:grouping val="standard"/>
        <c:varyColors val="0"/>
        <c:ser>
          <c:idx val="1"/>
          <c:order val="1"/>
          <c:tx>
            <c:strRef>
              <c:f>'e-SIC_2026'!$C$5</c:f>
              <c:strCache>
                <c:ptCount val="1"/>
                <c:pt idx="0">
                  <c:v>Variação*</c:v>
                </c:pt>
              </c:strCache>
            </c:strRef>
          </c:tx>
          <c:spPr>
            <a:ln>
              <a:noFill/>
            </a:ln>
          </c:spPr>
          <c:marker>
            <c:symbol val="circle"/>
            <c:size val="6"/>
          </c:marker>
          <c:dPt>
            <c:idx val="0"/>
            <c:bubble3D val="0"/>
            <c:spPr>
              <a:ln>
                <a:noFill/>
              </a:ln>
            </c:spPr>
            <c:extLst>
              <c:ext xmlns:c16="http://schemas.microsoft.com/office/drawing/2014/chart" uri="{C3380CC4-5D6E-409C-BE32-E72D297353CC}">
                <c16:uniqueId val="{00000002-F669-40AD-AFF8-9026C9504043}"/>
              </c:ext>
            </c:extLst>
          </c:dPt>
          <c:dPt>
            <c:idx val="1"/>
            <c:bubble3D val="0"/>
            <c:spPr>
              <a:ln>
                <a:noFill/>
              </a:ln>
            </c:spPr>
            <c:extLst>
              <c:ext xmlns:c16="http://schemas.microsoft.com/office/drawing/2014/chart" uri="{C3380CC4-5D6E-409C-BE32-E72D297353CC}">
                <c16:uniqueId val="{00000004-F669-40AD-AFF8-9026C9504043}"/>
              </c:ext>
            </c:extLst>
          </c:dPt>
          <c:dPt>
            <c:idx val="2"/>
            <c:bubble3D val="0"/>
            <c:spPr>
              <a:ln>
                <a:noFill/>
              </a:ln>
            </c:spPr>
            <c:extLst>
              <c:ext xmlns:c16="http://schemas.microsoft.com/office/drawing/2014/chart" uri="{C3380CC4-5D6E-409C-BE32-E72D297353CC}">
                <c16:uniqueId val="{00000006-F669-40AD-AFF8-9026C9504043}"/>
              </c:ext>
            </c:extLst>
          </c:dPt>
          <c:dPt>
            <c:idx val="3"/>
            <c:bubble3D val="0"/>
            <c:spPr>
              <a:ln>
                <a:noFill/>
              </a:ln>
            </c:spPr>
            <c:extLst>
              <c:ext xmlns:c16="http://schemas.microsoft.com/office/drawing/2014/chart" uri="{C3380CC4-5D6E-409C-BE32-E72D297353CC}">
                <c16:uniqueId val="{00000008-F669-40AD-AFF8-9026C9504043}"/>
              </c:ext>
            </c:extLst>
          </c:dPt>
          <c:dPt>
            <c:idx val="4"/>
            <c:bubble3D val="0"/>
            <c:spPr>
              <a:ln>
                <a:noFill/>
              </a:ln>
            </c:spPr>
            <c:extLst>
              <c:ext xmlns:c16="http://schemas.microsoft.com/office/drawing/2014/chart" uri="{C3380CC4-5D6E-409C-BE32-E72D297353CC}">
                <c16:uniqueId val="{0000000A-F669-40AD-AFF8-9026C9504043}"/>
              </c:ext>
            </c:extLst>
          </c:dPt>
          <c:dPt>
            <c:idx val="5"/>
            <c:bubble3D val="0"/>
            <c:spPr>
              <a:ln>
                <a:noFill/>
              </a:ln>
            </c:spPr>
            <c:extLst>
              <c:ext xmlns:c16="http://schemas.microsoft.com/office/drawing/2014/chart" uri="{C3380CC4-5D6E-409C-BE32-E72D297353CC}">
                <c16:uniqueId val="{0000000C-F669-40AD-AFF8-9026C9504043}"/>
              </c:ext>
            </c:extLst>
          </c:dPt>
          <c:dPt>
            <c:idx val="6"/>
            <c:bubble3D val="0"/>
            <c:spPr>
              <a:ln>
                <a:noFill/>
              </a:ln>
            </c:spPr>
            <c:extLst>
              <c:ext xmlns:c16="http://schemas.microsoft.com/office/drawing/2014/chart" uri="{C3380CC4-5D6E-409C-BE32-E72D297353CC}">
                <c16:uniqueId val="{0000000E-F669-40AD-AFF8-9026C9504043}"/>
              </c:ext>
            </c:extLst>
          </c:dPt>
          <c:dPt>
            <c:idx val="7"/>
            <c:bubble3D val="0"/>
            <c:spPr>
              <a:ln>
                <a:noFill/>
              </a:ln>
            </c:spPr>
            <c:extLst>
              <c:ext xmlns:c16="http://schemas.microsoft.com/office/drawing/2014/chart" uri="{C3380CC4-5D6E-409C-BE32-E72D297353CC}">
                <c16:uniqueId val="{00000010-F669-40AD-AFF8-9026C9504043}"/>
              </c:ext>
            </c:extLst>
          </c:dPt>
          <c:dPt>
            <c:idx val="8"/>
            <c:bubble3D val="0"/>
            <c:spPr>
              <a:ln>
                <a:noFill/>
              </a:ln>
            </c:spPr>
            <c:extLst>
              <c:ext xmlns:c16="http://schemas.microsoft.com/office/drawing/2014/chart" uri="{C3380CC4-5D6E-409C-BE32-E72D297353CC}">
                <c16:uniqueId val="{00000012-F669-40AD-AFF8-9026C9504043}"/>
              </c:ext>
            </c:extLst>
          </c:dPt>
          <c:dPt>
            <c:idx val="9"/>
            <c:bubble3D val="0"/>
            <c:spPr>
              <a:ln>
                <a:noFill/>
              </a:ln>
            </c:spPr>
            <c:extLst>
              <c:ext xmlns:c16="http://schemas.microsoft.com/office/drawing/2014/chart" uri="{C3380CC4-5D6E-409C-BE32-E72D297353CC}">
                <c16:uniqueId val="{00000014-F669-40AD-AFF8-9026C9504043}"/>
              </c:ext>
            </c:extLst>
          </c:dPt>
          <c:dPt>
            <c:idx val="10"/>
            <c:bubble3D val="0"/>
            <c:spPr>
              <a:ln>
                <a:noFill/>
              </a:ln>
            </c:spPr>
            <c:extLst>
              <c:ext xmlns:c16="http://schemas.microsoft.com/office/drawing/2014/chart" uri="{C3380CC4-5D6E-409C-BE32-E72D297353CC}">
                <c16:uniqueId val="{00000016-F669-40AD-AFF8-9026C9504043}"/>
              </c:ext>
            </c:extLst>
          </c:dPt>
          <c:dPt>
            <c:idx val="11"/>
            <c:bubble3D val="0"/>
            <c:spPr>
              <a:ln>
                <a:noFill/>
              </a:ln>
            </c:spPr>
            <c:extLst>
              <c:ext xmlns:c16="http://schemas.microsoft.com/office/drawing/2014/chart" uri="{C3380CC4-5D6E-409C-BE32-E72D297353CC}">
                <c16:uniqueId val="{00000018-F669-40AD-AFF8-9026C9504043}"/>
              </c:ext>
            </c:extLst>
          </c:dPt>
          <c:cat>
            <c:numRef>
              <c:f>'e-SIC_2026'!$A$6:$A$17</c:f>
              <c:numCache>
                <c:formatCode>mmm\-yy</c:formatCode>
                <c:ptCount val="12"/>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numCache>
            </c:numRef>
          </c:cat>
          <c:val>
            <c:numRef>
              <c:f>'e-SIC_2026'!$C$6:$C$17</c:f>
              <c:numCache>
                <c:formatCode>0.00</c:formatCode>
                <c:ptCount val="12"/>
                <c:pt idx="0">
                  <c:v>56.699346405228759</c:v>
                </c:pt>
                <c:pt idx="1">
                  <c:v>-13.451511991657977</c:v>
                </c:pt>
                <c:pt idx="2">
                  <c:v>16.14457831325301</c:v>
                </c:pt>
                <c:pt idx="3">
                  <c:v>-4.9792531120331951</c:v>
                </c:pt>
              </c:numCache>
            </c:numRef>
          </c:val>
          <c:smooth val="0"/>
          <c:extLst>
            <c:ext xmlns:c16="http://schemas.microsoft.com/office/drawing/2014/chart" uri="{C3380CC4-5D6E-409C-BE32-E72D297353CC}">
              <c16:uniqueId val="{00000019-F669-40AD-AFF8-9026C9504043}"/>
            </c:ext>
          </c:extLst>
        </c:ser>
        <c:dLbls>
          <c:showLegendKey val="0"/>
          <c:showVal val="0"/>
          <c:showCatName val="0"/>
          <c:showSerName val="0"/>
          <c:showPercent val="0"/>
          <c:showBubbleSize val="0"/>
        </c:dLbls>
        <c:marker val="1"/>
        <c:smooth val="0"/>
        <c:axId val="1825394863"/>
        <c:axId val="1825393615"/>
      </c:lineChart>
      <c:valAx>
        <c:axId val="1825391119"/>
        <c:scaling>
          <c:orientation val="minMax"/>
        </c:scaling>
        <c:delete val="0"/>
        <c:axPos val="l"/>
        <c:majorGridlines>
          <c:spPr>
            <a:ln w="9528" cap="flat">
              <a:solidFill>
                <a:srgbClr val="000000"/>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1000" b="1" i="0" u="none" strike="noStrike" kern="1200" baseline="0">
                    <a:solidFill>
                      <a:srgbClr val="000000"/>
                    </a:solidFill>
                    <a:latin typeface="Calibri"/>
                    <a:ea typeface="Calibri"/>
                    <a:cs typeface="Calibri"/>
                  </a:defRPr>
                </a:pPr>
                <a:r>
                  <a:rPr lang="pt-BR" sz="1000" b="1" i="0" u="none" strike="noStrike" kern="1200" cap="none" spc="0" baseline="0">
                    <a:solidFill>
                      <a:srgbClr val="000000"/>
                    </a:solidFill>
                    <a:uFillTx/>
                    <a:latin typeface="Calibri"/>
                    <a:ea typeface="Calibri"/>
                    <a:cs typeface="Calibri"/>
                  </a:rPr>
                  <a:t>Protocolos</a:t>
                </a:r>
              </a:p>
            </c:rich>
          </c:tx>
          <c:layout>
            <c:manualLayout>
              <c:xMode val="edge"/>
              <c:yMode val="edge"/>
              <c:x val="1.8260537945577273E-4"/>
              <c:y val="0.38378668834827967"/>
            </c:manualLayout>
          </c:layout>
          <c:overlay val="0"/>
          <c:spPr>
            <a:noFill/>
            <a:ln>
              <a:noFill/>
            </a:ln>
          </c:spPr>
        </c:title>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25391535"/>
        <c:crosses val="autoZero"/>
        <c:crossBetween val="between"/>
      </c:valAx>
      <c:dateAx>
        <c:axId val="1825391535"/>
        <c:scaling>
          <c:orientation val="minMax"/>
        </c:scaling>
        <c:delete val="0"/>
        <c:axPos val="b"/>
        <c:majorGridlines>
          <c:spPr>
            <a:ln w="9528" cap="flat">
              <a:solidFill>
                <a:srgbClr val="000000"/>
              </a:solidFill>
              <a:prstDash val="solid"/>
              <a:round/>
            </a:ln>
          </c:spPr>
        </c:majorGridlines>
        <c:numFmt formatCode="mmm/yy" sourceLinked="0"/>
        <c:majorTickMark val="none"/>
        <c:minorTickMark val="none"/>
        <c:tickLblPos val="nextTo"/>
        <c:spPr>
          <a:noFill/>
          <a:ln w="9528" cap="flat">
            <a:solidFill>
              <a:srgbClr val="000000"/>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5391119"/>
        <c:crosses val="autoZero"/>
        <c:auto val="1"/>
        <c:lblOffset val="100"/>
        <c:baseTimeUnit val="months"/>
        <c:majorUnit val="1"/>
      </c:dateAx>
      <c:valAx>
        <c:axId val="1825393615"/>
        <c:scaling>
          <c:orientation val="minMax"/>
          <c:max val="100"/>
          <c:min val="-100"/>
        </c:scaling>
        <c:delete val="0"/>
        <c:axPos val="r"/>
        <c:numFmt formatCode="0.00"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25394863"/>
        <c:crosses val="max"/>
        <c:crossBetween val="between"/>
      </c:valAx>
      <c:dateAx>
        <c:axId val="1825394863"/>
        <c:scaling>
          <c:orientation val="minMax"/>
        </c:scaling>
        <c:delete val="1"/>
        <c:axPos val="b"/>
        <c:numFmt formatCode="mmm\-yy" sourceLinked="1"/>
        <c:majorTickMark val="out"/>
        <c:minorTickMark val="none"/>
        <c:tickLblPos val="nextTo"/>
        <c:crossAx val="1825393615"/>
        <c:crosses val="autoZero"/>
        <c:auto val="1"/>
        <c:lblOffset val="100"/>
        <c:baseTimeUnit val="months"/>
      </c:dateAx>
      <c:spPr>
        <a:noFill/>
        <a:ln>
          <a:noFill/>
        </a:ln>
      </c:spPr>
    </c:plotArea>
    <c:legend>
      <c:legendPos val="r"/>
      <c:layout>
        <c:manualLayout>
          <c:xMode val="edge"/>
          <c:yMode val="edge"/>
          <c:x val="0.78991452991452993"/>
          <c:y val="0.31004740169481521"/>
          <c:w val="0.21008547008547007"/>
          <c:h val="0.28746719582682623"/>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800" b="1" i="0" u="none" strike="noStrike" kern="1200" baseline="0">
                <a:solidFill>
                  <a:srgbClr val="000000"/>
                </a:solidFill>
                <a:latin typeface="Calibri"/>
                <a:ea typeface="Calibri"/>
                <a:cs typeface="Calibri"/>
              </a:defRPr>
            </a:pPr>
            <a:r>
              <a:rPr lang="pt-BR" sz="1800" b="1" i="0" u="none" strike="noStrike" kern="1200" cap="none" spc="0" baseline="0">
                <a:solidFill>
                  <a:srgbClr val="000000"/>
                </a:solidFill>
                <a:uFillTx/>
                <a:latin typeface="Calibri"/>
                <a:ea typeface="Calibri"/>
                <a:cs typeface="Calibri"/>
              </a:rPr>
              <a:t>10 órgãos + demandados - MÉDIA 2026</a:t>
            </a:r>
          </a:p>
        </c:rich>
      </c:tx>
      <c:layout>
        <c:manualLayout>
          <c:xMode val="edge"/>
          <c:yMode val="edge"/>
          <c:x val="0.16432979094396416"/>
          <c:y val="1.0498687664041995E-2"/>
        </c:manualLayout>
      </c:layout>
      <c:overlay val="0"/>
      <c:spPr>
        <a:noFill/>
        <a:ln>
          <a:noFill/>
        </a:ln>
      </c:spPr>
    </c:title>
    <c:autoTitleDeleted val="0"/>
    <c:plotArea>
      <c:layout>
        <c:manualLayout>
          <c:xMode val="edge"/>
          <c:yMode val="edge"/>
          <c:x val="0.25516491382633116"/>
          <c:y val="0.14752199282176343"/>
          <c:w val="0.56175797955325513"/>
          <c:h val="0.84337418452614688"/>
        </c:manualLayout>
      </c:layout>
      <c:pieChart>
        <c:varyColors val="1"/>
        <c:ser>
          <c:idx val="0"/>
          <c:order val="0"/>
          <c:tx>
            <c:strRef>
              <c:f>'e-SIC_2026'!$P$106</c:f>
              <c:strCache>
                <c:ptCount val="1"/>
              </c:strCache>
            </c:strRef>
          </c:tx>
          <c:dPt>
            <c:idx val="0"/>
            <c:bubble3D val="0"/>
            <c:spPr>
              <a:solidFill>
                <a:srgbClr val="3B64AD"/>
              </a:solidFill>
              <a:ln>
                <a:noFill/>
              </a:ln>
            </c:spPr>
            <c:extLst>
              <c:ext xmlns:c16="http://schemas.microsoft.com/office/drawing/2014/chart" uri="{C3380CC4-5D6E-409C-BE32-E72D297353CC}">
                <c16:uniqueId val="{00000001-3E7B-4EA4-A4E0-6700E718D50F}"/>
              </c:ext>
            </c:extLst>
          </c:dPt>
          <c:dPt>
            <c:idx val="1"/>
            <c:bubble3D val="0"/>
            <c:spPr>
              <a:solidFill>
                <a:srgbClr val="E2F0D9"/>
              </a:solidFill>
              <a:ln>
                <a:noFill/>
              </a:ln>
            </c:spPr>
            <c:extLst>
              <c:ext xmlns:c16="http://schemas.microsoft.com/office/drawing/2014/chart" uri="{C3380CC4-5D6E-409C-BE32-E72D297353CC}">
                <c16:uniqueId val="{00000003-3E7B-4EA4-A4E0-6700E718D50F}"/>
              </c:ext>
            </c:extLst>
          </c:dPt>
          <c:dPt>
            <c:idx val="2"/>
            <c:bubble3D val="0"/>
            <c:spPr>
              <a:solidFill>
                <a:srgbClr val="00FFFF"/>
              </a:solidFill>
              <a:ln>
                <a:noFill/>
              </a:ln>
            </c:spPr>
            <c:extLst>
              <c:ext xmlns:c16="http://schemas.microsoft.com/office/drawing/2014/chart" uri="{C3380CC4-5D6E-409C-BE32-E72D297353CC}">
                <c16:uniqueId val="{00000005-3E7B-4EA4-A4E0-6700E718D50F}"/>
              </c:ext>
            </c:extLst>
          </c:dPt>
          <c:dPt>
            <c:idx val="3"/>
            <c:bubble3D val="0"/>
            <c:spPr>
              <a:solidFill>
                <a:srgbClr val="E2AA00"/>
              </a:solidFill>
              <a:ln>
                <a:noFill/>
              </a:ln>
            </c:spPr>
            <c:extLst>
              <c:ext xmlns:c16="http://schemas.microsoft.com/office/drawing/2014/chart" uri="{C3380CC4-5D6E-409C-BE32-E72D297353CC}">
                <c16:uniqueId val="{00000007-3E7B-4EA4-A4E0-6700E718D50F}"/>
              </c:ext>
            </c:extLst>
          </c:dPt>
          <c:dPt>
            <c:idx val="4"/>
            <c:bubble3D val="0"/>
            <c:spPr>
              <a:solidFill>
                <a:srgbClr val="FF0000"/>
              </a:solidFill>
              <a:ln>
                <a:noFill/>
              </a:ln>
            </c:spPr>
            <c:extLst>
              <c:ext xmlns:c16="http://schemas.microsoft.com/office/drawing/2014/chart" uri="{C3380CC4-5D6E-409C-BE32-E72D297353CC}">
                <c16:uniqueId val="{00000009-3E7B-4EA4-A4E0-6700E718D50F}"/>
              </c:ext>
            </c:extLst>
          </c:dPt>
          <c:dPt>
            <c:idx val="5"/>
            <c:bubble3D val="0"/>
            <c:spPr>
              <a:solidFill>
                <a:srgbClr val="62993E"/>
              </a:solidFill>
              <a:ln>
                <a:noFill/>
              </a:ln>
            </c:spPr>
            <c:extLst>
              <c:ext xmlns:c16="http://schemas.microsoft.com/office/drawing/2014/chart" uri="{C3380CC4-5D6E-409C-BE32-E72D297353CC}">
                <c16:uniqueId val="{0000000B-3E7B-4EA4-A4E0-6700E718D50F}"/>
              </c:ext>
            </c:extLst>
          </c:dPt>
          <c:dPt>
            <c:idx val="6"/>
            <c:bubble3D val="0"/>
            <c:spPr>
              <a:solidFill>
                <a:srgbClr val="FFFF00"/>
              </a:solidFill>
              <a:ln>
                <a:noFill/>
              </a:ln>
            </c:spPr>
            <c:extLst>
              <c:ext xmlns:c16="http://schemas.microsoft.com/office/drawing/2014/chart" uri="{C3380CC4-5D6E-409C-BE32-E72D297353CC}">
                <c16:uniqueId val="{0000000D-3E7B-4EA4-A4E0-6700E718D50F}"/>
              </c:ext>
            </c:extLst>
          </c:dPt>
          <c:dPt>
            <c:idx val="7"/>
            <c:bubble3D val="0"/>
            <c:spPr>
              <a:solidFill>
                <a:srgbClr val="FF00FF"/>
              </a:solidFill>
              <a:ln>
                <a:noFill/>
              </a:ln>
            </c:spPr>
            <c:extLst>
              <c:ext xmlns:c16="http://schemas.microsoft.com/office/drawing/2014/chart" uri="{C3380CC4-5D6E-409C-BE32-E72D297353CC}">
                <c16:uniqueId val="{0000000F-3E7B-4EA4-A4E0-6700E718D50F}"/>
              </c:ext>
            </c:extLst>
          </c:dPt>
          <c:dPt>
            <c:idx val="8"/>
            <c:bubble3D val="0"/>
            <c:spPr>
              <a:solidFill>
                <a:srgbClr val="BFBFBF"/>
              </a:solidFill>
              <a:ln>
                <a:noFill/>
              </a:ln>
            </c:spPr>
            <c:extLst>
              <c:ext xmlns:c16="http://schemas.microsoft.com/office/drawing/2014/chart" uri="{C3380CC4-5D6E-409C-BE32-E72D297353CC}">
                <c16:uniqueId val="{00000011-3E7B-4EA4-A4E0-6700E718D50F}"/>
              </c:ext>
            </c:extLst>
          </c:dPt>
          <c:dPt>
            <c:idx val="9"/>
            <c:bubble3D val="0"/>
            <c:spPr>
              <a:solidFill>
                <a:srgbClr val="FFF2CC"/>
              </a:solidFill>
              <a:ln>
                <a:noFill/>
              </a:ln>
            </c:spPr>
            <c:extLst>
              <c:ext xmlns:c16="http://schemas.microsoft.com/office/drawing/2014/chart" uri="{C3380CC4-5D6E-409C-BE32-E72D297353CC}">
                <c16:uniqueId val="{00000013-3E7B-4EA4-A4E0-6700E718D50F}"/>
              </c:ext>
            </c:extLst>
          </c:dPt>
          <c:dLbls>
            <c:dLbl>
              <c:idx val="0"/>
              <c:layout>
                <c:manualLayout>
                  <c:x val="-7.3808158987574424E-2"/>
                  <c:y val="0.11853541929306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E7B-4EA4-A4E0-6700E718D50F}"/>
                </c:ext>
              </c:extLst>
            </c:dLbl>
            <c:dLbl>
              <c:idx val="6"/>
              <c:layout>
                <c:manualLayout>
                  <c:x val="7.9563591992799221E-2"/>
                  <c:y val="4.89577779155558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E7B-4EA4-A4E0-6700E718D50F}"/>
                </c:ext>
              </c:extLst>
            </c:dLbl>
            <c:dLbl>
              <c:idx val="7"/>
              <c:layout>
                <c:manualLayout>
                  <c:x val="4.7931262985720979E-2"/>
                  <c:y val="0.102100977535288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E7B-4EA4-A4E0-6700E718D50F}"/>
                </c:ext>
              </c:extLst>
            </c:dLbl>
            <c:dLbl>
              <c:idx val="8"/>
              <c:layout>
                <c:manualLayout>
                  <c:x val="4.3903521549342961E-2"/>
                  <c:y val="0.1048871253298061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E7B-4EA4-A4E0-6700E718D50F}"/>
                </c:ext>
              </c:extLst>
            </c:dLbl>
            <c:dLbl>
              <c:idx val="9"/>
              <c:layout>
                <c:manualLayout>
                  <c:x val="9.7950155438487063E-3"/>
                  <c:y val="0.1014451540014191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3E7B-4EA4-A4E0-6700E718D50F}"/>
                </c:ext>
              </c:extLst>
            </c:dLbl>
            <c:numFmt formatCode="0.00%" sourceLinked="0"/>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'e-SIC_2026'!$A$107:$A$116</c:f>
              <c:strCache>
                <c:ptCount val="10"/>
                <c:pt idx="0">
                  <c:v>SMS</c:v>
                </c:pt>
                <c:pt idx="1">
                  <c:v>CET</c:v>
                </c:pt>
                <c:pt idx="2">
                  <c:v>SF</c:v>
                </c:pt>
                <c:pt idx="3">
                  <c:v>SME</c:v>
                </c:pt>
                <c:pt idx="4">
                  <c:v>SMUL</c:v>
                </c:pt>
                <c:pt idx="5">
                  <c:v>SMSUB</c:v>
                </c:pt>
                <c:pt idx="6">
                  <c:v>SPTrans</c:v>
                </c:pt>
                <c:pt idx="7">
                  <c:v>SIURB</c:v>
                </c:pt>
                <c:pt idx="8">
                  <c:v>SEHAB</c:v>
                </c:pt>
                <c:pt idx="9">
                  <c:v>SMSU</c:v>
                </c:pt>
              </c:strCache>
            </c:strRef>
          </c:cat>
          <c:val>
            <c:numRef>
              <c:f>'e-SIC_2026'!$N$107:$N$116</c:f>
              <c:numCache>
                <c:formatCode>General</c:formatCode>
                <c:ptCount val="10"/>
                <c:pt idx="0">
                  <c:v>389</c:v>
                </c:pt>
                <c:pt idx="1">
                  <c:v>387</c:v>
                </c:pt>
                <c:pt idx="2">
                  <c:v>251</c:v>
                </c:pt>
                <c:pt idx="3">
                  <c:v>236</c:v>
                </c:pt>
                <c:pt idx="4">
                  <c:v>178</c:v>
                </c:pt>
                <c:pt idx="5">
                  <c:v>158</c:v>
                </c:pt>
                <c:pt idx="6">
                  <c:v>145</c:v>
                </c:pt>
                <c:pt idx="7">
                  <c:v>145</c:v>
                </c:pt>
                <c:pt idx="8">
                  <c:v>110</c:v>
                </c:pt>
                <c:pt idx="9">
                  <c:v>96</c:v>
                </c:pt>
              </c:numCache>
            </c:numRef>
          </c:val>
          <c:extLst>
            <c:ext xmlns:c16="http://schemas.microsoft.com/office/drawing/2014/chart" uri="{C3380CC4-5D6E-409C-BE32-E72D297353CC}">
              <c16:uniqueId val="{00000014-3E7B-4EA4-A4E0-6700E718D50F}"/>
            </c:ext>
          </c:extLst>
        </c:ser>
        <c:dLbls>
          <c:showLegendKey val="0"/>
          <c:showVal val="0"/>
          <c:showCatName val="0"/>
          <c:showSerName val="0"/>
          <c:showPercent val="0"/>
          <c:showBubbleSize val="0"/>
          <c:showLeaderLines val="1"/>
        </c:dLbls>
        <c:firstSliceAng val="360"/>
      </c:pieChart>
      <c:spPr>
        <a:noFill/>
        <a:ln>
          <a:noFill/>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FF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Instância de decisões - ABRIL 2026</a:t>
            </a:r>
          </a:p>
        </c:rich>
      </c:tx>
      <c:overlay val="0"/>
      <c:spPr>
        <a:noFill/>
        <a:ln>
          <a:noFill/>
        </a:ln>
      </c:spPr>
    </c:title>
    <c:autoTitleDeleted val="0"/>
    <c:plotArea>
      <c:layout/>
      <c:areaChart>
        <c:grouping val="standard"/>
        <c:varyColors val="0"/>
        <c:ser>
          <c:idx val="0"/>
          <c:order val="0"/>
          <c:tx>
            <c:strRef>
              <c:f>'e-SIC_2026'!$AB$22</c:f>
              <c:strCache>
                <c:ptCount val="1"/>
                <c:pt idx="0">
                  <c:v>abr/26</c:v>
                </c:pt>
              </c:strCache>
            </c:strRef>
          </c:tx>
          <c:spPr>
            <a:ln w="25400">
              <a:no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'e-SIC_2026'!$AI$2:$AI$6</c:f>
              <c:strCache>
                <c:ptCount val="5"/>
                <c:pt idx="0">
                  <c:v>Decisões iniciais</c:v>
                </c:pt>
                <c:pt idx="1">
                  <c:v>Decisões 1ª instância</c:v>
                </c:pt>
                <c:pt idx="2">
                  <c:v>Decisões 2ª instância</c:v>
                </c:pt>
                <c:pt idx="3">
                  <c:v>Recurso de Ofício (RO)</c:v>
                </c:pt>
                <c:pt idx="4">
                  <c:v>Decisões 3ª instância</c:v>
                </c:pt>
              </c:strCache>
            </c:strRef>
          </c:cat>
          <c:val>
            <c:numRef>
              <c:f>('e-SIC_2026'!$AB$27,'e-SIC_2026'!$AB$33,'e-SIC_2026'!$AB$39,'e-SIC_2026'!$AB$42,'e-SIC_2026'!$AB$46)</c:f>
              <c:numCache>
                <c:formatCode>General</c:formatCode>
                <c:ptCount val="5"/>
                <c:pt idx="0">
                  <c:v>741</c:v>
                </c:pt>
                <c:pt idx="1">
                  <c:v>92</c:v>
                </c:pt>
                <c:pt idx="2">
                  <c:v>57</c:v>
                </c:pt>
                <c:pt idx="3">
                  <c:v>45</c:v>
                </c:pt>
                <c:pt idx="4">
                  <c:v>25</c:v>
                </c:pt>
              </c:numCache>
            </c:numRef>
          </c:val>
          <c:extLst>
            <c:ext xmlns:c16="http://schemas.microsoft.com/office/drawing/2014/chart" uri="{C3380CC4-5D6E-409C-BE32-E72D297353CC}">
              <c16:uniqueId val="{00000000-0296-4665-B283-87D033CC5BB8}"/>
            </c:ext>
          </c:extLst>
        </c:ser>
        <c:dLbls>
          <c:showLegendKey val="0"/>
          <c:showVal val="0"/>
          <c:showCatName val="0"/>
          <c:showSerName val="0"/>
          <c:showPercent val="0"/>
          <c:showBubbleSize val="0"/>
        </c:dLbls>
        <c:axId val="1820268655"/>
        <c:axId val="1820268239"/>
      </c:areaChart>
      <c:valAx>
        <c:axId val="1820268239"/>
        <c:scaling>
          <c:orientation val="minMax"/>
        </c:scaling>
        <c:delete val="0"/>
        <c:axPos val="l"/>
        <c:majorGridlines>
          <c:spPr>
            <a:ln w="9528" cap="flat">
              <a:solidFill>
                <a:srgbClr val="D9D9D9"/>
              </a:solidFill>
              <a:prstDash val="solid"/>
              <a:round/>
            </a:ln>
          </c:spPr>
        </c:majorGridlines>
        <c:numFmt formatCode="General" sourceLinked="0"/>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8655"/>
        <c:crosses val="autoZero"/>
        <c:crossBetween val="midCat"/>
        <c:majorUnit val="50"/>
      </c:valAx>
      <c:catAx>
        <c:axId val="1820268655"/>
        <c:scaling>
          <c:orientation val="minMax"/>
        </c:scaling>
        <c:delete val="0"/>
        <c:axPos val="b"/>
        <c:numFmt formatCode="General" sourceLinked="0"/>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8239"/>
        <c:crosses val="autoZero"/>
        <c:auto val="1"/>
        <c:lblAlgn val="ctr"/>
        <c:lblOffset val="100"/>
        <c:noMultiLvlLbl val="0"/>
      </c:catAx>
      <c:spPr>
        <a:noFill/>
        <a:ln>
          <a:noFill/>
        </a:ln>
      </c:spPr>
    </c:plotArea>
    <c:plotVisOnly val="1"/>
    <c:dispBlanksAs val="zero"/>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r>
              <a:rPr lang="pt-BR" sz="1200">
                <a:solidFill>
                  <a:srgbClr val="002060"/>
                </a:solidFill>
              </a:rPr>
              <a:t>Canal de Entrada </a:t>
            </a:r>
            <a:r>
              <a:rPr lang="pt-BR" sz="1200" b="1" i="0" u="none" strike="noStrike" baseline="0">
                <a:effectLst/>
              </a:rPr>
              <a:t>- Abril/2026</a:t>
            </a:r>
            <a:endParaRPr lang="pt-BR" sz="1200">
              <a:solidFill>
                <a:srgbClr val="002060"/>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endParaRPr lang="pt-BR"/>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extLst>
              <c:ext xmlns:c16="http://schemas.microsoft.com/office/drawing/2014/chart" uri="{C3380CC4-5D6E-409C-BE32-E72D297353CC}">
                <c16:uniqueId val="{00000000-C24D-40B2-A46E-4CD81EDF1B8F}"/>
              </c:ext>
            </c:extLst>
          </c:dPt>
          <c:dLbls>
            <c:dLbl>
              <c:idx val="0"/>
              <c:layout>
                <c:manualLayout>
                  <c:x val="-5.556649168853893E-3"/>
                  <c:y val="-0.368023840769903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4D-40B2-A46E-4CD81EDF1B8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Alteração_de_Processo!$D$33</c:f>
              <c:strCache>
                <c:ptCount val="1"/>
                <c:pt idx="0">
                  <c:v>PORTAL</c:v>
                </c:pt>
              </c:strCache>
            </c:strRef>
          </c:cat>
          <c:val>
            <c:numRef>
              <c:f>Alteração_de_Processo!$E$33</c:f>
              <c:numCache>
                <c:formatCode>General</c:formatCode>
                <c:ptCount val="1"/>
                <c:pt idx="0">
                  <c:v>15</c:v>
                </c:pt>
              </c:numCache>
            </c:numRef>
          </c:val>
          <c:extLst>
            <c:ext xmlns:c16="http://schemas.microsoft.com/office/drawing/2014/chart" uri="{C3380CC4-5D6E-409C-BE32-E72D297353CC}">
              <c16:uniqueId val="{00000001-C24D-40B2-A46E-4CD81EDF1B8F}"/>
            </c:ext>
          </c:extLst>
        </c:ser>
        <c:dLbls>
          <c:showLegendKey val="0"/>
          <c:showVal val="0"/>
          <c:showCatName val="0"/>
          <c:showSerName val="0"/>
          <c:showPercent val="0"/>
          <c:showBubbleSize val="0"/>
        </c:dLbls>
        <c:gapWidth val="65"/>
        <c:shape val="box"/>
        <c:axId val="888759711"/>
        <c:axId val="888746399"/>
        <c:axId val="0"/>
      </c:bar3DChart>
      <c:valAx>
        <c:axId val="888746399"/>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pt-BR"/>
          </a:p>
        </c:txPr>
        <c:crossAx val="888759711"/>
        <c:crosses val="autoZero"/>
        <c:crossBetween val="between"/>
      </c:valAx>
      <c:catAx>
        <c:axId val="88875971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rgbClr val="002060"/>
                </a:solidFill>
                <a:latin typeface="+mn-lt"/>
                <a:ea typeface="+mn-ea"/>
                <a:cs typeface="+mn-cs"/>
              </a:defRPr>
            </a:pPr>
            <a:endParaRPr lang="pt-BR"/>
          </a:p>
        </c:txPr>
        <c:crossAx val="888746399"/>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r>
              <a:rPr lang="pt-BR" sz="1200">
                <a:solidFill>
                  <a:srgbClr val="002060"/>
                </a:solidFill>
              </a:rPr>
              <a:t>Status Atual -</a:t>
            </a:r>
            <a:r>
              <a:rPr lang="pt-BR" sz="1200" baseline="0">
                <a:solidFill>
                  <a:srgbClr val="002060"/>
                </a:solidFill>
              </a:rPr>
              <a:t> Abril</a:t>
            </a:r>
            <a:r>
              <a:rPr lang="pt-BR" sz="1200" b="1" i="0" u="none" strike="noStrike" baseline="0">
                <a:effectLst/>
              </a:rPr>
              <a:t>/2026</a:t>
            </a:r>
            <a:endParaRPr lang="pt-BR" sz="1200">
              <a:solidFill>
                <a:srgbClr val="002060"/>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endParaRPr lang="pt-BR"/>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Alteração_de_Processo!$D$30:$D$32</c:f>
              <c:strCache>
                <c:ptCount val="3"/>
                <c:pt idx="0">
                  <c:v>CANCELADA</c:v>
                </c:pt>
                <c:pt idx="1">
                  <c:v>EM ANDAMENTO</c:v>
                </c:pt>
                <c:pt idx="2">
                  <c:v>FINALIZADA</c:v>
                </c:pt>
              </c:strCache>
            </c:strRef>
          </c:cat>
          <c:val>
            <c:numRef>
              <c:f>Alteração_de_Processo!$E$30:$E$32</c:f>
              <c:numCache>
                <c:formatCode>General</c:formatCode>
                <c:ptCount val="3"/>
                <c:pt idx="0">
                  <c:v>0</c:v>
                </c:pt>
                <c:pt idx="1">
                  <c:v>1</c:v>
                </c:pt>
                <c:pt idx="2">
                  <c:v>14</c:v>
                </c:pt>
              </c:numCache>
            </c:numRef>
          </c:val>
          <c:extLst>
            <c:ext xmlns:c16="http://schemas.microsoft.com/office/drawing/2014/chart" uri="{C3380CC4-5D6E-409C-BE32-E72D297353CC}">
              <c16:uniqueId val="{00000000-B88D-48B9-B89E-2807E695ED3D}"/>
            </c:ext>
          </c:extLst>
        </c:ser>
        <c:dLbls>
          <c:dLblPos val="outEnd"/>
          <c:showLegendKey val="0"/>
          <c:showVal val="1"/>
          <c:showCatName val="0"/>
          <c:showSerName val="0"/>
          <c:showPercent val="0"/>
          <c:showBubbleSize val="0"/>
        </c:dLbls>
        <c:gapWidth val="100"/>
        <c:overlap val="-24"/>
        <c:axId val="1045780736"/>
        <c:axId val="1045781984"/>
      </c:barChart>
      <c:catAx>
        <c:axId val="104578073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pt-BR"/>
          </a:p>
        </c:txPr>
        <c:crossAx val="1045781984"/>
        <c:crosses val="autoZero"/>
        <c:auto val="1"/>
        <c:lblAlgn val="ctr"/>
        <c:lblOffset val="100"/>
        <c:noMultiLvlLbl val="0"/>
      </c:catAx>
      <c:valAx>
        <c:axId val="104578198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04578073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1" i="0" baseline="0">
                <a:effectLst/>
              </a:rPr>
              <a:t>Total de elogios - Mensal 2026</a:t>
            </a:r>
            <a:endParaRPr lang="pt-BR" sz="1400" b="1">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pt-BR"/>
        </a:p>
      </c:txPr>
    </c:title>
    <c:autoTitleDeleted val="0"/>
    <c:plotArea>
      <c:layout/>
      <c:barChart>
        <c:barDir val="col"/>
        <c:grouping val="clustered"/>
        <c:varyColors val="0"/>
        <c:ser>
          <c:idx val="0"/>
          <c:order val="0"/>
          <c:tx>
            <c:strRef>
              <c:f>Elogios_Sugestões!$B$7</c:f>
              <c:strCache>
                <c:ptCount val="1"/>
                <c:pt idx="0">
                  <c:v>Elogio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Elogios_Sugestões!$C$6:$N$6</c:f>
              <c:numCache>
                <c:formatCode>mmm\-yy</c:formatCode>
                <c:ptCount val="12"/>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numCache>
            </c:numRef>
          </c:cat>
          <c:val>
            <c:numRef>
              <c:f>Elogios_Sugestões!$C$7:$N$7</c:f>
              <c:numCache>
                <c:formatCode>General</c:formatCode>
                <c:ptCount val="12"/>
                <c:pt idx="0">
                  <c:v>62</c:v>
                </c:pt>
                <c:pt idx="1">
                  <c:v>74</c:v>
                </c:pt>
                <c:pt idx="2">
                  <c:v>78</c:v>
                </c:pt>
                <c:pt idx="3">
                  <c:v>69</c:v>
                </c:pt>
              </c:numCache>
            </c:numRef>
          </c:val>
          <c:extLst>
            <c:ext xmlns:c16="http://schemas.microsoft.com/office/drawing/2014/chart" uri="{C3380CC4-5D6E-409C-BE32-E72D297353CC}">
              <c16:uniqueId val="{00000000-6C18-4655-8D06-F98AFB2DAFC2}"/>
            </c:ext>
          </c:extLst>
        </c:ser>
        <c:dLbls>
          <c:showLegendKey val="0"/>
          <c:showVal val="0"/>
          <c:showCatName val="0"/>
          <c:showSerName val="0"/>
          <c:showPercent val="0"/>
          <c:showBubbleSize val="0"/>
        </c:dLbls>
        <c:gapWidth val="219"/>
        <c:overlap val="-27"/>
        <c:axId val="236909008"/>
        <c:axId val="236911088"/>
      </c:barChart>
      <c:dateAx>
        <c:axId val="2369090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11088"/>
        <c:crosses val="autoZero"/>
        <c:auto val="1"/>
        <c:lblOffset val="100"/>
        <c:baseTimeUnit val="months"/>
      </c:dateAx>
      <c:valAx>
        <c:axId val="23691108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0900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1" i="0" baseline="0">
                <a:effectLst/>
              </a:rPr>
              <a:t>Total de sugestões - Mensal 2026</a:t>
            </a:r>
            <a:endParaRPr lang="pt-BR" sz="1400" b="1">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pt-BR"/>
        </a:p>
      </c:txPr>
    </c:title>
    <c:autoTitleDeleted val="0"/>
    <c:plotArea>
      <c:layout/>
      <c:barChart>
        <c:barDir val="col"/>
        <c:grouping val="clustered"/>
        <c:varyColors val="0"/>
        <c:ser>
          <c:idx val="0"/>
          <c:order val="0"/>
          <c:tx>
            <c:strRef>
              <c:f>Elogios_Sugestões!$B$8</c:f>
              <c:strCache>
                <c:ptCount val="1"/>
                <c:pt idx="0">
                  <c:v>Sugestão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Elogios_Sugestões!$C$6:$N$6</c:f>
              <c:numCache>
                <c:formatCode>mmm\-yy</c:formatCode>
                <c:ptCount val="12"/>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numCache>
            </c:numRef>
          </c:cat>
          <c:val>
            <c:numRef>
              <c:f>Elogios_Sugestões!$C$8:$N$8</c:f>
              <c:numCache>
                <c:formatCode>General</c:formatCode>
                <c:ptCount val="12"/>
                <c:pt idx="0">
                  <c:v>56</c:v>
                </c:pt>
                <c:pt idx="1">
                  <c:v>61</c:v>
                </c:pt>
                <c:pt idx="2">
                  <c:v>65</c:v>
                </c:pt>
                <c:pt idx="3">
                  <c:v>41</c:v>
                </c:pt>
              </c:numCache>
            </c:numRef>
          </c:val>
          <c:extLst>
            <c:ext xmlns:c16="http://schemas.microsoft.com/office/drawing/2014/chart" uri="{C3380CC4-5D6E-409C-BE32-E72D297353CC}">
              <c16:uniqueId val="{00000000-90E9-4D99-AD59-DE3F7942C343}"/>
            </c:ext>
          </c:extLst>
        </c:ser>
        <c:dLbls>
          <c:showLegendKey val="0"/>
          <c:showVal val="0"/>
          <c:showCatName val="0"/>
          <c:showSerName val="0"/>
          <c:showPercent val="0"/>
          <c:showBubbleSize val="0"/>
        </c:dLbls>
        <c:gapWidth val="219"/>
        <c:overlap val="-27"/>
        <c:axId val="236909008"/>
        <c:axId val="236911088"/>
      </c:barChart>
      <c:dateAx>
        <c:axId val="2369090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11088"/>
        <c:crosses val="autoZero"/>
        <c:auto val="1"/>
        <c:lblOffset val="100"/>
        <c:baseTimeUnit val="months"/>
      </c:dateAx>
      <c:valAx>
        <c:axId val="23691108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3690900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pt-BR" sz="1600"/>
              <a:t>Linha do tempo - canais de entrada - 2026</a:t>
            </a:r>
          </a:p>
        </c:rich>
      </c:tx>
      <c:layout>
        <c:manualLayout>
          <c:xMode val="edge"/>
          <c:yMode val="edge"/>
          <c:x val="0.13222807042167858"/>
          <c:y val="3.5487882812230871E-2"/>
        </c:manualLayout>
      </c:layout>
      <c:overlay val="0"/>
    </c:title>
    <c:autoTitleDeleted val="0"/>
    <c:plotArea>
      <c:layout>
        <c:manualLayout>
          <c:layoutTarget val="inner"/>
          <c:xMode val="edge"/>
          <c:yMode val="edge"/>
          <c:x val="9.165354330708661E-2"/>
          <c:y val="0.16890947067669385"/>
          <c:w val="0.57269667494771703"/>
          <c:h val="0.66635076887600608"/>
        </c:manualLayout>
      </c:layout>
      <c:lineChart>
        <c:grouping val="standard"/>
        <c:varyColors val="0"/>
        <c:ser>
          <c:idx val="0"/>
          <c:order val="0"/>
          <c:tx>
            <c:strRef>
              <c:f>Canais_atendimento!$A$5</c:f>
              <c:strCache>
                <c:ptCount val="1"/>
                <c:pt idx="0">
                  <c:v>Carta</c:v>
                </c:pt>
              </c:strCache>
            </c:strRef>
          </c:tx>
          <c:spPr>
            <a:ln>
              <a:solidFill>
                <a:schemeClr val="accent5">
                  <a:lumMod val="60000"/>
                  <a:lumOff val="40000"/>
                </a:schemeClr>
              </a:solidFill>
            </a:ln>
          </c:spPr>
          <c:marker>
            <c:spPr>
              <a:solidFill>
                <a:schemeClr val="accent5">
                  <a:lumMod val="60000"/>
                  <a:lumOff val="40000"/>
                </a:schemeClr>
              </a:solidFill>
              <a:ln>
                <a:solidFill>
                  <a:schemeClr val="accent5">
                    <a:lumMod val="60000"/>
                    <a:lumOff val="40000"/>
                  </a:schemeClr>
                </a:solidFill>
              </a:ln>
            </c:spPr>
          </c:marker>
          <c:dPt>
            <c:idx val="0"/>
            <c:bubble3D val="0"/>
            <c:extLst>
              <c:ext xmlns:c16="http://schemas.microsoft.com/office/drawing/2014/chart" uri="{C3380CC4-5D6E-409C-BE32-E72D297353CC}">
                <c16:uniqueId val="{00000000-9151-4A77-87FD-F16D0DBA6C06}"/>
              </c:ext>
            </c:extLst>
          </c:dPt>
          <c:cat>
            <c:strRef>
              <c:f>Canais_atendimento!$B$4:$M$4</c:f>
              <c:strCache>
                <c:ptCount val="12"/>
                <c:pt idx="0">
                  <c:v>dez/26</c:v>
                </c:pt>
                <c:pt idx="1">
                  <c:v>nov/26</c:v>
                </c:pt>
                <c:pt idx="2">
                  <c:v>out/26</c:v>
                </c:pt>
                <c:pt idx="3">
                  <c:v>set/26</c:v>
                </c:pt>
                <c:pt idx="4">
                  <c:v>ago/26</c:v>
                </c:pt>
                <c:pt idx="5">
                  <c:v>jul/26</c:v>
                </c:pt>
                <c:pt idx="6">
                  <c:v>jun/26</c:v>
                </c:pt>
                <c:pt idx="7">
                  <c:v>mai/26</c:v>
                </c:pt>
                <c:pt idx="8">
                  <c:v>abr/26</c:v>
                </c:pt>
                <c:pt idx="9">
                  <c:v>mar/26</c:v>
                </c:pt>
                <c:pt idx="10">
                  <c:v>fev/26</c:v>
                </c:pt>
                <c:pt idx="11">
                  <c:v>jan/26</c:v>
                </c:pt>
              </c:strCache>
            </c:strRef>
          </c:cat>
          <c:val>
            <c:numRef>
              <c:f>Canais_atendimento!$B$5:$M$5</c:f>
              <c:numCache>
                <c:formatCode>General</c:formatCode>
                <c:ptCount val="12"/>
                <c:pt idx="8" formatCode="0">
                  <c:v>4</c:v>
                </c:pt>
                <c:pt idx="9" formatCode="0">
                  <c:v>9</c:v>
                </c:pt>
                <c:pt idx="10" formatCode="0">
                  <c:v>10</c:v>
                </c:pt>
                <c:pt idx="11" formatCode="0">
                  <c:v>6</c:v>
                </c:pt>
              </c:numCache>
            </c:numRef>
          </c:val>
          <c:smooth val="0"/>
          <c:extLst>
            <c:ext xmlns:c16="http://schemas.microsoft.com/office/drawing/2014/chart" uri="{C3380CC4-5D6E-409C-BE32-E72D297353CC}">
              <c16:uniqueId val="{00000001-9151-4A77-87FD-F16D0DBA6C06}"/>
            </c:ext>
          </c:extLst>
        </c:ser>
        <c:ser>
          <c:idx val="1"/>
          <c:order val="1"/>
          <c:tx>
            <c:strRef>
              <c:f>Canais_atendimento!$A$6</c:f>
              <c:strCache>
                <c:ptCount val="1"/>
                <c:pt idx="0">
                  <c:v>Central SP156</c:v>
                </c:pt>
              </c:strCache>
            </c:strRef>
          </c:tx>
          <c:cat>
            <c:strRef>
              <c:f>Canais_atendimento!$B$4:$M$4</c:f>
              <c:strCache>
                <c:ptCount val="12"/>
                <c:pt idx="0">
                  <c:v>dez/26</c:v>
                </c:pt>
                <c:pt idx="1">
                  <c:v>nov/26</c:v>
                </c:pt>
                <c:pt idx="2">
                  <c:v>out/26</c:v>
                </c:pt>
                <c:pt idx="3">
                  <c:v>set/26</c:v>
                </c:pt>
                <c:pt idx="4">
                  <c:v>ago/26</c:v>
                </c:pt>
                <c:pt idx="5">
                  <c:v>jul/26</c:v>
                </c:pt>
                <c:pt idx="6">
                  <c:v>jun/26</c:v>
                </c:pt>
                <c:pt idx="7">
                  <c:v>mai/26</c:v>
                </c:pt>
                <c:pt idx="8">
                  <c:v>abr/26</c:v>
                </c:pt>
                <c:pt idx="9">
                  <c:v>mar/26</c:v>
                </c:pt>
                <c:pt idx="10">
                  <c:v>fev/26</c:v>
                </c:pt>
                <c:pt idx="11">
                  <c:v>jan/26</c:v>
                </c:pt>
              </c:strCache>
            </c:strRef>
          </c:cat>
          <c:val>
            <c:numRef>
              <c:f>Canais_atendimento!$B$6:$M$6</c:f>
              <c:numCache>
                <c:formatCode>General</c:formatCode>
                <c:ptCount val="12"/>
                <c:pt idx="8" formatCode="0">
                  <c:v>1218</c:v>
                </c:pt>
                <c:pt idx="9" formatCode="0">
                  <c:v>1465</c:v>
                </c:pt>
                <c:pt idx="10" formatCode="0">
                  <c:v>1260</c:v>
                </c:pt>
                <c:pt idx="11" formatCode="0">
                  <c:v>1124</c:v>
                </c:pt>
              </c:numCache>
            </c:numRef>
          </c:val>
          <c:smooth val="0"/>
          <c:extLst>
            <c:ext xmlns:c16="http://schemas.microsoft.com/office/drawing/2014/chart" uri="{C3380CC4-5D6E-409C-BE32-E72D297353CC}">
              <c16:uniqueId val="{00000002-9151-4A77-87FD-F16D0DBA6C06}"/>
            </c:ext>
          </c:extLst>
        </c:ser>
        <c:ser>
          <c:idx val="2"/>
          <c:order val="2"/>
          <c:tx>
            <c:strRef>
              <c:f>Canais_atendimento!$A$7</c:f>
              <c:strCache>
                <c:ptCount val="1"/>
                <c:pt idx="0">
                  <c:v>Zap Denúncia</c:v>
                </c:pt>
              </c:strCache>
            </c:strRef>
          </c:tx>
          <c:cat>
            <c:strRef>
              <c:f>Canais_atendimento!$B$4:$M$4</c:f>
              <c:strCache>
                <c:ptCount val="12"/>
                <c:pt idx="0">
                  <c:v>dez/26</c:v>
                </c:pt>
                <c:pt idx="1">
                  <c:v>nov/26</c:v>
                </c:pt>
                <c:pt idx="2">
                  <c:v>out/26</c:v>
                </c:pt>
                <c:pt idx="3">
                  <c:v>set/26</c:v>
                </c:pt>
                <c:pt idx="4">
                  <c:v>ago/26</c:v>
                </c:pt>
                <c:pt idx="5">
                  <c:v>jul/26</c:v>
                </c:pt>
                <c:pt idx="6">
                  <c:v>jun/26</c:v>
                </c:pt>
                <c:pt idx="7">
                  <c:v>mai/26</c:v>
                </c:pt>
                <c:pt idx="8">
                  <c:v>abr/26</c:v>
                </c:pt>
                <c:pt idx="9">
                  <c:v>mar/26</c:v>
                </c:pt>
                <c:pt idx="10">
                  <c:v>fev/26</c:v>
                </c:pt>
                <c:pt idx="11">
                  <c:v>jan/26</c:v>
                </c:pt>
              </c:strCache>
            </c:strRef>
          </c:cat>
          <c:val>
            <c:numRef>
              <c:f>Canais_atendimento!$B$7:$M$7</c:f>
              <c:numCache>
                <c:formatCode>General</c:formatCode>
                <c:ptCount val="12"/>
                <c:pt idx="8" formatCode="0">
                  <c:v>591</c:v>
                </c:pt>
                <c:pt idx="9" formatCode="0">
                  <c:v>783</c:v>
                </c:pt>
                <c:pt idx="10" formatCode="0">
                  <c:v>610</c:v>
                </c:pt>
                <c:pt idx="11" formatCode="0">
                  <c:v>538</c:v>
                </c:pt>
              </c:numCache>
            </c:numRef>
          </c:val>
          <c:smooth val="0"/>
          <c:extLst>
            <c:ext xmlns:c16="http://schemas.microsoft.com/office/drawing/2014/chart" uri="{C3380CC4-5D6E-409C-BE32-E72D297353CC}">
              <c16:uniqueId val="{00000003-9151-4A77-87FD-F16D0DBA6C06}"/>
            </c:ext>
          </c:extLst>
        </c:ser>
        <c:ser>
          <c:idx val="3"/>
          <c:order val="3"/>
          <c:tx>
            <c:strRef>
              <c:f>Canais_atendimento!$A$8</c:f>
              <c:strCache>
                <c:ptCount val="1"/>
                <c:pt idx="0">
                  <c:v>E-mail</c:v>
                </c:pt>
              </c:strCache>
            </c:strRef>
          </c:tx>
          <c:dPt>
            <c:idx val="0"/>
            <c:bubble3D val="0"/>
            <c:extLst>
              <c:ext xmlns:c16="http://schemas.microsoft.com/office/drawing/2014/chart" uri="{C3380CC4-5D6E-409C-BE32-E72D297353CC}">
                <c16:uniqueId val="{00000004-9151-4A77-87FD-F16D0DBA6C06}"/>
              </c:ext>
            </c:extLst>
          </c:dPt>
          <c:cat>
            <c:strRef>
              <c:f>Canais_atendimento!$B$4:$M$4</c:f>
              <c:strCache>
                <c:ptCount val="12"/>
                <c:pt idx="0">
                  <c:v>dez/26</c:v>
                </c:pt>
                <c:pt idx="1">
                  <c:v>nov/26</c:v>
                </c:pt>
                <c:pt idx="2">
                  <c:v>out/26</c:v>
                </c:pt>
                <c:pt idx="3">
                  <c:v>set/26</c:v>
                </c:pt>
                <c:pt idx="4">
                  <c:v>ago/26</c:v>
                </c:pt>
                <c:pt idx="5">
                  <c:v>jul/26</c:v>
                </c:pt>
                <c:pt idx="6">
                  <c:v>jun/26</c:v>
                </c:pt>
                <c:pt idx="7">
                  <c:v>mai/26</c:v>
                </c:pt>
                <c:pt idx="8">
                  <c:v>abr/26</c:v>
                </c:pt>
                <c:pt idx="9">
                  <c:v>mar/26</c:v>
                </c:pt>
                <c:pt idx="10">
                  <c:v>fev/26</c:v>
                </c:pt>
                <c:pt idx="11">
                  <c:v>jan/26</c:v>
                </c:pt>
              </c:strCache>
            </c:strRef>
          </c:cat>
          <c:val>
            <c:numRef>
              <c:f>Canais_atendimento!$B$8:$M$8</c:f>
              <c:numCache>
                <c:formatCode>General</c:formatCode>
                <c:ptCount val="12"/>
                <c:pt idx="8" formatCode="0">
                  <c:v>829</c:v>
                </c:pt>
                <c:pt idx="9" formatCode="0">
                  <c:v>976</c:v>
                </c:pt>
                <c:pt idx="10" formatCode="0">
                  <c:v>723</c:v>
                </c:pt>
                <c:pt idx="11" formatCode="0">
                  <c:v>917</c:v>
                </c:pt>
              </c:numCache>
            </c:numRef>
          </c:val>
          <c:smooth val="0"/>
          <c:extLst>
            <c:ext xmlns:c16="http://schemas.microsoft.com/office/drawing/2014/chart" uri="{C3380CC4-5D6E-409C-BE32-E72D297353CC}">
              <c16:uniqueId val="{00000005-9151-4A77-87FD-F16D0DBA6C06}"/>
            </c:ext>
          </c:extLst>
        </c:ser>
        <c:ser>
          <c:idx val="4"/>
          <c:order val="4"/>
          <c:tx>
            <c:strRef>
              <c:f>Canais_atendimento!$A$10</c:f>
              <c:strCache>
                <c:ptCount val="1"/>
                <c:pt idx="0">
                  <c:v>App SP156</c:v>
                </c:pt>
              </c:strCache>
            </c:strRef>
          </c:tx>
          <c:spPr>
            <a:ln>
              <a:solidFill>
                <a:schemeClr val="accent6">
                  <a:lumMod val="75000"/>
                </a:schemeClr>
              </a:solidFill>
            </a:ln>
          </c:spPr>
          <c:marker>
            <c:spPr>
              <a:solidFill>
                <a:schemeClr val="accent6">
                  <a:lumMod val="75000"/>
                </a:schemeClr>
              </a:solidFill>
              <a:ln>
                <a:solidFill>
                  <a:schemeClr val="accent6">
                    <a:lumMod val="75000"/>
                  </a:schemeClr>
                </a:solidFill>
              </a:ln>
            </c:spPr>
          </c:marker>
          <c:cat>
            <c:strRef>
              <c:f>Canais_atendimento!$B$4:$M$4</c:f>
              <c:strCache>
                <c:ptCount val="12"/>
                <c:pt idx="0">
                  <c:v>dez/26</c:v>
                </c:pt>
                <c:pt idx="1">
                  <c:v>nov/26</c:v>
                </c:pt>
                <c:pt idx="2">
                  <c:v>out/26</c:v>
                </c:pt>
                <c:pt idx="3">
                  <c:v>set/26</c:v>
                </c:pt>
                <c:pt idx="4">
                  <c:v>ago/26</c:v>
                </c:pt>
                <c:pt idx="5">
                  <c:v>jul/26</c:v>
                </c:pt>
                <c:pt idx="6">
                  <c:v>jun/26</c:v>
                </c:pt>
                <c:pt idx="7">
                  <c:v>mai/26</c:v>
                </c:pt>
                <c:pt idx="8">
                  <c:v>abr/26</c:v>
                </c:pt>
                <c:pt idx="9">
                  <c:v>mar/26</c:v>
                </c:pt>
                <c:pt idx="10">
                  <c:v>fev/26</c:v>
                </c:pt>
                <c:pt idx="11">
                  <c:v>jan/26</c:v>
                </c:pt>
              </c:strCache>
            </c:strRef>
          </c:cat>
          <c:val>
            <c:numRef>
              <c:f>Canais_atendimento!$B$10:$M$10</c:f>
              <c:numCache>
                <c:formatCode>General</c:formatCode>
                <c:ptCount val="12"/>
                <c:pt idx="8" formatCode="0">
                  <c:v>106</c:v>
                </c:pt>
                <c:pt idx="9" formatCode="0">
                  <c:v>108</c:v>
                </c:pt>
                <c:pt idx="10" formatCode="0">
                  <c:v>81</c:v>
                </c:pt>
                <c:pt idx="11" formatCode="0">
                  <c:v>92</c:v>
                </c:pt>
              </c:numCache>
            </c:numRef>
          </c:val>
          <c:smooth val="0"/>
          <c:extLst>
            <c:ext xmlns:c16="http://schemas.microsoft.com/office/drawing/2014/chart" uri="{C3380CC4-5D6E-409C-BE32-E72D297353CC}">
              <c16:uniqueId val="{00000006-9151-4A77-87FD-F16D0DBA6C06}"/>
            </c:ext>
          </c:extLst>
        </c:ser>
        <c:ser>
          <c:idx val="5"/>
          <c:order val="5"/>
          <c:tx>
            <c:strRef>
              <c:f>Canais_atendimento!$A$11</c:f>
              <c:strCache>
                <c:ptCount val="1"/>
                <c:pt idx="0">
                  <c:v>Portal</c:v>
                </c:pt>
              </c:strCache>
            </c:strRef>
          </c:tx>
          <c:spPr>
            <a:ln>
              <a:solidFill>
                <a:srgbClr val="0070C0"/>
              </a:solidFill>
            </a:ln>
            <a:effectLst/>
          </c:spPr>
          <c:marker>
            <c:spPr>
              <a:solidFill>
                <a:srgbClr val="0070C0"/>
              </a:solidFill>
              <a:ln>
                <a:solidFill>
                  <a:schemeClr val="accent5">
                    <a:lumMod val="75000"/>
                  </a:schemeClr>
                </a:solidFill>
              </a:ln>
            </c:spPr>
          </c:marker>
          <c:cat>
            <c:strRef>
              <c:f>Canais_atendimento!$B$4:$M$4</c:f>
              <c:strCache>
                <c:ptCount val="12"/>
                <c:pt idx="0">
                  <c:v>dez/26</c:v>
                </c:pt>
                <c:pt idx="1">
                  <c:v>nov/26</c:v>
                </c:pt>
                <c:pt idx="2">
                  <c:v>out/26</c:v>
                </c:pt>
                <c:pt idx="3">
                  <c:v>set/26</c:v>
                </c:pt>
                <c:pt idx="4">
                  <c:v>ago/26</c:v>
                </c:pt>
                <c:pt idx="5">
                  <c:v>jul/26</c:v>
                </c:pt>
                <c:pt idx="6">
                  <c:v>jun/26</c:v>
                </c:pt>
                <c:pt idx="7">
                  <c:v>mai/26</c:v>
                </c:pt>
                <c:pt idx="8">
                  <c:v>abr/26</c:v>
                </c:pt>
                <c:pt idx="9">
                  <c:v>mar/26</c:v>
                </c:pt>
                <c:pt idx="10">
                  <c:v>fev/26</c:v>
                </c:pt>
                <c:pt idx="11">
                  <c:v>jan/26</c:v>
                </c:pt>
              </c:strCache>
            </c:strRef>
          </c:cat>
          <c:val>
            <c:numRef>
              <c:f>Canais_atendimento!$B$11:$M$11</c:f>
              <c:numCache>
                <c:formatCode>General</c:formatCode>
                <c:ptCount val="12"/>
                <c:pt idx="8" formatCode="0">
                  <c:v>2479</c:v>
                </c:pt>
                <c:pt idx="9" formatCode="0">
                  <c:v>2759</c:v>
                </c:pt>
                <c:pt idx="10" formatCode="0">
                  <c:v>2608</c:v>
                </c:pt>
                <c:pt idx="11" formatCode="0">
                  <c:v>2802</c:v>
                </c:pt>
              </c:numCache>
            </c:numRef>
          </c:val>
          <c:smooth val="0"/>
          <c:extLst>
            <c:ext xmlns:c16="http://schemas.microsoft.com/office/drawing/2014/chart" uri="{C3380CC4-5D6E-409C-BE32-E72D297353CC}">
              <c16:uniqueId val="{00000007-9151-4A77-87FD-F16D0DBA6C06}"/>
            </c:ext>
          </c:extLst>
        </c:ser>
        <c:ser>
          <c:idx val="6"/>
          <c:order val="6"/>
          <c:tx>
            <c:strRef>
              <c:f>Canais_atendimento!$A$12</c:f>
              <c:strCache>
                <c:ptCount val="1"/>
                <c:pt idx="0">
                  <c:v>Presencial</c:v>
                </c:pt>
              </c:strCache>
            </c:strRef>
          </c:tx>
          <c:spPr>
            <a:ln cap="flat">
              <a:solidFill>
                <a:srgbClr val="663300"/>
              </a:solidFill>
              <a:headEnd type="none"/>
              <a:tailEnd type="none"/>
            </a:ln>
          </c:spPr>
          <c:marker>
            <c:symbol val="triangle"/>
            <c:size val="5"/>
            <c:spPr>
              <a:solidFill>
                <a:srgbClr val="663300"/>
              </a:solidFill>
              <a:ln>
                <a:solidFill>
                  <a:srgbClr val="663300"/>
                </a:solidFill>
              </a:ln>
            </c:spPr>
          </c:marker>
          <c:dPt>
            <c:idx val="11"/>
            <c:bubble3D val="0"/>
            <c:extLst>
              <c:ext xmlns:c16="http://schemas.microsoft.com/office/drawing/2014/chart" uri="{C3380CC4-5D6E-409C-BE32-E72D297353CC}">
                <c16:uniqueId val="{00000008-9151-4A77-87FD-F16D0DBA6C06}"/>
              </c:ext>
            </c:extLst>
          </c:dPt>
          <c:cat>
            <c:strRef>
              <c:f>Canais_atendimento!$B$4:$M$4</c:f>
              <c:strCache>
                <c:ptCount val="12"/>
                <c:pt idx="0">
                  <c:v>dez/26</c:v>
                </c:pt>
                <c:pt idx="1">
                  <c:v>nov/26</c:v>
                </c:pt>
                <c:pt idx="2">
                  <c:v>out/26</c:v>
                </c:pt>
                <c:pt idx="3">
                  <c:v>set/26</c:v>
                </c:pt>
                <c:pt idx="4">
                  <c:v>ago/26</c:v>
                </c:pt>
                <c:pt idx="5">
                  <c:v>jul/26</c:v>
                </c:pt>
                <c:pt idx="6">
                  <c:v>jun/26</c:v>
                </c:pt>
                <c:pt idx="7">
                  <c:v>mai/26</c:v>
                </c:pt>
                <c:pt idx="8">
                  <c:v>abr/26</c:v>
                </c:pt>
                <c:pt idx="9">
                  <c:v>mar/26</c:v>
                </c:pt>
                <c:pt idx="10">
                  <c:v>fev/26</c:v>
                </c:pt>
                <c:pt idx="11">
                  <c:v>jan/26</c:v>
                </c:pt>
              </c:strCache>
            </c:strRef>
          </c:cat>
          <c:val>
            <c:numRef>
              <c:f>Canais_atendimento!$B$12:$M$12</c:f>
              <c:numCache>
                <c:formatCode>General</c:formatCode>
                <c:ptCount val="12"/>
                <c:pt idx="8" formatCode="0">
                  <c:v>165</c:v>
                </c:pt>
                <c:pt idx="9" formatCode="0">
                  <c:v>228</c:v>
                </c:pt>
                <c:pt idx="10" formatCode="0">
                  <c:v>149</c:v>
                </c:pt>
                <c:pt idx="11" formatCode="0">
                  <c:v>187</c:v>
                </c:pt>
              </c:numCache>
            </c:numRef>
          </c:val>
          <c:smooth val="0"/>
          <c:extLst>
            <c:ext xmlns:c16="http://schemas.microsoft.com/office/drawing/2014/chart" uri="{C3380CC4-5D6E-409C-BE32-E72D297353CC}">
              <c16:uniqueId val="{00000009-9151-4A77-87FD-F16D0DBA6C06}"/>
            </c:ext>
          </c:extLst>
        </c:ser>
        <c:dLbls>
          <c:showLegendKey val="0"/>
          <c:showVal val="0"/>
          <c:showCatName val="0"/>
          <c:showSerName val="0"/>
          <c:showPercent val="0"/>
          <c:showBubbleSize val="0"/>
        </c:dLbls>
        <c:marker val="1"/>
        <c:smooth val="0"/>
        <c:axId val="1812052735"/>
        <c:axId val="1812048159"/>
      </c:lineChart>
      <c:valAx>
        <c:axId val="1812048159"/>
        <c:scaling>
          <c:orientation val="minMax"/>
          <c:max val="3000"/>
          <c:min val="0"/>
        </c:scaling>
        <c:delete val="0"/>
        <c:axPos val="r"/>
        <c:majorGridlines/>
        <c:numFmt formatCode="0" sourceLinked="1"/>
        <c:majorTickMark val="none"/>
        <c:minorTickMark val="none"/>
        <c:tickLblPos val="nextTo"/>
        <c:crossAx val="1812052735"/>
        <c:crosses val="autoZero"/>
        <c:crossBetween val="between"/>
        <c:majorUnit val="250"/>
      </c:valAx>
      <c:catAx>
        <c:axId val="1812052735"/>
        <c:scaling>
          <c:orientation val="maxMin"/>
          <c:min val="1"/>
        </c:scaling>
        <c:delete val="0"/>
        <c:axPos val="b"/>
        <c:majorGridlines/>
        <c:numFmt formatCode="mmm/yy" sourceLinked="0"/>
        <c:majorTickMark val="none"/>
        <c:minorTickMark val="none"/>
        <c:tickLblPos val="nextTo"/>
        <c:txPr>
          <a:bodyPr rot="-2100000"/>
          <a:lstStyle/>
          <a:p>
            <a:pPr>
              <a:defRPr/>
            </a:pPr>
            <a:endParaRPr lang="pt-BR"/>
          </a:p>
        </c:txPr>
        <c:crossAx val="1812048159"/>
        <c:crosses val="autoZero"/>
        <c:auto val="1"/>
        <c:lblAlgn val="ctr"/>
        <c:lblOffset val="100"/>
        <c:tickLblSkip val="1"/>
        <c:noMultiLvlLbl val="1"/>
      </c:catAx>
    </c:plotArea>
    <c:legend>
      <c:legendPos val="r"/>
      <c:layout>
        <c:manualLayout>
          <c:xMode val="edge"/>
          <c:yMode val="edge"/>
          <c:x val="0.77124183006535951"/>
          <c:y val="0.13454011913658667"/>
          <c:w val="0.19548425430778371"/>
          <c:h val="0.75444125812622465"/>
        </c:manualLayout>
      </c:layout>
      <c:overlay val="0"/>
      <c:spPr>
        <a:ln cap="flat">
          <a:noFill/>
          <a:miter lim="800000"/>
        </a:ln>
      </c:sp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0" normalizeH="0" baseline="0">
                <a:solidFill>
                  <a:schemeClr val="tx1">
                    <a:lumMod val="65000"/>
                    <a:lumOff val="35000"/>
                  </a:schemeClr>
                </a:solidFill>
                <a:latin typeface="+mn-lt"/>
                <a:ea typeface="+mj-ea"/>
                <a:cs typeface="+mj-cs"/>
              </a:defRPr>
            </a:pPr>
            <a:r>
              <a:rPr lang="pt-BR" sz="1600" b="1" i="0" baseline="0">
                <a:solidFill>
                  <a:schemeClr val="tx1"/>
                </a:solidFill>
                <a:effectLst/>
                <a:latin typeface="+mn-lt"/>
              </a:rPr>
              <a:t>Canais de entrada - ABRIL/2026</a:t>
            </a:r>
            <a:endParaRPr lang="pt-BR" sz="1600" b="1">
              <a:solidFill>
                <a:schemeClr val="tx1"/>
              </a:solidFill>
              <a:effectLst/>
              <a:latin typeface="+mn-lt"/>
            </a:endParaRPr>
          </a:p>
        </c:rich>
      </c:tx>
      <c:overlay val="0"/>
      <c:spPr>
        <a:noFill/>
        <a:ln>
          <a:noFill/>
        </a:ln>
        <a:effectLst/>
      </c:spPr>
      <c:txPr>
        <a:bodyPr rot="0" spcFirstLastPara="1" vertOverflow="ellipsis" vert="horz" wrap="square" anchor="ctr" anchorCtr="1"/>
        <a:lstStyle/>
        <a:p>
          <a:pPr>
            <a:defRPr sz="1600" b="0" i="0" u="none" strike="noStrike" kern="1200" cap="none" spc="0" normalizeH="0" baseline="0">
              <a:solidFill>
                <a:schemeClr val="tx1">
                  <a:lumMod val="65000"/>
                  <a:lumOff val="35000"/>
                </a:schemeClr>
              </a:solidFill>
              <a:latin typeface="+mn-lt"/>
              <a:ea typeface="+mj-ea"/>
              <a:cs typeface="+mj-cs"/>
            </a:defRPr>
          </a:pPr>
          <a:endParaRPr lang="pt-BR"/>
        </a:p>
      </c:txPr>
    </c:title>
    <c:autoTitleDeleted val="0"/>
    <c:plotArea>
      <c:layout/>
      <c:barChart>
        <c:barDir val="bar"/>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4E4-4EA6-80E1-F3BB3B70CE88}"/>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74E4-4EA6-80E1-F3BB3B70CE88}"/>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74E4-4EA6-80E1-F3BB3B70CE88}"/>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74E4-4EA6-80E1-F3BB3B70CE88}"/>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74E4-4EA6-80E1-F3BB3B70CE88}"/>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74E4-4EA6-80E1-F3BB3B70CE88}"/>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74E4-4EA6-80E1-F3BB3B70CE88}"/>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74E4-4EA6-80E1-F3BB3B70CE88}"/>
              </c:ext>
            </c:extLst>
          </c:dPt>
          <c:cat>
            <c:strRef>
              <c:f>Canais_atendimento!$A$5:$A$12</c:f>
              <c:strCache>
                <c:ptCount val="8"/>
                <c:pt idx="0">
                  <c:v>Carta</c:v>
                </c:pt>
                <c:pt idx="1">
                  <c:v>Central SP156</c:v>
                </c:pt>
                <c:pt idx="2">
                  <c:v>Zap Denúncia</c:v>
                </c:pt>
                <c:pt idx="3">
                  <c:v>E-mail</c:v>
                </c:pt>
                <c:pt idx="4">
                  <c:v>Encaminhamento de outros órgãos (Processo SEI, Memorando, Ofício, etc.)</c:v>
                </c:pt>
                <c:pt idx="5">
                  <c:v>App SP156</c:v>
                </c:pt>
                <c:pt idx="6">
                  <c:v>Portal</c:v>
                </c:pt>
                <c:pt idx="7">
                  <c:v>Presencial</c:v>
                </c:pt>
              </c:strCache>
            </c:strRef>
          </c:cat>
          <c:val>
            <c:numRef>
              <c:f>Canais_atendimento!$J$5:$J$12</c:f>
              <c:numCache>
                <c:formatCode>0</c:formatCode>
                <c:ptCount val="8"/>
                <c:pt idx="0">
                  <c:v>4</c:v>
                </c:pt>
                <c:pt idx="1">
                  <c:v>1218</c:v>
                </c:pt>
                <c:pt idx="2">
                  <c:v>591</c:v>
                </c:pt>
                <c:pt idx="3">
                  <c:v>829</c:v>
                </c:pt>
                <c:pt idx="4">
                  <c:v>146</c:v>
                </c:pt>
                <c:pt idx="5">
                  <c:v>106</c:v>
                </c:pt>
                <c:pt idx="6">
                  <c:v>2479</c:v>
                </c:pt>
                <c:pt idx="7">
                  <c:v>165</c:v>
                </c:pt>
              </c:numCache>
            </c:numRef>
          </c:val>
          <c:extLst>
            <c:ext xmlns:c16="http://schemas.microsoft.com/office/drawing/2014/chart" uri="{C3380CC4-5D6E-409C-BE32-E72D297353CC}">
              <c16:uniqueId val="{00000010-74E4-4EA6-80E1-F3BB3B70CE88}"/>
            </c:ext>
          </c:extLst>
        </c:ser>
        <c:dLbls>
          <c:showLegendKey val="0"/>
          <c:showVal val="0"/>
          <c:showCatName val="0"/>
          <c:showSerName val="0"/>
          <c:showPercent val="0"/>
          <c:showBubbleSize val="0"/>
        </c:dLbls>
        <c:gapWidth val="0"/>
        <c:overlap val="-48"/>
        <c:axId val="890547487"/>
        <c:axId val="704638943"/>
      </c:barChart>
      <c:catAx>
        <c:axId val="890547487"/>
        <c:scaling>
          <c:orientation val="minMax"/>
        </c:scaling>
        <c:delete val="1"/>
        <c:axPos val="l"/>
        <c:numFmt formatCode="General" sourceLinked="1"/>
        <c:majorTickMark val="out"/>
        <c:minorTickMark val="none"/>
        <c:tickLblPos val="nextTo"/>
        <c:crossAx val="704638943"/>
        <c:crosses val="autoZero"/>
        <c:auto val="1"/>
        <c:lblAlgn val="ctr"/>
        <c:lblOffset val="100"/>
        <c:noMultiLvlLbl val="0"/>
      </c:catAx>
      <c:valAx>
        <c:axId val="704638943"/>
        <c:scaling>
          <c:orientation val="minMax"/>
        </c:scaling>
        <c:delete val="0"/>
        <c:axPos val="b"/>
        <c:majorGridlines>
          <c:spPr>
            <a:ln w="9525" cap="flat" cmpd="sng" algn="ctr">
              <a:solidFill>
                <a:schemeClr val="tx1">
                  <a:lumMod val="50000"/>
                  <a:lumOff val="50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890547487"/>
        <c:crosses val="autoZero"/>
        <c:crossBetween val="between"/>
      </c:valAx>
      <c:spPr>
        <a:noFill/>
        <a:ln>
          <a:noFill/>
        </a:ln>
        <a:effectLst/>
      </c:spPr>
    </c:plotArea>
    <c:legend>
      <c:legendPos val="r"/>
      <c:layout>
        <c:manualLayout>
          <c:xMode val="edge"/>
          <c:yMode val="edge"/>
          <c:x val="0.69995578593043639"/>
          <c:y val="8.8287225290868493E-2"/>
          <c:w val="0.28546562427836458"/>
          <c:h val="0.85784322482077802"/>
        </c:manualLayout>
      </c:layout>
      <c:overlay val="0"/>
      <c:spPr>
        <a:noFill/>
        <a:ln>
          <a:noFill/>
        </a:ln>
        <a:effectLst>
          <a:softEdge rad="12700"/>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n-lt"/>
                <a:ea typeface="+mj-ea"/>
                <a:cs typeface="+mj-cs"/>
              </a:defRPr>
            </a:pPr>
            <a:r>
              <a:rPr lang="pt-BR" sz="1600" b="1" i="0" baseline="0">
                <a:solidFill>
                  <a:schemeClr val="tx1"/>
                </a:solidFill>
                <a:effectLst/>
              </a:rPr>
              <a:t>Canais de entrada % -  ABRIL/2026</a:t>
            </a:r>
            <a:endParaRPr lang="pt-BR" sz="1600">
              <a:solidFill>
                <a:schemeClr val="tx1"/>
              </a:solidFill>
              <a:effectLst/>
            </a:endParaRPr>
          </a:p>
        </c:rich>
      </c:tx>
      <c:overlay val="0"/>
      <c:spPr>
        <a:noFill/>
        <a:ln>
          <a:noFill/>
        </a:ln>
        <a:effectLst/>
      </c:spPr>
    </c:title>
    <c:autoTitleDeleted val="0"/>
    <c:plotArea>
      <c:layout>
        <c:manualLayout>
          <c:layoutTarget val="inner"/>
          <c:xMode val="edge"/>
          <c:yMode val="edge"/>
          <c:x val="8.5853736184538162E-2"/>
          <c:y val="0.12529862498530966"/>
          <c:w val="0.58737463512870003"/>
          <c:h val="0.80902973322364558"/>
        </c:manualLayout>
      </c:layout>
      <c:barChart>
        <c:barDir val="col"/>
        <c:grouping val="stacked"/>
        <c:varyColors val="1"/>
        <c:ser>
          <c:idx val="0"/>
          <c:order val="0"/>
          <c:tx>
            <c:strRef>
              <c:f>Canais_atendimento!$A$5</c:f>
              <c:strCache>
                <c:ptCount val="1"/>
                <c:pt idx="0">
                  <c:v>Carta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Canais_atendimento!$Q$5</c:f>
              <c:numCache>
                <c:formatCode>0.0</c:formatCode>
                <c:ptCount val="1"/>
                <c:pt idx="0">
                  <c:v>7.2228241242325755E-2</c:v>
                </c:pt>
              </c:numCache>
            </c:numRef>
          </c:val>
          <c:extLst>
            <c:ext xmlns:c16="http://schemas.microsoft.com/office/drawing/2014/chart" uri="{C3380CC4-5D6E-409C-BE32-E72D297353CC}">
              <c16:uniqueId val="{00000000-2104-486F-A55E-22D8917C657B}"/>
            </c:ext>
          </c:extLst>
        </c:ser>
        <c:ser>
          <c:idx val="1"/>
          <c:order val="1"/>
          <c:tx>
            <c:strRef>
              <c:f>Canais_atendimento!$A$6</c:f>
              <c:strCache>
                <c:ptCount val="1"/>
                <c:pt idx="0">
                  <c:v>Central SP156</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Canais_atendimento!$Q$6</c:f>
              <c:numCache>
                <c:formatCode>0.0</c:formatCode>
                <c:ptCount val="1"/>
                <c:pt idx="0">
                  <c:v>21.993499458288191</c:v>
                </c:pt>
              </c:numCache>
            </c:numRef>
          </c:val>
          <c:extLst>
            <c:ext xmlns:c16="http://schemas.microsoft.com/office/drawing/2014/chart" uri="{C3380CC4-5D6E-409C-BE32-E72D297353CC}">
              <c16:uniqueId val="{00000001-2104-486F-A55E-22D8917C657B}"/>
            </c:ext>
          </c:extLst>
        </c:ser>
        <c:ser>
          <c:idx val="2"/>
          <c:order val="2"/>
          <c:tx>
            <c:strRef>
              <c:f>Canais_atendimento!$A$7</c:f>
              <c:strCache>
                <c:ptCount val="1"/>
                <c:pt idx="0">
                  <c:v>Zap Denúncia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Canais_atendimento!$Q$7</c:f>
              <c:numCache>
                <c:formatCode>0.0</c:formatCode>
                <c:ptCount val="1"/>
                <c:pt idx="0">
                  <c:v>10.671722643553629</c:v>
                </c:pt>
              </c:numCache>
            </c:numRef>
          </c:val>
          <c:extLst>
            <c:ext xmlns:c16="http://schemas.microsoft.com/office/drawing/2014/chart" uri="{C3380CC4-5D6E-409C-BE32-E72D297353CC}">
              <c16:uniqueId val="{00000002-2104-486F-A55E-22D8917C657B}"/>
            </c:ext>
          </c:extLst>
        </c:ser>
        <c:ser>
          <c:idx val="3"/>
          <c:order val="3"/>
          <c:tx>
            <c:strRef>
              <c:f>Canais_atendimento!$A$8</c:f>
              <c:strCache>
                <c:ptCount val="1"/>
                <c:pt idx="0">
                  <c:v>E-mail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Canais_atendimento!$Q$8</c:f>
              <c:numCache>
                <c:formatCode>0.0</c:formatCode>
                <c:ptCount val="1"/>
                <c:pt idx="0">
                  <c:v>14.969302997472012</c:v>
                </c:pt>
              </c:numCache>
            </c:numRef>
          </c:val>
          <c:extLst>
            <c:ext xmlns:c16="http://schemas.microsoft.com/office/drawing/2014/chart" uri="{C3380CC4-5D6E-409C-BE32-E72D297353CC}">
              <c16:uniqueId val="{00000003-2104-486F-A55E-22D8917C657B}"/>
            </c:ext>
          </c:extLst>
        </c:ser>
        <c:ser>
          <c:idx val="4"/>
          <c:order val="4"/>
          <c:tx>
            <c:strRef>
              <c:f>Canais_atendimento!$A$9</c:f>
              <c:strCache>
                <c:ptCount val="1"/>
                <c:pt idx="0">
                  <c:v>Encaminhamento de outros órgãos (Processo SEI, Memorando, Ofício, etc.)</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Canais_atendimento!$Q$9</c:f>
              <c:numCache>
                <c:formatCode>0.0</c:formatCode>
                <c:ptCount val="1"/>
                <c:pt idx="0">
                  <c:v>2.6363308053448899</c:v>
                </c:pt>
              </c:numCache>
            </c:numRef>
          </c:val>
          <c:extLst>
            <c:ext xmlns:c16="http://schemas.microsoft.com/office/drawing/2014/chart" uri="{C3380CC4-5D6E-409C-BE32-E72D297353CC}">
              <c16:uniqueId val="{00000004-2104-486F-A55E-22D8917C657B}"/>
            </c:ext>
          </c:extLst>
        </c:ser>
        <c:ser>
          <c:idx val="5"/>
          <c:order val="5"/>
          <c:tx>
            <c:strRef>
              <c:f>Canais_atendimento!$A$10</c:f>
              <c:strCache>
                <c:ptCount val="1"/>
                <c:pt idx="0">
                  <c:v>App SP156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Canais_atendimento!$Q$10</c:f>
              <c:numCache>
                <c:formatCode>0.0</c:formatCode>
                <c:ptCount val="1"/>
                <c:pt idx="0">
                  <c:v>1.9140483929216323</c:v>
                </c:pt>
              </c:numCache>
            </c:numRef>
          </c:val>
          <c:extLst>
            <c:ext xmlns:c16="http://schemas.microsoft.com/office/drawing/2014/chart" uri="{C3380CC4-5D6E-409C-BE32-E72D297353CC}">
              <c16:uniqueId val="{00000005-2104-486F-A55E-22D8917C657B}"/>
            </c:ext>
          </c:extLst>
        </c:ser>
        <c:ser>
          <c:idx val="6"/>
          <c:order val="6"/>
          <c:tx>
            <c:strRef>
              <c:f>Canais_atendimento!$A$11</c:f>
              <c:strCache>
                <c:ptCount val="1"/>
                <c:pt idx="0">
                  <c:v>Portal</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Canais_atendimento!$Q$11</c:f>
              <c:numCache>
                <c:formatCode>0.0</c:formatCode>
                <c:ptCount val="1"/>
                <c:pt idx="0">
                  <c:v>44.763452509931383</c:v>
                </c:pt>
              </c:numCache>
            </c:numRef>
          </c:val>
          <c:extLst>
            <c:ext xmlns:c16="http://schemas.microsoft.com/office/drawing/2014/chart" uri="{C3380CC4-5D6E-409C-BE32-E72D297353CC}">
              <c16:uniqueId val="{00000006-2104-486F-A55E-22D8917C657B}"/>
            </c:ext>
          </c:extLst>
        </c:ser>
        <c:ser>
          <c:idx val="7"/>
          <c:order val="7"/>
          <c:tx>
            <c:strRef>
              <c:f>Canais_atendimento!$A$12</c:f>
              <c:strCache>
                <c:ptCount val="1"/>
                <c:pt idx="0">
                  <c:v>Presencial</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Canais_atendimento!$Q$12</c:f>
              <c:numCache>
                <c:formatCode>0.0</c:formatCode>
                <c:ptCount val="1"/>
                <c:pt idx="0">
                  <c:v>2.9794149512459374</c:v>
                </c:pt>
              </c:numCache>
            </c:numRef>
          </c:val>
          <c:extLst>
            <c:ext xmlns:c16="http://schemas.microsoft.com/office/drawing/2014/chart" uri="{C3380CC4-5D6E-409C-BE32-E72D297353CC}">
              <c16:uniqueId val="{00000007-2104-486F-A55E-22D8917C657B}"/>
            </c:ext>
          </c:extLst>
        </c:ser>
        <c:dLbls>
          <c:showLegendKey val="0"/>
          <c:showVal val="0"/>
          <c:showCatName val="0"/>
          <c:showSerName val="0"/>
          <c:showPercent val="0"/>
          <c:showBubbleSize val="0"/>
        </c:dLbls>
        <c:gapWidth val="125"/>
        <c:overlap val="100"/>
        <c:axId val="890547487"/>
        <c:axId val="704638943"/>
      </c:barChart>
      <c:catAx>
        <c:axId val="890547487"/>
        <c:scaling>
          <c:orientation val="minMax"/>
        </c:scaling>
        <c:delete val="1"/>
        <c:axPos val="b"/>
        <c:numFmt formatCode="General" sourceLinked="1"/>
        <c:majorTickMark val="out"/>
        <c:minorTickMark val="none"/>
        <c:tickLblPos val="nextTo"/>
        <c:crossAx val="704638943"/>
        <c:crosses val="autoZero"/>
        <c:auto val="1"/>
        <c:lblAlgn val="ctr"/>
        <c:lblOffset val="100"/>
        <c:noMultiLvlLbl val="0"/>
      </c:catAx>
      <c:valAx>
        <c:axId val="704638943"/>
        <c:scaling>
          <c:orientation val="minMax"/>
          <c:max val="100"/>
        </c:scaling>
        <c:delete val="0"/>
        <c:axPos val="l"/>
        <c:majorGridlines>
          <c:spPr>
            <a:ln w="9525" cap="flat" cmpd="sng" algn="ctr">
              <a:solidFill>
                <a:schemeClr val="tx1">
                  <a:lumMod val="50000"/>
                  <a:lumOff val="50000"/>
                </a:schemeClr>
              </a:solidFill>
              <a:round/>
            </a:ln>
            <a:effectLst/>
          </c:spPr>
        </c:majorGridlines>
        <c:minorGridlines>
          <c:spPr>
            <a:ln w="9525" cap="flat" cmpd="sng" algn="ctr">
              <a:solidFill>
                <a:schemeClr val="tx1">
                  <a:lumMod val="5000"/>
                  <a:lumOff val="95000"/>
                </a:schemeClr>
              </a:solidFill>
              <a:round/>
            </a:ln>
            <a:effectLst/>
          </c:spPr>
        </c:min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890547487"/>
        <c:crosses val="autoZero"/>
        <c:crossBetween val="between"/>
        <c:minorUnit val="10"/>
      </c:valAx>
      <c:spPr>
        <a:noFill/>
        <a:ln>
          <a:noFill/>
        </a:ln>
        <a:effectLst/>
      </c:spPr>
    </c:plotArea>
    <c:legend>
      <c:legendPos val="r"/>
      <c:layout>
        <c:manualLayout>
          <c:xMode val="edge"/>
          <c:yMode val="edge"/>
          <c:x val="0.66206917460057246"/>
          <c:y val="0.10022752379833118"/>
          <c:w val="0.33507877388733498"/>
          <c:h val="0.869783523328240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r>
              <a:rPr lang="pt-BR" sz="1050" b="1" i="0" baseline="0">
                <a:solidFill>
                  <a:sysClr val="windowText" lastClr="000000"/>
                </a:solidFill>
                <a:effectLst/>
              </a:rPr>
              <a:t>FORA DA COMPETÊNCIA DA MUNICIPALIDADE - TOTAIS ABRIL/2026</a:t>
            </a:r>
          </a:p>
        </c:rich>
      </c:tx>
      <c:layout>
        <c:manualLayout>
          <c:xMode val="edge"/>
          <c:yMode val="edge"/>
          <c:x val="0.11158662411557822"/>
          <c:y val="2.401269526533026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endParaRPr lang="pt-BR"/>
        </a:p>
      </c:txPr>
    </c:title>
    <c:autoTitleDeleted val="0"/>
    <c:plotArea>
      <c:layout/>
      <c:barChart>
        <c:barDir val="col"/>
        <c:grouping val="clustered"/>
        <c:varyColors val="0"/>
        <c:ser>
          <c:idx val="0"/>
          <c:order val="0"/>
          <c:spPr>
            <a:solidFill>
              <a:srgbClr val="9A0000"/>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7F9-4A99-94D5-39FE34FA2753}"/>
              </c:ext>
            </c:extLst>
          </c:dPt>
          <c:dPt>
            <c:idx val="1"/>
            <c:invertIfNegative val="0"/>
            <c:bubble3D val="0"/>
            <c:spPr>
              <a:solidFill>
                <a:schemeClr val="accent6"/>
              </a:solidFill>
              <a:ln>
                <a:noFill/>
              </a:ln>
              <a:effectLst/>
            </c:spPr>
            <c:extLst>
              <c:ext xmlns:c16="http://schemas.microsoft.com/office/drawing/2014/chart" uri="{C3380CC4-5D6E-409C-BE32-E72D297353CC}">
                <c16:uniqueId val="{00000007-77F9-4A99-94D5-39FE34FA2753}"/>
              </c:ext>
            </c:extLst>
          </c:dPt>
          <c:dPt>
            <c:idx val="2"/>
            <c:invertIfNegative val="0"/>
            <c:bubble3D val="0"/>
            <c:spPr>
              <a:solidFill>
                <a:srgbClr val="7030A0"/>
              </a:solidFill>
              <a:ln>
                <a:noFill/>
              </a:ln>
              <a:effectLst/>
            </c:spPr>
            <c:extLst>
              <c:ext xmlns:c16="http://schemas.microsoft.com/office/drawing/2014/chart" uri="{C3380CC4-5D6E-409C-BE32-E72D297353CC}">
                <c16:uniqueId val="{00000003-77F9-4A99-94D5-39FE34FA275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'Fora da competência'!$A$33:$A$35</c:f>
              <c:strCache>
                <c:ptCount val="3"/>
                <c:pt idx="0">
                  <c:v>Competência Estadual</c:v>
                </c:pt>
                <c:pt idx="1">
                  <c:v>Outros Municípios</c:v>
                </c:pt>
                <c:pt idx="2">
                  <c:v>Outros Órgãos</c:v>
                </c:pt>
              </c:strCache>
            </c:strRef>
          </c:cat>
          <c:val>
            <c:numRef>
              <c:f>'Fora da competência'!$B$33:$B$35</c:f>
              <c:numCache>
                <c:formatCode>General</c:formatCode>
                <c:ptCount val="3"/>
                <c:pt idx="0">
                  <c:v>21</c:v>
                </c:pt>
                <c:pt idx="1">
                  <c:v>22</c:v>
                </c:pt>
                <c:pt idx="2">
                  <c:v>99</c:v>
                </c:pt>
              </c:numCache>
            </c:numRef>
          </c:val>
          <c:extLst>
            <c:ext xmlns:c16="http://schemas.microsoft.com/office/drawing/2014/chart" uri="{C3380CC4-5D6E-409C-BE32-E72D297353CC}">
              <c16:uniqueId val="{00000006-77F9-4A99-94D5-39FE34FA2753}"/>
            </c:ext>
          </c:extLst>
        </c:ser>
        <c:dLbls>
          <c:dLblPos val="outEnd"/>
          <c:showLegendKey val="0"/>
          <c:showVal val="1"/>
          <c:showCatName val="0"/>
          <c:showSerName val="0"/>
          <c:showPercent val="0"/>
          <c:showBubbleSize val="0"/>
        </c:dLbls>
        <c:gapWidth val="219"/>
        <c:overlap val="-27"/>
        <c:axId val="1304434528"/>
        <c:axId val="1304429120"/>
      </c:barChart>
      <c:catAx>
        <c:axId val="130443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29120"/>
        <c:crosses val="autoZero"/>
        <c:auto val="1"/>
        <c:lblAlgn val="ctr"/>
        <c:lblOffset val="100"/>
        <c:noMultiLvlLbl val="0"/>
      </c:catAx>
      <c:valAx>
        <c:axId val="1304429120"/>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04434528"/>
        <c:crosses val="autoZero"/>
        <c:crossBetween val="between"/>
      </c:valAx>
      <c:spPr>
        <a:noFill/>
        <a:ln>
          <a:noFill/>
        </a:ln>
        <a:effectLst/>
      </c:spPr>
    </c:plotArea>
    <c:plotVisOnly val="1"/>
    <c:dispBlanksAs val="gap"/>
    <c:showDLblsOverMax val="0"/>
  </c:chart>
  <c:spPr>
    <a:solidFill>
      <a:schemeClr val="bg1"/>
    </a:solidFill>
    <a:ln w="3175"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rich>
          <a:bodyPr spcFirstLastPara="1" vertOverflow="ellipsis" wrap="square" lIns="0" tIns="0" rIns="0" bIns="0" anchor="ctr" anchorCtr="1"/>
          <a:lstStyle/>
          <a:p>
            <a:pPr algn="ctr">
              <a:defRPr/>
            </a:pPr>
            <a:r>
              <a:rPr lang="pt-BR" b="1">
                <a:solidFill>
                  <a:schemeClr val="accent5">
                    <a:lumMod val="50000"/>
                  </a:schemeClr>
                </a:solidFill>
              </a:rPr>
              <a:t>Total Mensal - 2026</a:t>
            </a:r>
          </a:p>
        </cx:rich>
      </cx:tx>
    </cx:title>
    <cx:plotArea>
      <cx:plotAreaRegion>
        <cx:series layoutId="treemap" uniqueId="{16608131-257D-4F01-8B35-FB1405B6A270}">
          <cx:dataLabels pos="inEnd">
            <cx:txPr>
              <a:bodyPr spcFirstLastPara="1" vertOverflow="ellipsis" wrap="square" lIns="0" tIns="0" rIns="0" bIns="0" anchor="ctr" anchorCtr="1">
                <a:spAutoFit/>
              </a:bodyPr>
              <a:lstStyle/>
              <a:p>
                <a:pPr>
                  <a:defRPr b="1">
                    <a:solidFill>
                      <a:sysClr val="windowText" lastClr="000000"/>
                    </a:solidFill>
                  </a:defRPr>
                </a:pPr>
                <a:endParaRPr lang="pt-BR" b="1">
                  <a:solidFill>
                    <a:sysClr val="windowText" lastClr="000000"/>
                  </a:solidFill>
                </a:endParaRPr>
              </a:p>
            </cx:txPr>
            <cx:visibility seriesName="0" categoryName="1" value="0"/>
          </cx:dataLabels>
          <cx:dataId val="0"/>
          <cx:layoutPr>
            <cx:parentLabelLayout val="overlapping"/>
          </cx:layoutPr>
        </cx:series>
      </cx:plotAreaRegion>
    </cx:plotArea>
  </cx:chart>
  <cx:spPr>
    <a:ln>
      <a:solidFill>
        <a:sysClr val="windowText" lastClr="000000"/>
      </a:solidFill>
    </a:ln>
  </cx:spPr>
  <cx:clrMapOvr bg1="lt1" tx1="dk1" bg2="lt2" tx2="dk2" accent1="accent1" accent2="accent2" accent3="accent3" accent4="accent4" accent5="accent5" accent6="accent6" hlink="hlink" folHlink="folHlink"/>
  <cx:printSettings>
    <cx:headerFooter alignWithMargins="1" differentOddEven="0" differentFirst="0"/>
    <cx:pageMargins l="0.511811024" r="0.511811024" t="0.78740157499999996" b="0.78740157499999996" header="0.31496062000000002" footer="0.31496062000000002"/>
    <cx:pageSetup paperSize="1" firstPageNumber="1" orientation="default" blackAndWhite="0" draft="0" useFirstPageNumber="0" horizontalDpi="600" verticalDpi="600" copies="1"/>
  </cx:printSetting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5" Type="http://schemas.openxmlformats.org/officeDocument/2006/relationships/chart" Target="../charts/chart28.xml"/><Relationship Id="rId4"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s>
</file>

<file path=xl/drawings/_rels/drawing19.xml.rels><?xml version="1.0" encoding="UTF-8" standalone="yes"?>
<Relationships xmlns="http://schemas.openxmlformats.org/package/2006/relationships"><Relationship Id="rId3" Type="http://schemas.microsoft.com/office/2014/relationships/chartEx" Target="../charts/chartEx1.xml"/><Relationship Id="rId2" Type="http://schemas.openxmlformats.org/officeDocument/2006/relationships/chart" Target="../charts/chart36.xml"/><Relationship Id="rId1" Type="http://schemas.openxmlformats.org/officeDocument/2006/relationships/chart" Target="../charts/chart35.xml"/><Relationship Id="rId4"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888682" cy="14468474"/>
    <xdr:sp macro="" textlink="">
      <xdr:nvSpPr>
        <xdr:cNvPr id="2" name="CaixaDeTexto 1">
          <a:extLst>
            <a:ext uri="{FF2B5EF4-FFF2-40B4-BE49-F238E27FC236}">
              <a16:creationId xmlns:a16="http://schemas.microsoft.com/office/drawing/2014/main" id="{00000000-0008-0000-0000-000002000000}"/>
            </a:ext>
          </a:extLst>
        </xdr:cNvPr>
        <xdr:cNvSpPr txBox="1"/>
      </xdr:nvSpPr>
      <xdr:spPr>
        <a:xfrm>
          <a:off x="0" y="0"/>
          <a:ext cx="9888682" cy="1446847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1100" b="1">
              <a:solidFill>
                <a:schemeClr val="tx1"/>
              </a:solidFill>
              <a:effectLst/>
              <a:latin typeface="Arial" panose="020B0604020202020204" pitchFamily="34" charset="0"/>
              <a:ea typeface="+mn-ea"/>
              <a:cs typeface="Arial" panose="020B0604020202020204" pitchFamily="34" charset="0"/>
            </a:rPr>
            <a:t>Ouvidoria Geral do Município</a:t>
          </a:r>
          <a:endParaRPr lang="pt-BR" sz="1100">
            <a:solidFill>
              <a:schemeClr val="tx1"/>
            </a:solidFill>
            <a:effectLst/>
            <a:latin typeface="Arial" panose="020B0604020202020204" pitchFamily="34" charset="0"/>
            <a:ea typeface="+mn-ea"/>
            <a:cs typeface="Arial" panose="020B0604020202020204" pitchFamily="34" charset="0"/>
          </a:endParaRPr>
        </a:p>
        <a:p>
          <a:pPr algn="ctr"/>
          <a:endParaRPr lang="pt-BR" sz="1100" b="1">
            <a:solidFill>
              <a:schemeClr val="tx1"/>
            </a:solidFill>
            <a:effectLst/>
            <a:latin typeface="Arial" panose="020B0604020202020204" pitchFamily="34" charset="0"/>
            <a:ea typeface="+mn-ea"/>
            <a:cs typeface="Arial" panose="020B0604020202020204" pitchFamily="34" charset="0"/>
          </a:endParaRPr>
        </a:p>
        <a:p>
          <a:pPr algn="ctr"/>
          <a:r>
            <a:rPr lang="pt-BR" sz="850" b="1">
              <a:solidFill>
                <a:schemeClr val="tx1"/>
              </a:solidFill>
              <a:effectLst/>
              <a:latin typeface="Arial" panose="020B0604020202020204" pitchFamily="34" charset="0"/>
              <a:ea typeface="+mn-ea"/>
              <a:cs typeface="Arial" panose="020B0604020202020204" pitchFamily="34" charset="0"/>
            </a:rPr>
            <a:t>Relatório de Abril de 2026</a:t>
          </a:r>
        </a:p>
        <a:p>
          <a:pPr algn="ctr"/>
          <a:endParaRPr lang="pt-BR" sz="900" b="1">
            <a:solidFill>
              <a:schemeClr val="tx1"/>
            </a:solidFill>
            <a:effectLst/>
            <a:latin typeface="Arial" panose="020B0604020202020204" pitchFamily="34" charset="0"/>
            <a:ea typeface="+mn-ea"/>
            <a:cs typeface="Arial" panose="020B0604020202020204" pitchFamily="34" charset="0"/>
          </a:endParaRPr>
        </a:p>
        <a:p>
          <a:pPr algn="l"/>
          <a:r>
            <a:rPr lang="pt-BR" sz="900">
              <a:solidFill>
                <a:schemeClr val="tx1"/>
              </a:solidFill>
              <a:effectLst/>
              <a:latin typeface="Arial" panose="020B0604020202020204" pitchFamily="34" charset="0"/>
              <a:ea typeface="+mn-ea"/>
              <a:cs typeface="Arial" panose="020B0604020202020204" pitchFamily="34" charset="0"/>
            </a:rPr>
            <a:t>        A Controladoria Geral do Município de São Paulo, por meio da Ouvidoria Geral do Município, em conformidade com o Decreto 58.426/2018, que institui a política de defesa do usuário dos serviços públicos, sistematiza e divulga, relatórios mensais, trimestrais e anuais. Esses relatórios consolidam dados e monitoram indicadores de satisfação, promovendo medidas para correção e prevenção de falhas na prestação dos serviços públicos.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0">
              <a:solidFill>
                <a:schemeClr val="tx1"/>
              </a:solidFill>
              <a:effectLst/>
              <a:latin typeface="Arial" panose="020B0604020202020204" pitchFamily="34" charset="0"/>
              <a:ea typeface="+mn-ea"/>
              <a:cs typeface="Arial" panose="020B0604020202020204" pitchFamily="34" charset="0"/>
            </a:rPr>
            <a:t>        No mês de abril de 2026 a Ouvidoria </a:t>
          </a:r>
          <a:r>
            <a:rPr lang="pt-BR" sz="900">
              <a:solidFill>
                <a:schemeClr val="tx1"/>
              </a:solidFill>
              <a:effectLst/>
              <a:latin typeface="Arial" panose="020B0604020202020204" pitchFamily="34" charset="0"/>
              <a:ea typeface="+mn-ea"/>
              <a:cs typeface="Arial" panose="020B0604020202020204" pitchFamily="34" charset="0"/>
            </a:rPr>
            <a:t>registrou </a:t>
          </a:r>
          <a:r>
            <a:rPr lang="pt-BR" sz="900" b="1">
              <a:solidFill>
                <a:schemeClr val="tx1"/>
              </a:solidFill>
              <a:effectLst/>
              <a:latin typeface="Arial" panose="020B0604020202020204" pitchFamily="34" charset="0"/>
              <a:ea typeface="+mn-ea"/>
              <a:cs typeface="Arial" panose="020B0604020202020204" pitchFamily="34" charset="0"/>
            </a:rPr>
            <a:t>5.538</a:t>
          </a:r>
          <a:r>
            <a:rPr lang="pt-BR" sz="900">
              <a:solidFill>
                <a:schemeClr val="tx1"/>
              </a:solidFill>
              <a:effectLst/>
              <a:latin typeface="Arial" panose="020B0604020202020204" pitchFamily="34" charset="0"/>
              <a:ea typeface="+mn-ea"/>
              <a:cs typeface="Arial" panose="020B0604020202020204" pitchFamily="34" charset="0"/>
            </a:rPr>
            <a:t> protocolos </a:t>
          </a:r>
          <a:r>
            <a:rPr lang="pt-BR" sz="900" baseline="0">
              <a:solidFill>
                <a:schemeClr val="tx1"/>
              </a:solidFill>
              <a:effectLst/>
              <a:latin typeface="Arial" panose="020B0604020202020204" pitchFamily="34" charset="0"/>
              <a:ea typeface="+mn-ea"/>
              <a:cs typeface="Arial" panose="020B0604020202020204" pitchFamily="34" charset="0"/>
            </a:rPr>
            <a:t>formalizados em </a:t>
          </a:r>
          <a:r>
            <a:rPr lang="pt-BR" sz="900">
              <a:solidFill>
                <a:schemeClr val="tx1"/>
              </a:solidFill>
              <a:effectLst/>
              <a:latin typeface="Arial" panose="020B0604020202020204" pitchFamily="34" charset="0"/>
              <a:ea typeface="+mn-ea"/>
              <a:cs typeface="Arial" panose="020B0604020202020204" pitchFamily="34" charset="0"/>
            </a:rPr>
            <a:t>atendimentos presenciais, por telefone na Central SP 156 (opção5), formulário eletrônico (Portal SP 156), e-mails e cartas.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1">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Do total registrado constata-se em 04 de maio de 2026, que 51,8% foram finalizados com a orientação e resposta aos cidadãos (ãs), 47,3% estão em andamento (aguardando complemento de informações do cidadão ou com processo autuado), 0,9% estão no prazo de</a:t>
          </a:r>
          <a:r>
            <a:rPr lang="pt-BR" sz="900" baseline="0">
              <a:solidFill>
                <a:schemeClr val="tx1"/>
              </a:solidFill>
              <a:effectLst/>
              <a:latin typeface="Arial" panose="020B0604020202020204" pitchFamily="34" charset="0"/>
              <a:ea typeface="+mn-ea"/>
              <a:cs typeface="Arial" panose="020B0604020202020204" pitchFamily="34" charset="0"/>
            </a:rPr>
            <a:t> análise e 0,1%</a:t>
          </a:r>
          <a:r>
            <a:rPr lang="pt-BR" sz="900">
              <a:solidFill>
                <a:schemeClr val="tx1"/>
              </a:solidFill>
              <a:effectLst/>
              <a:latin typeface="Arial" panose="020B0604020202020204" pitchFamily="34" charset="0"/>
              <a:ea typeface="+mn-ea"/>
              <a:cs typeface="Arial" panose="020B0604020202020204" pitchFamily="34" charset="0"/>
            </a:rPr>
            <a:t> foi cancelado. </a:t>
          </a: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pPr algn="l"/>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endParaRPr lang="pt-BR" sz="900">
            <a:latin typeface="Arial" panose="020B0604020202020204" pitchFamily="34" charset="0"/>
            <a:cs typeface="Arial" panose="020B0604020202020204" pitchFamily="34" charset="0"/>
          </a:endParaRPr>
        </a:p>
        <a:p>
          <a:pPr algn="l"/>
          <a:r>
            <a:rPr lang="pt-BR" sz="900" b="1">
              <a:solidFill>
                <a:schemeClr val="tx1"/>
              </a:solidFill>
              <a:effectLst/>
              <a:latin typeface="+mn-lt"/>
              <a:ea typeface="+mn-ea"/>
              <a:cs typeface="+mn-cs"/>
            </a:rPr>
            <a:t>        </a:t>
          </a:r>
        </a:p>
        <a:p>
          <a:pPr algn="l"/>
          <a:r>
            <a:rPr lang="pt-BR" sz="900" b="1">
              <a:solidFill>
                <a:schemeClr val="tx1"/>
              </a:solidFill>
              <a:effectLst/>
              <a:latin typeface="Arial" panose="020B0604020202020204" pitchFamily="34" charset="0"/>
              <a:ea typeface="+mn-ea"/>
              <a:cs typeface="Arial" panose="020B0604020202020204" pitchFamily="34" charset="0"/>
            </a:rPr>
            <a:t>        Principais Variações nos Assuntos e Subprefeituras</a:t>
          </a: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a:solidFill>
                <a:schemeClr val="tx1"/>
              </a:solidFill>
              <a:effectLst/>
              <a:latin typeface="Arial" panose="020B0604020202020204" pitchFamily="34" charset="0"/>
              <a:ea typeface="+mn-ea"/>
              <a:cs typeface="Arial" panose="020B0604020202020204" pitchFamily="34" charset="0"/>
            </a:rPr>
            <a:t>O presente relatório inclui a estatística das 10 maiores variações no quesito assunto e unidade.         </a:t>
          </a: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r>
            <a:rPr lang="pt-BR" sz="1000">
              <a:solidFill>
                <a:schemeClr val="tx1"/>
              </a:solidFill>
              <a:effectLst/>
              <a:latin typeface="Arial" panose="020B0604020202020204" pitchFamily="34" charset="0"/>
              <a:ea typeface="+mn-ea"/>
              <a:cs typeface="Arial" panose="020B0604020202020204" pitchFamily="34" charset="0"/>
            </a:rPr>
            <a:t>                                                    </a:t>
          </a:r>
        </a:p>
        <a:p>
          <a:pPr eaLnBrk="1" fontAlgn="auto" latinLnBrk="0" hangingPunct="1"/>
          <a:r>
            <a:rPr lang="pt-BR" sz="900" b="1">
              <a:solidFill>
                <a:schemeClr val="tx1"/>
              </a:solidFill>
              <a:effectLst/>
              <a:latin typeface="Arial" panose="020B0604020202020204" pitchFamily="34" charset="0"/>
              <a:ea typeface="+mn-ea"/>
              <a:cs typeface="Arial" panose="020B0604020202020204" pitchFamily="34" charset="0"/>
            </a:rPr>
            <a:t>        </a:t>
          </a:r>
          <a:r>
            <a:rPr lang="pt-BR" sz="900" b="1" baseline="0">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A maior variação de aumento em abril/26 entre os dez assuntos mais demandados, foi </a:t>
          </a:r>
          <a:r>
            <a:rPr lang="pt-BR" sz="900" b="1">
              <a:solidFill>
                <a:schemeClr val="tx1"/>
              </a:solidFill>
              <a:effectLst/>
              <a:latin typeface="Arial" panose="020B0604020202020204" pitchFamily="34" charset="0"/>
              <a:ea typeface="+mn-ea"/>
              <a:cs typeface="Arial" panose="020B0604020202020204" pitchFamily="34" charset="0"/>
            </a:rPr>
            <a:t>"Capinação e roçada de áreas verdes" </a:t>
          </a:r>
          <a:r>
            <a:rPr lang="pt-BR" sz="900" b="0">
              <a:solidFill>
                <a:schemeClr val="tx1"/>
              </a:solidFill>
              <a:effectLst/>
              <a:latin typeface="Arial" panose="020B0604020202020204" pitchFamily="34" charset="0"/>
              <a:ea typeface="+mn-ea"/>
              <a:cs typeface="Arial" panose="020B0604020202020204" pitchFamily="34" charset="0"/>
            </a:rPr>
            <a:t>com aumento 28,14%</a:t>
          </a:r>
          <a:r>
            <a:rPr lang="pt-BR" sz="900" b="0" baseline="0">
              <a:solidFill>
                <a:schemeClr val="tx1"/>
              </a:solidFill>
              <a:effectLst/>
              <a:latin typeface="Arial" panose="020B0604020202020204" pitchFamily="34" charset="0"/>
              <a:ea typeface="+mn-ea"/>
              <a:cs typeface="Arial" panose="020B0604020202020204" pitchFamily="34" charset="0"/>
            </a:rPr>
            <a:t> Para efeito deste relatório, entende-se por “Capinação e roçada de áreas verdes” as manifestações relacionadas à solicitação de corte e manutenção de mato, grama e vegetação rasteira em áreas públicas, como sarjetas, calçadas, pontos de ônibus, canteiros, praças, escadarias, vielas, túneis, pontes, viadutos e demais vias da rede viária, visando à limpeza, conservação e segurança dos espaços públicos.</a:t>
          </a:r>
        </a:p>
        <a:p>
          <a:pPr eaLnBrk="1" fontAlgn="auto" latinLnBrk="0" hangingPunct="1"/>
          <a:endParaRPr lang="pt-BR" sz="900" b="0" baseline="0">
            <a:solidFill>
              <a:srgbClr val="FF0000"/>
            </a:solidFill>
            <a:effectLst/>
            <a:latin typeface="Arial" panose="020B0604020202020204" pitchFamily="34" charset="0"/>
            <a:ea typeface="+mn-ea"/>
            <a:cs typeface="Arial" panose="020B0604020202020204" pitchFamily="34" charset="0"/>
          </a:endParaRPr>
        </a:p>
        <a:p>
          <a:pPr eaLnBrk="1" fontAlgn="auto" latinLnBrk="0" hangingPunct="1"/>
          <a:r>
            <a:rPr lang="pt-BR" sz="900" b="0" baseline="0">
              <a:solidFill>
                <a:schemeClr val="tx1"/>
              </a:solidFill>
              <a:effectLst/>
              <a:latin typeface="Arial" panose="020B0604020202020204" pitchFamily="34" charset="0"/>
              <a:ea typeface="+mn-ea"/>
              <a:cs typeface="Arial" panose="020B0604020202020204" pitchFamily="34" charset="0"/>
            </a:rPr>
            <a:t>        A maior variação de diminuição em abril/26 entre os dez assuntos mais demandados, foi </a:t>
          </a:r>
          <a:r>
            <a:rPr lang="pt-BR" sz="900" b="1" baseline="0">
              <a:solidFill>
                <a:schemeClr val="tx1"/>
              </a:solidFill>
              <a:effectLst/>
              <a:latin typeface="Arial" panose="020B0604020202020204" pitchFamily="34" charset="0"/>
              <a:ea typeface="+mn-ea"/>
              <a:cs typeface="Arial" panose="020B0604020202020204" pitchFamily="34" charset="0"/>
            </a:rPr>
            <a:t>"Matrícula</a:t>
          </a:r>
          <a:r>
            <a:rPr lang="pt-BR" sz="900" b="1">
              <a:solidFill>
                <a:schemeClr val="tx1"/>
              </a:solidFill>
              <a:effectLst/>
              <a:latin typeface="Arial" panose="020B0604020202020204" pitchFamily="34" charset="0"/>
              <a:ea typeface="+mn-ea"/>
              <a:cs typeface="Arial" panose="020B0604020202020204" pitchFamily="34" charset="0"/>
            </a:rPr>
            <a:t>"</a:t>
          </a:r>
          <a:r>
            <a:rPr lang="pt-BR" sz="900" b="1" baseline="0">
              <a:solidFill>
                <a:schemeClr val="tx1"/>
              </a:solidFill>
              <a:effectLst/>
              <a:latin typeface="Arial" panose="020B0604020202020204" pitchFamily="34" charset="0"/>
              <a:ea typeface="+mn-ea"/>
              <a:cs typeface="Arial" panose="020B0604020202020204" pitchFamily="34" charset="0"/>
            </a:rPr>
            <a:t> </a:t>
          </a:r>
          <a:r>
            <a:rPr lang="pt-BR" sz="900" b="0" baseline="0">
              <a:solidFill>
                <a:schemeClr val="tx1"/>
              </a:solidFill>
              <a:effectLst/>
              <a:latin typeface="Arial" panose="020B0604020202020204" pitchFamily="34" charset="0"/>
              <a:ea typeface="+mn-ea"/>
              <a:cs typeface="Arial" panose="020B0604020202020204" pitchFamily="34" charset="0"/>
            </a:rPr>
            <a:t>com diminuição de 51,43%. Para efeito desse relatório, entende-se por “Matrícula” as manifestações referentes à inscrição ou transferência em instituições de ensino da prefeitura de São Paulo.	</a:t>
          </a:r>
        </a:p>
        <a:p>
          <a:pPr eaLnBrk="1" fontAlgn="auto" latinLnBrk="0" hangingPunct="1"/>
          <a:endParaRPr lang="pt-BR" sz="900" b="0" baseline="0">
            <a:solidFill>
              <a:schemeClr val="tx1"/>
            </a:solidFill>
            <a:effectLst/>
            <a:latin typeface="Arial" panose="020B0604020202020204" pitchFamily="34" charset="0"/>
            <a:ea typeface="+mn-ea"/>
            <a:cs typeface="Arial" panose="020B0604020202020204" pitchFamily="34" charset="0"/>
          </a:endParaRPr>
        </a:p>
        <a:p>
          <a:pPr eaLnBrk="1" fontAlgn="auto" latinLnBrk="0" hangingPunct="1"/>
          <a:endParaRPr lang="pt-BR" sz="900" b="0" baseline="0">
            <a:solidFill>
              <a:schemeClr val="tx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pt-BR" sz="900" b="1" baseline="0">
              <a:solidFill>
                <a:schemeClr val="tx1"/>
              </a:solidFill>
              <a:effectLst/>
              <a:latin typeface="+mn-lt"/>
              <a:ea typeface="+mn-ea"/>
              <a:cs typeface="+mn-cs"/>
            </a:rPr>
            <a:t>        </a:t>
          </a:r>
          <a:r>
            <a:rPr lang="pt-BR" sz="900">
              <a:solidFill>
                <a:schemeClr val="tx1"/>
              </a:solidFill>
              <a:effectLst/>
              <a:latin typeface="Arial" panose="020B0604020202020204" pitchFamily="34" charset="0"/>
              <a:ea typeface="+mn-ea"/>
              <a:cs typeface="Arial" panose="020B0604020202020204" pitchFamily="34" charset="0"/>
            </a:rPr>
            <a:t>Os gráficos abaixo demonstram as 10 Subprefeituras mais solicitadas de abril de 2026 e os 10 assuntos mais demandados entre</a:t>
          </a:r>
          <a:r>
            <a:rPr lang="pt-BR" sz="900" baseline="0">
              <a:solidFill>
                <a:schemeClr val="tx1"/>
              </a:solidFill>
              <a:effectLst/>
              <a:latin typeface="Arial" panose="020B0604020202020204" pitchFamily="34" charset="0"/>
              <a:ea typeface="+mn-ea"/>
              <a:cs typeface="Arial" panose="020B0604020202020204" pitchFamily="34" charset="0"/>
            </a:rPr>
            <a:t> </a:t>
          </a:r>
          <a:r>
            <a:rPr lang="pt-BR" sz="900">
              <a:solidFill>
                <a:schemeClr val="tx1"/>
              </a:solidFill>
              <a:effectLst/>
              <a:latin typeface="Arial" panose="020B0604020202020204" pitchFamily="34" charset="0"/>
              <a:ea typeface="+mn-ea"/>
              <a:cs typeface="Arial" panose="020B0604020202020204" pitchFamily="34" charset="0"/>
            </a:rPr>
            <a:t>essas Subprefeituras. </a:t>
          </a:r>
          <a:r>
            <a:rPr lang="pt-BR" sz="1100">
              <a:solidFill>
                <a:schemeClr val="tx1"/>
              </a:solidFill>
              <a:effectLst/>
              <a:latin typeface="+mn-lt"/>
              <a:ea typeface="+mn-ea"/>
              <a:cs typeface="+mn-cs"/>
            </a:rPr>
            <a:t>	</a:t>
          </a: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900">
            <a:solidFill>
              <a:schemeClr val="tx1"/>
            </a:solidFill>
            <a:effectLst/>
            <a:latin typeface="Arial" panose="020B0604020202020204" pitchFamily="34" charset="0"/>
            <a:ea typeface="+mn-ea"/>
            <a:cs typeface="Arial" panose="020B0604020202020204" pitchFamily="34" charset="0"/>
          </a:endParaRPr>
        </a:p>
        <a:p>
          <a:r>
            <a:rPr lang="pt-BR" sz="900" b="1">
              <a:solidFill>
                <a:srgbClr val="FF0000"/>
              </a:solidFill>
              <a:effectLst/>
              <a:latin typeface="Arial" panose="020B0604020202020204" pitchFamily="34" charset="0"/>
              <a:ea typeface="+mn-ea"/>
              <a:cs typeface="Arial" panose="020B0604020202020204" pitchFamily="34" charset="0"/>
            </a:rPr>
            <a:t>        </a:t>
          </a:r>
          <a:r>
            <a:rPr lang="pt-BR" sz="900" b="1">
              <a:solidFill>
                <a:sysClr val="windowText" lastClr="000000"/>
              </a:solidFill>
              <a:effectLst/>
              <a:latin typeface="Arial" panose="020B0604020202020204" pitchFamily="34" charset="0"/>
              <a:ea typeface="+mn-ea"/>
              <a:cs typeface="Arial" panose="020B0604020202020204" pitchFamily="34" charset="0"/>
            </a:rPr>
            <a:t>Denúncias</a:t>
          </a:r>
          <a:endParaRPr lang="pt-BR" sz="900">
            <a:solidFill>
              <a:sysClr val="windowText" lastClr="000000"/>
            </a:solidFill>
            <a:effectLst/>
            <a:latin typeface="Arial" panose="020B0604020202020204" pitchFamily="34" charset="0"/>
            <a:ea typeface="+mn-ea"/>
            <a:cs typeface="Arial" panose="020B0604020202020204" pitchFamily="34" charset="0"/>
          </a:endParaRPr>
        </a:p>
        <a:p>
          <a:endParaRPr lang="pt-BR" sz="900">
            <a:solidFill>
              <a:sysClr val="windowText" lastClr="000000"/>
            </a:solidFill>
            <a:effectLst/>
            <a:latin typeface="Arial" panose="020B0604020202020204" pitchFamily="34" charset="0"/>
            <a:ea typeface="+mn-ea"/>
            <a:cs typeface="Arial" panose="020B0604020202020204" pitchFamily="34" charset="0"/>
          </a:endParaRPr>
        </a:p>
        <a:p>
          <a:r>
            <a:rPr lang="pt-BR" sz="900">
              <a:solidFill>
                <a:srgbClr val="FF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A Ouvidoria Geral recebe as denúncias classificadas em seis naturezas: a) conduta inadequada de servidor público, b) desconformidade legal, c) contratação e/ou gestão de serviço público, d) assédio moral, e) assédio sexual e f) zelo com verbas, materiais e bens públicos. O (a) cidadão (ã) muitas vezes registra sua manifestação utilizando a expressão “denúncia” quando, na verdade, trata-se de um descumprimento da prestação do serviço. Assim, foram registradas, em abril/26, via canais de atendimento da Ouvidoria do Município de São Paulo </a:t>
          </a:r>
          <a:r>
            <a:rPr lang="pt-BR" sz="900" b="1">
              <a:solidFill>
                <a:sysClr val="windowText" lastClr="000000"/>
              </a:solidFill>
              <a:effectLst/>
              <a:latin typeface="Arial" panose="020B0604020202020204" pitchFamily="34" charset="0"/>
              <a:ea typeface="+mn-ea"/>
              <a:cs typeface="Arial" panose="020B0604020202020204" pitchFamily="34" charset="0"/>
            </a:rPr>
            <a:t>398 </a:t>
          </a:r>
          <a:r>
            <a:rPr lang="pt-BR" sz="900">
              <a:solidFill>
                <a:sysClr val="windowText" lastClr="000000"/>
              </a:solidFill>
              <a:effectLst/>
              <a:latin typeface="Arial" panose="020B0604020202020204" pitchFamily="34" charset="0"/>
              <a:ea typeface="+mn-ea"/>
              <a:cs typeface="Arial" panose="020B0604020202020204" pitchFamily="34" charset="0"/>
            </a:rPr>
            <a:t>manifestações, sendo encaminhadas </a:t>
          </a:r>
          <a:r>
            <a:rPr lang="pt-BR" sz="900" b="1">
              <a:solidFill>
                <a:sysClr val="windowText" lastClr="000000"/>
              </a:solidFill>
              <a:effectLst/>
              <a:latin typeface="Arial" panose="020B0604020202020204" pitchFamily="34" charset="0"/>
              <a:ea typeface="+mn-ea"/>
              <a:cs typeface="Arial" panose="020B0604020202020204" pitchFamily="34" charset="0"/>
            </a:rPr>
            <a:t>104</a:t>
          </a:r>
          <a:r>
            <a:rPr lang="pt-BR" sz="900" b="1" baseline="0">
              <a:solidFill>
                <a:sysClr val="windowText" lastClr="00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como denúncia, as quais podem ser apuradas pela Corregedoria da Controladoria Geral do Município.</a:t>
          </a:r>
        </a:p>
        <a:p>
          <a:endParaRPr lang="pt-BR" sz="900" b="1">
            <a:solidFill>
              <a:sysClr val="windowText" lastClr="000000"/>
            </a:solidFill>
            <a:effectLst/>
            <a:latin typeface="Arial" panose="020B0604020202020204" pitchFamily="34" charset="0"/>
            <a:ea typeface="+mn-ea"/>
            <a:cs typeface="Arial" panose="020B0604020202020204" pitchFamily="34" charset="0"/>
          </a:endParaRPr>
        </a:p>
        <a:p>
          <a:r>
            <a:rPr lang="pt-BR" sz="900" b="1">
              <a:solidFill>
                <a:sysClr val="windowText" lastClr="000000"/>
              </a:solidFill>
              <a:effectLst/>
              <a:latin typeface="Arial" panose="020B0604020202020204" pitchFamily="34" charset="0"/>
              <a:ea typeface="+mn-ea"/>
              <a:cs typeface="Arial" panose="020B0604020202020204" pitchFamily="34" charset="0"/>
            </a:rPr>
            <a:t>        Pedidos de informação e-Sic</a:t>
          </a:r>
          <a:endParaRPr lang="pt-BR" sz="900">
            <a:solidFill>
              <a:sysClr val="windowText" lastClr="000000"/>
            </a:solidFill>
            <a:effectLst/>
            <a:latin typeface="Arial" panose="020B0604020202020204" pitchFamily="34" charset="0"/>
            <a:ea typeface="+mn-ea"/>
            <a:cs typeface="Arial" panose="020B0604020202020204" pitchFamily="34" charset="0"/>
          </a:endParaRPr>
        </a:p>
        <a:p>
          <a:endParaRPr lang="pt-BR" sz="900">
            <a:solidFill>
              <a:sysClr val="windowText" lastClr="000000"/>
            </a:solidFill>
            <a:effectLst/>
            <a:latin typeface="Arial" panose="020B0604020202020204" pitchFamily="34" charset="0"/>
            <a:ea typeface="+mn-ea"/>
            <a:cs typeface="Arial" panose="020B0604020202020204" pitchFamily="34" charset="0"/>
          </a:endParaRPr>
        </a:p>
        <a:p>
          <a:r>
            <a:rPr lang="pt-BR" sz="900">
              <a:solidFill>
                <a:sysClr val="windowText" lastClr="000000"/>
              </a:solidFill>
              <a:effectLst/>
              <a:latin typeface="Arial" panose="020B0604020202020204" pitchFamily="34" charset="0"/>
              <a:ea typeface="+mn-ea"/>
              <a:cs typeface="Arial" panose="020B0604020202020204" pitchFamily="34" charset="0"/>
            </a:rPr>
            <a:t>        No mês de abril/26 entraram </a:t>
          </a:r>
          <a:r>
            <a:rPr lang="pt-BR" sz="900" b="1">
              <a:solidFill>
                <a:sysClr val="windowText" lastClr="000000"/>
              </a:solidFill>
              <a:effectLst/>
              <a:latin typeface="Arial" panose="020B0604020202020204" pitchFamily="34" charset="0"/>
              <a:ea typeface="+mn-ea"/>
              <a:cs typeface="Arial" panose="020B0604020202020204" pitchFamily="34" charset="0"/>
            </a:rPr>
            <a:t>916 </a:t>
          </a:r>
          <a:r>
            <a:rPr lang="pt-BR" sz="900">
              <a:solidFill>
                <a:sysClr val="windowText" lastClr="000000"/>
              </a:solidFill>
              <a:effectLst/>
              <a:latin typeface="Arial" panose="020B0604020202020204" pitchFamily="34" charset="0"/>
              <a:ea typeface="+mn-ea"/>
              <a:cs typeface="Arial" panose="020B0604020202020204" pitchFamily="34" charset="0"/>
            </a:rPr>
            <a:t>pedidos de acesso à informação. Em comparação com o mês anterior houve um</a:t>
          </a:r>
          <a:r>
            <a:rPr lang="pt-BR" sz="900" baseline="0">
              <a:solidFill>
                <a:sysClr val="windowText" lastClr="000000"/>
              </a:solidFill>
              <a:effectLst/>
              <a:latin typeface="Arial" panose="020B0604020202020204" pitchFamily="34" charset="0"/>
              <a:ea typeface="+mn-ea"/>
              <a:cs typeface="Arial" panose="020B0604020202020204" pitchFamily="34" charset="0"/>
            </a:rPr>
            <a:t>a diminuição</a:t>
          </a:r>
          <a:r>
            <a:rPr lang="pt-BR" sz="900">
              <a:solidFill>
                <a:sysClr val="windowText" lastClr="000000"/>
              </a:solidFill>
              <a:effectLst/>
              <a:latin typeface="Arial" panose="020B0604020202020204" pitchFamily="34" charset="0"/>
              <a:ea typeface="+mn-ea"/>
              <a:cs typeface="Arial" panose="020B0604020202020204" pitchFamily="34" charset="0"/>
            </a:rPr>
            <a:t> de </a:t>
          </a:r>
          <a:r>
            <a:rPr lang="pt-BR" sz="900" b="1">
              <a:solidFill>
                <a:sysClr val="windowText" lastClr="000000"/>
              </a:solidFill>
              <a:effectLst/>
              <a:latin typeface="Arial" panose="020B0604020202020204" pitchFamily="34" charset="0"/>
              <a:ea typeface="+mn-ea"/>
              <a:cs typeface="Arial" panose="020B0604020202020204" pitchFamily="34" charset="0"/>
            </a:rPr>
            <a:t>4,98%</a:t>
          </a:r>
          <a:r>
            <a:rPr lang="pt-BR" sz="900" baseline="0">
              <a:solidFill>
                <a:sysClr val="windowText" lastClr="00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considerando que em</a:t>
          </a:r>
          <a:r>
            <a:rPr lang="pt-BR" sz="900" baseline="0">
              <a:solidFill>
                <a:sysClr val="windowText" lastClr="000000"/>
              </a:solidFill>
              <a:effectLst/>
              <a:latin typeface="Arial" panose="020B0604020202020204" pitchFamily="34" charset="0"/>
              <a:ea typeface="+mn-ea"/>
              <a:cs typeface="Arial" panose="020B0604020202020204" pitchFamily="34" charset="0"/>
            </a:rPr>
            <a:t> março de 2026</a:t>
          </a:r>
          <a:r>
            <a:rPr lang="pt-BR" sz="900">
              <a:solidFill>
                <a:sysClr val="windowText" lastClr="000000"/>
              </a:solidFill>
              <a:effectLst/>
              <a:latin typeface="Arial" panose="020B0604020202020204" pitchFamily="34" charset="0"/>
              <a:ea typeface="+mn-ea"/>
              <a:cs typeface="Arial" panose="020B0604020202020204" pitchFamily="34" charset="0"/>
            </a:rPr>
            <a:t> foram registrados 964</a:t>
          </a:r>
          <a:r>
            <a:rPr lang="pt-BR" sz="900" b="1">
              <a:solidFill>
                <a:sysClr val="windowText" lastClr="000000"/>
              </a:solidFill>
              <a:effectLst/>
              <a:latin typeface="Arial" panose="020B0604020202020204" pitchFamily="34" charset="0"/>
              <a:ea typeface="+mn-ea"/>
              <a:cs typeface="Arial" panose="020B0604020202020204" pitchFamily="34" charset="0"/>
            </a:rPr>
            <a:t> </a:t>
          </a:r>
          <a:r>
            <a:rPr lang="pt-BR" sz="900">
              <a:solidFill>
                <a:sysClr val="windowText" lastClr="000000"/>
              </a:solidFill>
              <a:effectLst/>
              <a:latin typeface="Arial" panose="020B0604020202020204" pitchFamily="34" charset="0"/>
              <a:ea typeface="+mn-ea"/>
              <a:cs typeface="Arial" panose="020B0604020202020204" pitchFamily="34" charset="0"/>
            </a:rPr>
            <a:t>pedidos de informação.</a:t>
          </a:r>
          <a:endParaRPr lang="pt-BR" sz="900">
            <a:solidFill>
              <a:sysClr val="windowText" lastClr="000000"/>
            </a:solidFill>
            <a:latin typeface="Arial" panose="020B0604020202020204" pitchFamily="34" charset="0"/>
            <a:cs typeface="Arial" panose="020B0604020202020204" pitchFamily="34" charset="0"/>
          </a:endParaRPr>
        </a:p>
        <a:p>
          <a:endParaRPr lang="pt-BR" sz="850">
            <a:solidFill>
              <a:sysClr val="windowText" lastClr="000000"/>
            </a:solidFill>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xdr:txBody>
    </xdr:sp>
    <xdr:clientData/>
  </xdr:oneCellAnchor>
  <xdr:twoCellAnchor>
    <xdr:from>
      <xdr:col>0</xdr:col>
      <xdr:colOff>0</xdr:colOff>
      <xdr:row>76</xdr:row>
      <xdr:rowOff>9526</xdr:rowOff>
    </xdr:from>
    <xdr:to>
      <xdr:col>16</xdr:col>
      <xdr:colOff>142875</xdr:colOff>
      <xdr:row>87</xdr:row>
      <xdr:rowOff>78798</xdr:rowOff>
    </xdr:to>
    <xdr:sp macro="" textlink="">
      <xdr:nvSpPr>
        <xdr:cNvPr id="3" name="Retângulo 2">
          <a:extLst>
            <a:ext uri="{FF2B5EF4-FFF2-40B4-BE49-F238E27FC236}">
              <a16:creationId xmlns:a16="http://schemas.microsoft.com/office/drawing/2014/main" id="{2F0B19B4-6FD8-3A13-018D-CF70B4C67E5E}"/>
            </a:ext>
          </a:extLst>
        </xdr:cNvPr>
        <xdr:cNvSpPr/>
      </xdr:nvSpPr>
      <xdr:spPr>
        <a:xfrm>
          <a:off x="0" y="14487526"/>
          <a:ext cx="9896475" cy="2164772"/>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rtl="0" fontAlgn="base"/>
          <a:r>
            <a:rPr lang="pt-BR" sz="900" b="1" i="0">
              <a:solidFill>
                <a:sysClr val="windowText" lastClr="000000"/>
              </a:solidFill>
              <a:effectLst/>
              <a:latin typeface="Arial" panose="020B0604020202020204" pitchFamily="34" charset="0"/>
              <a:ea typeface="+mn-ea"/>
              <a:cs typeface="Arial" panose="020B0604020202020204" pitchFamily="34" charset="0"/>
            </a:rPr>
            <a:t>Dados Estatísticos </a:t>
          </a:r>
          <a:br>
            <a:rPr lang="pt-BR" sz="900" b="1"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rgbClr val="FF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Este relatório foi elaborado com base nas informações extraídas do Sistema SIGRC (Sistema Integrado de Gestão de Relacionamento com o Cidadão), sob a gestão da Secretaria Municipal de Inovação e Tecnologia (SMIT). Os dados incluem manifestações categorizadas como reclamação, solicitação, elogio, sugestão e denúncias, além de pedidos de informações provenientes do e-SIC (Sistema Eletrônico do Serviço de Informações ao Cidadão), extraídos de um banco de dados disponibilizado pela empresa responsável pelo sistema, a PRODAM.  </a:t>
          </a:r>
          <a:br>
            <a:rPr lang="pt-BR" sz="900" b="0"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ysClr val="windowText" lastClr="00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A equipe da Divisão de Relatórios e Estatística coleta, consolida e trata os dados, com foco nos serviços prestados pela Administração Municipal. A manifestação categorizada como denúncia foi incluída no total de registros (nas abas 'protocolos' e 'canais</a:t>
          </a:r>
          <a:r>
            <a:rPr lang="pt-BR" sz="900" b="0" i="0" baseline="0">
              <a:solidFill>
                <a:sysClr val="windowText" lastClr="000000"/>
              </a:solidFill>
              <a:effectLst/>
              <a:latin typeface="Arial" panose="020B0604020202020204" pitchFamily="34" charset="0"/>
              <a:ea typeface="+mn-ea"/>
              <a:cs typeface="Arial" panose="020B0604020202020204" pitchFamily="34" charset="0"/>
            </a:rPr>
            <a:t> </a:t>
          </a:r>
          <a:r>
            <a:rPr lang="pt-BR" sz="900" b="0" i="0">
              <a:solidFill>
                <a:sysClr val="windowText" lastClr="000000"/>
              </a:solidFill>
              <a:effectLst/>
              <a:latin typeface="Arial" panose="020B0604020202020204" pitchFamily="34" charset="0"/>
              <a:ea typeface="+mn-ea"/>
              <a:cs typeface="Arial" panose="020B0604020202020204" pitchFamily="34" charset="0"/>
            </a:rPr>
            <a:t>atendimento' dos arquivos nas extensões XLS e ODS); contudo, o processamento é realizado por órgãos de apuração, como as Corregedorias ou a PGM/PROCED, razão pela qual as demais estatísticas contemplam apenas os serviços oferecidos pela municipalidade. </a:t>
          </a:r>
          <a:br>
            <a:rPr lang="pt-BR" sz="900" b="0" i="0">
              <a:solidFill>
                <a:sysClr val="windowText" lastClr="000000"/>
              </a:solidFill>
              <a:effectLst/>
              <a:latin typeface="Arial" panose="020B0604020202020204" pitchFamily="34" charset="0"/>
              <a:ea typeface="+mn-ea"/>
              <a:cs typeface="Arial" panose="020B0604020202020204" pitchFamily="34" charset="0"/>
            </a:rPr>
          </a:br>
          <a:endParaRPr lang="pt-BR" sz="900" b="0" i="0">
            <a:solidFill>
              <a:sysClr val="windowText" lastClr="000000"/>
            </a:solidFill>
            <a:effectLst/>
            <a:latin typeface="Arial" panose="020B0604020202020204" pitchFamily="34" charset="0"/>
            <a:ea typeface="+mn-ea"/>
            <a:cs typeface="Arial" panose="020B0604020202020204" pitchFamily="34" charset="0"/>
          </a:endParaRPr>
        </a:p>
        <a:p>
          <a:pPr algn="l" rtl="0" fontAlgn="base"/>
          <a:r>
            <a:rPr lang="pt-BR" sz="900" b="0" i="0">
              <a:solidFill>
                <a:sysClr val="windowText" lastClr="000000"/>
              </a:solidFill>
              <a:effectLst/>
              <a:latin typeface="Arial" panose="020B0604020202020204" pitchFamily="34" charset="0"/>
              <a:ea typeface="+mn-ea"/>
              <a:cs typeface="Arial" panose="020B0604020202020204" pitchFamily="34" charset="0"/>
            </a:rPr>
            <a:t>       Desde o dia 25 de outubro de 2024, foi disponibilizado no portal SP156 o formulário</a:t>
          </a:r>
          <a:r>
            <a:rPr lang="pt-BR" sz="900" b="1" i="0">
              <a:solidFill>
                <a:sysClr val="windowText" lastClr="000000"/>
              </a:solidFill>
              <a:effectLst/>
              <a:latin typeface="Arial" panose="020B0604020202020204" pitchFamily="34" charset="0"/>
              <a:ea typeface="+mn-ea"/>
              <a:cs typeface="Arial" panose="020B0604020202020204" pitchFamily="34" charset="0"/>
            </a:rPr>
            <a:t> "Informações, Reclamações, Denúncias, Elogios e Sugestões sobre a obra de implantação do BRT Aricanduva e do novo Centro de Operações da SPTrans (COP)", </a:t>
          </a:r>
          <a:r>
            <a:rPr lang="pt-BR" sz="900" b="0" i="0">
              <a:solidFill>
                <a:sysClr val="windowText" lastClr="000000"/>
              </a:solidFill>
              <a:effectLst/>
              <a:latin typeface="Arial" panose="020B0604020202020204" pitchFamily="34" charset="0"/>
              <a:ea typeface="+mn-ea"/>
              <a:cs typeface="Arial" panose="020B0604020202020204" pitchFamily="34" charset="0"/>
            </a:rPr>
            <a:t>disponível para consulta através do link: </a:t>
          </a:r>
          <a:r>
            <a:rPr lang="pt-BR" sz="900" b="0" i="0" u="sng" strike="noStrike">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xmlns="" val="tx"/>
                  </a:ext>
                </a:extLst>
              </a:hlinkClick>
            </a:rPr>
            <a:t>https://sp156.prefeitura.sp.gov.br/portal/servicos/informacao?servico=4711</a:t>
          </a:r>
          <a:r>
            <a:rPr lang="pt-BR" sz="900" b="0" i="0">
              <a:solidFill>
                <a:sysClr val="windowText" lastClr="000000"/>
              </a:solidFill>
              <a:effectLst/>
              <a:latin typeface="Arial" panose="020B0604020202020204" pitchFamily="34" charset="0"/>
              <a:ea typeface="+mn-ea"/>
              <a:cs typeface="Arial" panose="020B0604020202020204" pitchFamily="34" charset="0"/>
            </a:rPr>
            <a:t>. Esse formulário foi classificado como uma nova categoria de manifestação, chamada "manifestações sobre o BRT Aricanduva", a partir do relatório de outubro de 2024, visando organizar e acompanhar as demandas relacionadas a essa obra. </a:t>
          </a:r>
        </a:p>
        <a:p>
          <a:pPr algn="l"/>
          <a:endParaRPr lang="pt-BR" sz="1100" kern="1200">
            <a:solidFill>
              <a:sysClr val="windowText" lastClr="000000"/>
            </a:solidFill>
          </a:endParaRPr>
        </a:p>
      </xdr:txBody>
    </xdr:sp>
    <xdr:clientData/>
  </xdr:twoCellAnchor>
  <xdr:twoCellAnchor editAs="oneCell">
    <xdr:from>
      <xdr:col>4</xdr:col>
      <xdr:colOff>190500</xdr:colOff>
      <xdr:row>9</xdr:row>
      <xdr:rowOff>182871</xdr:rowOff>
    </xdr:from>
    <xdr:to>
      <xdr:col>10</xdr:col>
      <xdr:colOff>552450</xdr:colOff>
      <xdr:row>24</xdr:row>
      <xdr:rowOff>43352</xdr:rowOff>
    </xdr:to>
    <xdr:pic>
      <xdr:nvPicPr>
        <xdr:cNvPr id="9" name="Imagem 8"/>
        <xdr:cNvPicPr>
          <a:picLocks noChangeAspect="1"/>
        </xdr:cNvPicPr>
      </xdr:nvPicPr>
      <xdr:blipFill>
        <a:blip xmlns:r="http://schemas.openxmlformats.org/officeDocument/2006/relationships" r:embed="rId1"/>
        <a:stretch>
          <a:fillRect/>
        </a:stretch>
      </xdr:blipFill>
      <xdr:spPr>
        <a:xfrm>
          <a:off x="2628900" y="1897371"/>
          <a:ext cx="4019550" cy="2717981"/>
        </a:xfrm>
        <a:prstGeom prst="rect">
          <a:avLst/>
        </a:prstGeom>
      </xdr:spPr>
    </xdr:pic>
    <xdr:clientData/>
  </xdr:twoCellAnchor>
  <xdr:twoCellAnchor editAs="oneCell">
    <xdr:from>
      <xdr:col>0</xdr:col>
      <xdr:colOff>57150</xdr:colOff>
      <xdr:row>27</xdr:row>
      <xdr:rowOff>38099</xdr:rowOff>
    </xdr:from>
    <xdr:to>
      <xdr:col>7</xdr:col>
      <xdr:colOff>166717</xdr:colOff>
      <xdr:row>42</xdr:row>
      <xdr:rowOff>79184</xdr:rowOff>
    </xdr:to>
    <xdr:pic>
      <xdr:nvPicPr>
        <xdr:cNvPr id="12" name="Imagem 11"/>
        <xdr:cNvPicPr>
          <a:picLocks noChangeAspect="1"/>
        </xdr:cNvPicPr>
      </xdr:nvPicPr>
      <xdr:blipFill>
        <a:blip xmlns:r="http://schemas.openxmlformats.org/officeDocument/2006/relationships" r:embed="rId2"/>
        <a:stretch>
          <a:fillRect/>
        </a:stretch>
      </xdr:blipFill>
      <xdr:spPr>
        <a:xfrm>
          <a:off x="57150" y="5181599"/>
          <a:ext cx="4376767" cy="2898585"/>
        </a:xfrm>
        <a:prstGeom prst="rect">
          <a:avLst/>
        </a:prstGeom>
      </xdr:spPr>
    </xdr:pic>
    <xdr:clientData/>
  </xdr:twoCellAnchor>
  <xdr:twoCellAnchor editAs="oneCell">
    <xdr:from>
      <xdr:col>7</xdr:col>
      <xdr:colOff>227052</xdr:colOff>
      <xdr:row>27</xdr:row>
      <xdr:rowOff>38100</xdr:rowOff>
    </xdr:from>
    <xdr:to>
      <xdr:col>16</xdr:col>
      <xdr:colOff>28575</xdr:colOff>
      <xdr:row>42</xdr:row>
      <xdr:rowOff>73470</xdr:rowOff>
    </xdr:to>
    <xdr:pic>
      <xdr:nvPicPr>
        <xdr:cNvPr id="13" name="Imagem 12"/>
        <xdr:cNvPicPr>
          <a:picLocks noChangeAspect="1"/>
        </xdr:cNvPicPr>
      </xdr:nvPicPr>
      <xdr:blipFill>
        <a:blip xmlns:r="http://schemas.openxmlformats.org/officeDocument/2006/relationships" r:embed="rId3"/>
        <a:stretch>
          <a:fillRect/>
        </a:stretch>
      </xdr:blipFill>
      <xdr:spPr>
        <a:xfrm>
          <a:off x="4494252" y="5181600"/>
          <a:ext cx="5287923" cy="2892870"/>
        </a:xfrm>
        <a:prstGeom prst="rect">
          <a:avLst/>
        </a:prstGeom>
      </xdr:spPr>
    </xdr:pic>
    <xdr:clientData/>
  </xdr:twoCellAnchor>
  <xdr:twoCellAnchor editAs="oneCell">
    <xdr:from>
      <xdr:col>0</xdr:col>
      <xdr:colOff>152401</xdr:colOff>
      <xdr:row>50</xdr:row>
      <xdr:rowOff>88446</xdr:rowOff>
    </xdr:from>
    <xdr:to>
      <xdr:col>7</xdr:col>
      <xdr:colOff>133351</xdr:colOff>
      <xdr:row>65</xdr:row>
      <xdr:rowOff>91739</xdr:rowOff>
    </xdr:to>
    <xdr:pic>
      <xdr:nvPicPr>
        <xdr:cNvPr id="14" name="Imagem 13"/>
        <xdr:cNvPicPr>
          <a:picLocks noChangeAspect="1"/>
        </xdr:cNvPicPr>
      </xdr:nvPicPr>
      <xdr:blipFill>
        <a:blip xmlns:r="http://schemas.openxmlformats.org/officeDocument/2006/relationships" r:embed="rId4"/>
        <a:stretch>
          <a:fillRect/>
        </a:stretch>
      </xdr:blipFill>
      <xdr:spPr>
        <a:xfrm>
          <a:off x="152401" y="9613446"/>
          <a:ext cx="4248150" cy="2860793"/>
        </a:xfrm>
        <a:prstGeom prst="rect">
          <a:avLst/>
        </a:prstGeom>
      </xdr:spPr>
    </xdr:pic>
    <xdr:clientData/>
  </xdr:twoCellAnchor>
  <xdr:twoCellAnchor editAs="oneCell">
    <xdr:from>
      <xdr:col>7</xdr:col>
      <xdr:colOff>219075</xdr:colOff>
      <xdr:row>50</xdr:row>
      <xdr:rowOff>85725</xdr:rowOff>
    </xdr:from>
    <xdr:to>
      <xdr:col>15</xdr:col>
      <xdr:colOff>143886</xdr:colOff>
      <xdr:row>65</xdr:row>
      <xdr:rowOff>114300</xdr:rowOff>
    </xdr:to>
    <xdr:pic>
      <xdr:nvPicPr>
        <xdr:cNvPr id="16" name="Imagem 15"/>
        <xdr:cNvPicPr>
          <a:picLocks noChangeAspect="1"/>
        </xdr:cNvPicPr>
      </xdr:nvPicPr>
      <xdr:blipFill>
        <a:blip xmlns:r="http://schemas.openxmlformats.org/officeDocument/2006/relationships" r:embed="rId5"/>
        <a:stretch>
          <a:fillRect/>
        </a:stretch>
      </xdr:blipFill>
      <xdr:spPr>
        <a:xfrm>
          <a:off x="4486275" y="9610725"/>
          <a:ext cx="4801611" cy="288607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0.24225</cdr:x>
      <cdr:y>0.02329</cdr:y>
    </cdr:from>
    <cdr:to>
      <cdr:x>0.82953</cdr:x>
      <cdr:y>0.10517</cdr:y>
    </cdr:to>
    <cdr:sp macro="" textlink="">
      <cdr:nvSpPr>
        <cdr:cNvPr id="2" name="CaixaDeTexto 25">
          <a:extLst xmlns:a="http://schemas.openxmlformats.org/drawingml/2006/main">
            <a:ext uri="{FF2B5EF4-FFF2-40B4-BE49-F238E27FC236}">
              <a16:creationId xmlns:a16="http://schemas.microsoft.com/office/drawing/2014/main" id="{00000000-0008-0000-0900-000004000000}"/>
            </a:ext>
          </a:extLst>
        </cdr:cNvPr>
        <cdr:cNvSpPr txBox="1"/>
      </cdr:nvSpPr>
      <cdr:spPr>
        <a:xfrm xmlns:a="http://schemas.openxmlformats.org/drawingml/2006/main">
          <a:off x="1627716" y="93134"/>
          <a:ext cx="3945978" cy="327519"/>
        </a:xfrm>
        <a:prstGeom xmlns:a="http://schemas.openxmlformats.org/drawingml/2006/main" prst="rect">
          <a:avLst/>
        </a:prstGeom>
        <a:noFill xmlns:a="http://schemas.openxmlformats.org/drawingml/2006/main"/>
        <a:ln xmlns:a="http://schemas.openxmlformats.org/drawingml/2006/main" cap="flat">
          <a:noFill/>
        </a:ln>
      </cdr:spPr>
      <cdr:txBody>
        <a:bodyPr xmlns:a="http://schemas.openxmlformats.org/drawingml/2006/main" vert="horz" wrap="none" lIns="91440" tIns="45720" rIns="91440" bIns="45720" anchor="t" anchorCtr="0" compatLnSpc="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chemeClr val="tx1">
                  <a:lumMod val="65000"/>
                  <a:lumOff val="35000"/>
                </a:schemeClr>
              </a:solidFill>
              <a:uFillTx/>
              <a:latin typeface="Calibri"/>
            </a:rPr>
            <a:t>10 órgãos mais demandados - Média/2026</a:t>
          </a:r>
        </a:p>
      </cdr:txBody>
    </cdr:sp>
  </cdr:relSizeAnchor>
</c:userShapes>
</file>

<file path=xl/drawings/drawing11.xml><?xml version="1.0" encoding="utf-8"?>
<xdr:wsDr xmlns:xdr="http://schemas.openxmlformats.org/drawingml/2006/spreadsheetDrawing" xmlns:a="http://schemas.openxmlformats.org/drawingml/2006/main">
  <xdr:oneCellAnchor>
    <xdr:from>
      <xdr:col>2</xdr:col>
      <xdr:colOff>152403</xdr:colOff>
      <xdr:row>2</xdr:row>
      <xdr:rowOff>19046</xdr:rowOff>
    </xdr:from>
    <xdr:ext cx="5244037" cy="3499912"/>
    <xdr:grpSp>
      <xdr:nvGrpSpPr>
        <xdr:cNvPr id="2" name="Gráfico 3">
          <a:extLst>
            <a:ext uri="{FF2B5EF4-FFF2-40B4-BE49-F238E27FC236}">
              <a16:creationId xmlns:a16="http://schemas.microsoft.com/office/drawing/2014/main" id="{00000000-0008-0000-0C00-000002000000}"/>
            </a:ext>
          </a:extLst>
        </xdr:cNvPr>
        <xdr:cNvGrpSpPr/>
      </xdr:nvGrpSpPr>
      <xdr:grpSpPr>
        <a:xfrm>
          <a:off x="4576236" y="400046"/>
          <a:ext cx="5244037" cy="3499912"/>
          <a:chOff x="4543428" y="400046"/>
          <a:chExt cx="5244037" cy="3499912"/>
        </a:xfrm>
      </xdr:grpSpPr>
      <xdr:graphicFrame macro="">
        <xdr:nvGraphicFramePr>
          <xdr:cNvPr id="3" name="Gráfico 2">
            <a:extLst>
              <a:ext uri="{FF2B5EF4-FFF2-40B4-BE49-F238E27FC236}">
                <a16:creationId xmlns:a16="http://schemas.microsoft.com/office/drawing/2014/main" id="{00000000-0008-0000-0C00-000003000000}"/>
              </a:ext>
            </a:extLst>
          </xdr:cNvPr>
          <xdr:cNvGraphicFramePr/>
        </xdr:nvGraphicFramePr>
        <xdr:xfrm>
          <a:off x="4552818" y="441030"/>
          <a:ext cx="5234647" cy="34589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C00-000004000000}"/>
              </a:ext>
            </a:extLst>
          </xdr:cNvPr>
          <xdr:cNvSpPr txBox="1"/>
        </xdr:nvSpPr>
        <xdr:spPr>
          <a:xfrm>
            <a:off x="4543428" y="400046"/>
            <a:ext cx="4822216" cy="475533"/>
          </a:xfrm>
          <a:prstGeom prst="rect">
            <a:avLst/>
          </a:prstGeom>
          <a:noFill/>
          <a:ln cap="flat">
            <a:noFill/>
          </a:ln>
        </xdr:spPr>
        <xdr:txBody>
          <a:bodyPr vert="horz" wrap="none" lIns="91440" tIns="45720" rIns="91440" bIns="45720" anchor="t" anchorCtr="0"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Calibri"/>
              </a:rPr>
              <a:t>10 unidades mais demandadas do mês de Abril em</a:t>
            </a:r>
            <a:endParaRPr lang="pt-BR" sz="1200" b="0" i="0" u="none" strike="noStrike" kern="0" cap="none" spc="0" baseline="0">
              <a:solidFill>
                <a:srgbClr val="000000"/>
              </a:solidFill>
              <a:uFillTx/>
              <a:latin typeface="Calibri"/>
            </a:endParaRPr>
          </a:p>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Calibri"/>
              </a:rPr>
              <a:t>  comparação com o total de entrada do mês de Abril/26</a:t>
            </a:r>
            <a:endParaRPr lang="pt-BR" sz="1200" b="0" i="0" u="none" strike="noStrike" kern="0" cap="none" spc="0" baseline="0">
              <a:solidFill>
                <a:srgbClr val="000000"/>
              </a:solidFill>
              <a:uFillTx/>
              <a:latin typeface="Calibri"/>
            </a:endParaRPr>
          </a:p>
          <a:p>
            <a:pPr marL="0" marR="0" lvl="0" indent="0" defTabSz="914400" rtl="0" fontAlgn="auto" hangingPunct="1">
              <a:lnSpc>
                <a:spcPts val="12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grpSp>
    <xdr:clientData/>
  </xdr:oneCellAnchor>
  <xdr:oneCellAnchor>
    <xdr:from>
      <xdr:col>11</xdr:col>
      <xdr:colOff>19046</xdr:colOff>
      <xdr:row>2</xdr:row>
      <xdr:rowOff>76196</xdr:rowOff>
    </xdr:from>
    <xdr:ext cx="4824941" cy="3433233"/>
    <xdr:graphicFrame macro="">
      <xdr:nvGraphicFramePr>
        <xdr:cNvPr id="5" name="Gráfico 1">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16</xdr:col>
      <xdr:colOff>76196</xdr:colOff>
      <xdr:row>0</xdr:row>
      <xdr:rowOff>0</xdr:rowOff>
    </xdr:from>
    <xdr:ext cx="6791321" cy="4133846"/>
    <xdr:grpSp>
      <xdr:nvGrpSpPr>
        <xdr:cNvPr id="2" name="Gráfico 7">
          <a:extLst>
            <a:ext uri="{FF2B5EF4-FFF2-40B4-BE49-F238E27FC236}">
              <a16:creationId xmlns:a16="http://schemas.microsoft.com/office/drawing/2014/main" id="{00000000-0008-0000-0D00-000002000000}"/>
            </a:ext>
          </a:extLst>
        </xdr:cNvPr>
        <xdr:cNvGrpSpPr/>
      </xdr:nvGrpSpPr>
      <xdr:grpSpPr>
        <a:xfrm>
          <a:off x="9601196" y="0"/>
          <a:ext cx="6791321" cy="4133846"/>
          <a:chOff x="8839196" y="0"/>
          <a:chExt cx="6791321" cy="4133846"/>
        </a:xfrm>
      </xdr:grpSpPr>
      <xdr:graphicFrame macro="">
        <xdr:nvGraphicFramePr>
          <xdr:cNvPr id="3" name="Gráfico 2">
            <a:extLst>
              <a:ext uri="{FF2B5EF4-FFF2-40B4-BE49-F238E27FC236}">
                <a16:creationId xmlns:a16="http://schemas.microsoft.com/office/drawing/2014/main" id="{00000000-0008-0000-0D00-000003000000}"/>
              </a:ext>
            </a:extLst>
          </xdr:cNvPr>
          <xdr:cNvGraphicFramePr/>
        </xdr:nvGraphicFramePr>
        <xdr:xfrm>
          <a:off x="8839196" y="0"/>
          <a:ext cx="6791321" cy="413384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19">
            <a:extLst>
              <a:ext uri="{FF2B5EF4-FFF2-40B4-BE49-F238E27FC236}">
                <a16:creationId xmlns:a16="http://schemas.microsoft.com/office/drawing/2014/main" id="{00000000-0008-0000-0D00-000004000000}"/>
              </a:ext>
            </a:extLst>
          </xdr:cNvPr>
          <xdr:cNvSpPr txBox="1"/>
        </xdr:nvSpPr>
        <xdr:spPr>
          <a:xfrm>
            <a:off x="15297146" y="123828"/>
            <a:ext cx="295278" cy="323853"/>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a:t>
            </a:r>
          </a:p>
        </xdr:txBody>
      </xdr:sp>
      <xdr:sp macro="" textlink="">
        <xdr:nvSpPr>
          <xdr:cNvPr id="5" name="CaixaDeTexto 20">
            <a:extLst>
              <a:ext uri="{FF2B5EF4-FFF2-40B4-BE49-F238E27FC236}">
                <a16:creationId xmlns:a16="http://schemas.microsoft.com/office/drawing/2014/main" id="{00000000-0008-0000-0D00-000005000000}"/>
              </a:ext>
            </a:extLst>
          </xdr:cNvPr>
          <xdr:cNvSpPr/>
        </xdr:nvSpPr>
        <xdr:spPr>
          <a:xfrm>
            <a:off x="8839196" y="266364"/>
            <a:ext cx="914400" cy="983519"/>
          </a:xfrm>
          <a:prstGeom prst="rect">
            <a:avLst/>
          </a:prstGeom>
          <a:noFill/>
          <a:ln cap="flat">
            <a:noFill/>
            <a:prstDash val="solid"/>
          </a:ln>
        </xdr:spPr>
        <xdr:txBody>
          <a:bodyPr lIns="0" tIns="0" rIns="0" bIns="0"/>
          <a:lstStyle/>
          <a:p>
            <a:endParaRPr lang="pt-BR"/>
          </a:p>
        </xdr:txBody>
      </xdr:sp>
      <xdr:sp macro="" textlink="">
        <xdr:nvSpPr>
          <xdr:cNvPr id="6" name="CaixaDeTexto 21">
            <a:extLst>
              <a:ext uri="{FF2B5EF4-FFF2-40B4-BE49-F238E27FC236}">
                <a16:creationId xmlns:a16="http://schemas.microsoft.com/office/drawing/2014/main" id="{00000000-0008-0000-0D00-000006000000}"/>
              </a:ext>
            </a:extLst>
          </xdr:cNvPr>
          <xdr:cNvSpPr txBox="1"/>
        </xdr:nvSpPr>
        <xdr:spPr>
          <a:xfrm>
            <a:off x="8848725" y="180978"/>
            <a:ext cx="914400" cy="276221"/>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900" b="1" i="0" u="none" strike="noStrike" kern="0" cap="none" spc="0" baseline="0">
                <a:solidFill>
                  <a:srgbClr val="000000"/>
                </a:solidFill>
                <a:uFillTx/>
                <a:latin typeface="Calibri"/>
              </a:rPr>
              <a:t>Quantidade</a:t>
            </a:r>
          </a:p>
        </xdr:txBody>
      </xdr:sp>
    </xdr:grpSp>
    <xdr:clientData/>
  </xdr:oneCellAnchor>
</xdr:wsDr>
</file>

<file path=xl/drawings/drawing13.xml><?xml version="1.0" encoding="utf-8"?>
<xdr:wsDr xmlns:xdr="http://schemas.openxmlformats.org/drawingml/2006/spreadsheetDrawing" xmlns:a="http://schemas.openxmlformats.org/drawingml/2006/main">
  <xdr:oneCellAnchor>
    <xdr:from>
      <xdr:col>10</xdr:col>
      <xdr:colOff>506939</xdr:colOff>
      <xdr:row>17</xdr:row>
      <xdr:rowOff>84668</xdr:rowOff>
    </xdr:from>
    <xdr:ext cx="5348819" cy="3153833"/>
    <xdr:grpSp>
      <xdr:nvGrpSpPr>
        <xdr:cNvPr id="2" name="Gráfico 2">
          <a:extLst>
            <a:ext uri="{FF2B5EF4-FFF2-40B4-BE49-F238E27FC236}">
              <a16:creationId xmlns:a16="http://schemas.microsoft.com/office/drawing/2014/main" id="{00000000-0008-0000-0E00-000002000000}"/>
            </a:ext>
          </a:extLst>
        </xdr:cNvPr>
        <xdr:cNvGrpSpPr/>
      </xdr:nvGrpSpPr>
      <xdr:grpSpPr>
        <a:xfrm>
          <a:off x="6497106" y="3841751"/>
          <a:ext cx="5348819" cy="3153833"/>
          <a:chOff x="9363071" y="0"/>
          <a:chExt cx="5348819" cy="3679829"/>
        </a:xfrm>
      </xdr:grpSpPr>
      <xdr:graphicFrame macro="">
        <xdr:nvGraphicFramePr>
          <xdr:cNvPr id="3" name="Gráfico 2">
            <a:extLst>
              <a:ext uri="{FF2B5EF4-FFF2-40B4-BE49-F238E27FC236}">
                <a16:creationId xmlns:a16="http://schemas.microsoft.com/office/drawing/2014/main" id="{00000000-0008-0000-0E00-000003000000}"/>
              </a:ext>
            </a:extLst>
          </xdr:cNvPr>
          <xdr:cNvGraphicFramePr/>
        </xdr:nvGraphicFramePr>
        <xdr:xfrm>
          <a:off x="9363071" y="0"/>
          <a:ext cx="5348819" cy="367982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E00-000004000000}"/>
              </a:ext>
            </a:extLst>
          </xdr:cNvPr>
          <xdr:cNvSpPr txBox="1"/>
        </xdr:nvSpPr>
        <xdr:spPr>
          <a:xfrm>
            <a:off x="9784848" y="86017"/>
            <a:ext cx="4574617" cy="259737"/>
          </a:xfrm>
          <a:prstGeom prst="rect">
            <a:avLst/>
          </a:prstGeom>
          <a:noFill/>
          <a:ln cap="flat">
            <a:noFill/>
          </a:ln>
        </xdr:spPr>
        <xdr:txBody>
          <a:bodyPr vert="horz" wrap="none" lIns="91440" tIns="45720" rIns="91440" bIns="45720" anchor="t" anchorCtr="0"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Média das 10 subprefeituras mais demandadas em 2026</a:t>
            </a:r>
            <a:endParaRPr lang="pt-BR" sz="1100" b="0" i="0" u="none" strike="noStrike" kern="0" cap="none" spc="0" baseline="0">
              <a:solidFill>
                <a:srgbClr val="000000"/>
              </a:solidFill>
              <a:uFillTx/>
              <a:latin typeface="Calibri"/>
            </a:endParaRPr>
          </a:p>
        </xdr:txBody>
      </xdr:sp>
    </xdr:grpSp>
    <xdr:clientData/>
  </xdr:oneCellAnchor>
  <xdr:twoCellAnchor editAs="oneCell">
    <xdr:from>
      <xdr:col>0</xdr:col>
      <xdr:colOff>84666</xdr:colOff>
      <xdr:row>17</xdr:row>
      <xdr:rowOff>74085</xdr:rowOff>
    </xdr:from>
    <xdr:to>
      <xdr:col>10</xdr:col>
      <xdr:colOff>381000</xdr:colOff>
      <xdr:row>33</xdr:row>
      <xdr:rowOff>179917</xdr:rowOff>
    </xdr:to>
    <xdr:graphicFrame macro="">
      <xdr:nvGraphicFramePr>
        <xdr:cNvPr id="7" name="Gráfico 6">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2</xdr:col>
      <xdr:colOff>476246</xdr:colOff>
      <xdr:row>2</xdr:row>
      <xdr:rowOff>95246</xdr:rowOff>
    </xdr:from>
    <xdr:ext cx="5105404" cy="3433233"/>
    <xdr:graphicFrame macro="">
      <xdr:nvGraphicFramePr>
        <xdr:cNvPr id="5" name="Gráfico 1">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17</xdr:col>
      <xdr:colOff>9528</xdr:colOff>
      <xdr:row>0</xdr:row>
      <xdr:rowOff>0</xdr:rowOff>
    </xdr:from>
    <xdr:ext cx="4657722" cy="2235195"/>
    <xdr:graphicFrame macro="">
      <xdr:nvGraphicFramePr>
        <xdr:cNvPr id="2" name="Gráfico 2">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17</xdr:col>
      <xdr:colOff>60325</xdr:colOff>
      <xdr:row>8</xdr:row>
      <xdr:rowOff>328083</xdr:rowOff>
    </xdr:from>
    <xdr:ext cx="4582579" cy="2022479"/>
    <xdr:graphicFrame macro="">
      <xdr:nvGraphicFramePr>
        <xdr:cNvPr id="3" name="Gráfico 3">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17</xdr:col>
      <xdr:colOff>63500</xdr:colOff>
      <xdr:row>18</xdr:row>
      <xdr:rowOff>158750</xdr:rowOff>
    </xdr:from>
    <xdr:ext cx="4561417" cy="2561167"/>
    <xdr:graphicFrame macro="">
      <xdr:nvGraphicFramePr>
        <xdr:cNvPr id="4" name="Gráfico 7">
          <a:extLst>
            <a:ext uri="{FF2B5EF4-FFF2-40B4-BE49-F238E27FC236}">
              <a16:creationId xmlns:a16="http://schemas.microsoft.com/office/drawing/2014/main" id="{00000000-0008-0000-1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18</xdr:col>
      <xdr:colOff>88904</xdr:colOff>
      <xdr:row>32</xdr:row>
      <xdr:rowOff>96308</xdr:rowOff>
    </xdr:from>
    <xdr:ext cx="5763680" cy="5671608"/>
    <xdr:graphicFrame macro="">
      <xdr:nvGraphicFramePr>
        <xdr:cNvPr id="5" name="Gráfico 2">
          <a:extLst>
            <a:ext uri="{FF2B5EF4-FFF2-40B4-BE49-F238E27FC236}">
              <a16:creationId xmlns:a16="http://schemas.microsoft.com/office/drawing/2014/main" id="{00000000-0008-0000-1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twoCellAnchor>
    <xdr:from>
      <xdr:col>7</xdr:col>
      <xdr:colOff>114300</xdr:colOff>
      <xdr:row>15</xdr:row>
      <xdr:rowOff>85725</xdr:rowOff>
    </xdr:from>
    <xdr:to>
      <xdr:col>17</xdr:col>
      <xdr:colOff>10583</xdr:colOff>
      <xdr:row>31</xdr:row>
      <xdr:rowOff>137584</xdr:rowOff>
    </xdr:to>
    <xdr:graphicFrame macro="">
      <xdr:nvGraphicFramePr>
        <xdr:cNvPr id="6" name="Gráfico 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0.00731</cdr:x>
      <cdr:y>0</cdr:y>
    </cdr:from>
    <cdr:to>
      <cdr:x>0.99909</cdr:x>
      <cdr:y>0.21927</cdr:y>
    </cdr:to>
    <cdr:sp macro="" textlink="">
      <cdr:nvSpPr>
        <cdr:cNvPr id="2" name="CaixaDeTexto 1"/>
        <cdr:cNvSpPr txBox="1"/>
      </cdr:nvSpPr>
      <cdr:spPr>
        <a:xfrm xmlns:a="http://schemas.openxmlformats.org/drawingml/2006/main">
          <a:off x="33867" y="0"/>
          <a:ext cx="4593167" cy="60219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rtl="0">
            <a:lnSpc>
              <a:spcPts val="1300"/>
            </a:lnSpc>
          </a:pPr>
          <a:r>
            <a:rPr lang="en-US" sz="1200" b="1" i="0" baseline="0">
              <a:effectLst/>
              <a:latin typeface="+mn-lt"/>
              <a:ea typeface="+mn-ea"/>
              <a:cs typeface="+mn-cs"/>
            </a:rPr>
            <a:t>Protocolos inicialmente registrados como denúncias</a:t>
          </a:r>
          <a:endParaRPr lang="pt-BR" sz="1200">
            <a:effectLst/>
          </a:endParaRPr>
        </a:p>
        <a:p xmlns:a="http://schemas.openxmlformats.org/drawingml/2006/main">
          <a:pPr algn="ctr" rtl="0">
            <a:lnSpc>
              <a:spcPts val="1300"/>
            </a:lnSpc>
          </a:pPr>
          <a:r>
            <a:rPr lang="en-US" sz="1200" b="1" i="0" baseline="0">
              <a:effectLst/>
              <a:latin typeface="+mn-lt"/>
              <a:ea typeface="+mn-ea"/>
              <a:cs typeface="+mn-cs"/>
            </a:rPr>
            <a:t>% deferidas, indeferidas, canceladas e reclassificadas - </a:t>
          </a:r>
          <a:r>
            <a:rPr lang="pt-BR" sz="1200" b="1" i="0" baseline="0">
              <a:effectLst/>
              <a:latin typeface="+mn-lt"/>
              <a:ea typeface="+mn-ea"/>
              <a:cs typeface="+mn-cs"/>
            </a:rPr>
            <a:t>2026</a:t>
          </a:r>
          <a:endParaRPr lang="pt-BR" sz="1200">
            <a:effectLst/>
          </a:endParaRPr>
        </a:p>
        <a:p xmlns:a="http://schemas.openxmlformats.org/drawingml/2006/main">
          <a:pPr>
            <a:lnSpc>
              <a:spcPts val="1200"/>
            </a:lnSpc>
          </a:pPr>
          <a:endParaRPr lang="pt-BR" sz="1100"/>
        </a:p>
      </cdr:txBody>
    </cdr:sp>
  </cdr:relSizeAnchor>
</c:userShapes>
</file>

<file path=xl/drawings/drawing17.xml><?xml version="1.0" encoding="utf-8"?>
<xdr:wsDr xmlns:xdr="http://schemas.openxmlformats.org/drawingml/2006/spreadsheetDrawing" xmlns:a="http://schemas.openxmlformats.org/drawingml/2006/main">
  <xdr:twoCellAnchor>
    <xdr:from>
      <xdr:col>4</xdr:col>
      <xdr:colOff>433917</xdr:colOff>
      <xdr:row>1</xdr:row>
      <xdr:rowOff>190498</xdr:rowOff>
    </xdr:from>
    <xdr:to>
      <xdr:col>10</xdr:col>
      <xdr:colOff>338666</xdr:colOff>
      <xdr:row>66</xdr:row>
      <xdr:rowOff>53823</xdr:rowOff>
    </xdr:to>
    <xdr:graphicFrame macro="">
      <xdr:nvGraphicFramePr>
        <xdr:cNvPr id="2" name="Gráfico 1">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446007</xdr:colOff>
      <xdr:row>67</xdr:row>
      <xdr:rowOff>159954</xdr:rowOff>
    </xdr:from>
    <xdr:to>
      <xdr:col>5</xdr:col>
      <xdr:colOff>3407833</xdr:colOff>
      <xdr:row>82</xdr:row>
      <xdr:rowOff>113387</xdr:rowOff>
    </xdr:to>
    <xdr:graphicFrame macro="">
      <xdr:nvGraphicFramePr>
        <xdr:cNvPr id="3" name="Gráfico 2">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3592285</xdr:colOff>
      <xdr:row>67</xdr:row>
      <xdr:rowOff>162987</xdr:rowOff>
    </xdr:from>
    <xdr:to>
      <xdr:col>10</xdr:col>
      <xdr:colOff>391584</xdr:colOff>
      <xdr:row>82</xdr:row>
      <xdr:rowOff>116420</xdr:rowOff>
    </xdr:to>
    <xdr:graphicFrame macro="">
      <xdr:nvGraphicFramePr>
        <xdr:cNvPr id="4" name="Gráfico 3">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oneCellAnchor>
    <xdr:from>
      <xdr:col>3</xdr:col>
      <xdr:colOff>123821</xdr:colOff>
      <xdr:row>2</xdr:row>
      <xdr:rowOff>123828</xdr:rowOff>
    </xdr:from>
    <xdr:ext cx="4457700" cy="2981328"/>
    <xdr:grpSp>
      <xdr:nvGrpSpPr>
        <xdr:cNvPr id="2" name="Gráfico 1">
          <a:extLst>
            <a:ext uri="{FF2B5EF4-FFF2-40B4-BE49-F238E27FC236}">
              <a16:creationId xmlns:a16="http://schemas.microsoft.com/office/drawing/2014/main" id="{00000000-0008-0000-1200-000004000000}"/>
            </a:ext>
          </a:extLst>
        </xdr:cNvPr>
        <xdr:cNvGrpSpPr/>
      </xdr:nvGrpSpPr>
      <xdr:grpSpPr>
        <a:xfrm>
          <a:off x="3100384" y="504828"/>
          <a:ext cx="4457700" cy="2981328"/>
          <a:chOff x="2895596" y="504828"/>
          <a:chExt cx="4457700" cy="2981328"/>
        </a:xfrm>
      </xdr:grpSpPr>
      <xdr:graphicFrame macro="">
        <xdr:nvGraphicFramePr>
          <xdr:cNvPr id="3" name="Gráfico 2">
            <a:extLst>
              <a:ext uri="{FF2B5EF4-FFF2-40B4-BE49-F238E27FC236}">
                <a16:creationId xmlns:a16="http://schemas.microsoft.com/office/drawing/2014/main" id="{00000000-0008-0000-1200-000005000000}"/>
              </a:ext>
            </a:extLst>
          </xdr:cNvPr>
          <xdr:cNvGraphicFramePr/>
        </xdr:nvGraphicFramePr>
        <xdr:xfrm>
          <a:off x="2895596" y="504828"/>
          <a:ext cx="4457700" cy="29813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1200-000006000000}"/>
              </a:ext>
            </a:extLst>
          </xdr:cNvPr>
          <xdr:cNvSpPr txBox="1"/>
        </xdr:nvSpPr>
        <xdr:spPr>
          <a:xfrm>
            <a:off x="5814303" y="759973"/>
            <a:ext cx="580351" cy="222436"/>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000" b="1" i="0" u="none" strike="noStrike" kern="0" cap="none" spc="0" baseline="0">
                <a:solidFill>
                  <a:srgbClr val="000000"/>
                </a:solidFill>
                <a:uFillTx/>
                <a:latin typeface="Calibri"/>
              </a:rPr>
              <a:t>Variação</a:t>
            </a:r>
          </a:p>
        </xdr:txBody>
      </xdr:sp>
    </xdr:grpSp>
    <xdr:clientData/>
  </xdr:oneCellAnchor>
  <xdr:oneCellAnchor>
    <xdr:from>
      <xdr:col>18</xdr:col>
      <xdr:colOff>466728</xdr:colOff>
      <xdr:row>0</xdr:row>
      <xdr:rowOff>57146</xdr:rowOff>
    </xdr:from>
    <xdr:ext cx="5448296" cy="3629025"/>
    <xdr:graphicFrame macro="">
      <xdr:nvGraphicFramePr>
        <xdr:cNvPr id="5" name="Gráfico 8">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10</xdr:col>
      <xdr:colOff>104775</xdr:colOff>
      <xdr:row>0</xdr:row>
      <xdr:rowOff>57153</xdr:rowOff>
    </xdr:from>
    <xdr:ext cx="4829175" cy="3686175"/>
    <xdr:graphicFrame macro="">
      <xdr:nvGraphicFramePr>
        <xdr:cNvPr id="6" name="Gráfico 7">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19.xml><?xml version="1.0" encoding="utf-8"?>
<xdr:wsDr xmlns:xdr="http://schemas.openxmlformats.org/drawingml/2006/spreadsheetDrawing" xmlns:a="http://schemas.openxmlformats.org/drawingml/2006/main">
  <xdr:twoCellAnchor>
    <xdr:from>
      <xdr:col>0</xdr:col>
      <xdr:colOff>148166</xdr:colOff>
      <xdr:row>28</xdr:row>
      <xdr:rowOff>10582</xdr:rowOff>
    </xdr:from>
    <xdr:to>
      <xdr:col>6</xdr:col>
      <xdr:colOff>557741</xdr:colOff>
      <xdr:row>40</xdr:row>
      <xdr:rowOff>20107</xdr:rowOff>
    </xdr:to>
    <xdr:graphicFrame macro="">
      <xdr:nvGraphicFramePr>
        <xdr:cNvPr id="2" name="Gráfico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102657</xdr:colOff>
      <xdr:row>28</xdr:row>
      <xdr:rowOff>42333</xdr:rowOff>
    </xdr:from>
    <xdr:to>
      <xdr:col>15</xdr:col>
      <xdr:colOff>12699</xdr:colOff>
      <xdr:row>40</xdr:row>
      <xdr:rowOff>51859</xdr:rowOff>
    </xdr:to>
    <xdr:graphicFrame macro="">
      <xdr:nvGraphicFramePr>
        <xdr:cNvPr id="3" name="Gráfico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0</xdr:colOff>
      <xdr:row>0</xdr:row>
      <xdr:rowOff>66675</xdr:rowOff>
    </xdr:from>
    <xdr:ext cx="9958917" cy="2409826"/>
    <xdr:sp macro="" textlink="">
      <xdr:nvSpPr>
        <xdr:cNvPr id="5" name="CaixaDeTexto 3">
          <a:extLst>
            <a:ext uri="{FF2B5EF4-FFF2-40B4-BE49-F238E27FC236}">
              <a16:creationId xmlns:a16="http://schemas.microsoft.com/office/drawing/2014/main" id="{00000000-0008-0000-1800-000004000000}"/>
            </a:ext>
          </a:extLst>
        </xdr:cNvPr>
        <xdr:cNvSpPr txBox="1"/>
      </xdr:nvSpPr>
      <xdr:spPr>
        <a:xfrm>
          <a:off x="0" y="66675"/>
          <a:ext cx="9958917" cy="2409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fontAlgn="base"/>
          <a:r>
            <a:rPr lang="pt-BR" sz="1200" b="1" i="0">
              <a:solidFill>
                <a:schemeClr val="tx1"/>
              </a:solidFill>
              <a:effectLst/>
              <a:latin typeface="Times New Roman" panose="02020603050405020304" pitchFamily="18" charset="0"/>
              <a:ea typeface="+mn-ea"/>
              <a:cs typeface="Times New Roman" panose="02020603050405020304" pitchFamily="18" charset="0"/>
            </a:rPr>
            <a:t>Ouvidoria Geral do Município</a:t>
          </a:r>
        </a:p>
        <a:p>
          <a:pPr algn="ctr" rtl="0" fontAlgn="base"/>
          <a:endParaRPr lang="pt-BR" sz="1200">
            <a:effectLst/>
            <a:latin typeface="Times New Roman" panose="02020603050405020304" pitchFamily="18" charset="0"/>
            <a:cs typeface="Times New Roman" panose="02020603050405020304" pitchFamily="18" charset="0"/>
          </a:endParaRPr>
        </a:p>
        <a:p>
          <a:pPr marL="0" marR="0" lvl="0" indent="0" algn="ctr" defTabSz="914400" rtl="0" eaLnBrk="1" fontAlgn="base" latinLnBrk="0" hangingPunct="1">
            <a:lnSpc>
              <a:spcPct val="100000"/>
            </a:lnSpc>
            <a:spcBef>
              <a:spcPts val="0"/>
            </a:spcBef>
            <a:spcAft>
              <a:spcPts val="0"/>
            </a:spcAft>
            <a:buClrTx/>
            <a:buSzTx/>
            <a:buFontTx/>
            <a:buNone/>
            <a:tabLst/>
            <a:defRPr/>
          </a:pPr>
          <a:r>
            <a:rPr lang="pt-BR" sz="1100" b="1">
              <a:solidFill>
                <a:schemeClr val="tx1"/>
              </a:solidFill>
              <a:effectLst/>
              <a:latin typeface="Times New Roman" panose="02020603050405020304" pitchFamily="18" charset="0"/>
              <a:ea typeface="+mn-ea"/>
              <a:cs typeface="Times New Roman" panose="02020603050405020304" pitchFamily="18" charset="0"/>
            </a:rPr>
            <a:t>Solicitar que o acesso ao processo seja público - Abril</a:t>
          </a:r>
          <a:r>
            <a:rPr lang="pt-BR" sz="1100" b="1" baseline="0">
              <a:solidFill>
                <a:schemeClr val="tx1"/>
              </a:solidFill>
              <a:effectLst/>
              <a:latin typeface="Times New Roman" panose="02020603050405020304" pitchFamily="18" charset="0"/>
              <a:ea typeface="+mn-ea"/>
              <a:cs typeface="Times New Roman" panose="02020603050405020304" pitchFamily="18" charset="0"/>
            </a:rPr>
            <a:t> </a:t>
          </a:r>
          <a:r>
            <a:rPr lang="pt-BR" sz="1200" b="1" i="0">
              <a:solidFill>
                <a:schemeClr val="tx1"/>
              </a:solidFill>
              <a:effectLst/>
              <a:latin typeface="Times New Roman" panose="02020603050405020304" pitchFamily="18" charset="0"/>
              <a:ea typeface="+mn-ea"/>
              <a:cs typeface="Times New Roman" panose="02020603050405020304" pitchFamily="18" charset="0"/>
            </a:rPr>
            <a:t>de 2026</a:t>
          </a:r>
          <a:endParaRPr lang="pt-BR" sz="1200">
            <a:effectLst/>
            <a:latin typeface="Times New Roman" panose="02020603050405020304" pitchFamily="18" charset="0"/>
            <a:cs typeface="Times New Roman" panose="02020603050405020304" pitchFamily="18" charset="0"/>
          </a:endParaRPr>
        </a:p>
        <a:p>
          <a:pPr algn="ctr"/>
          <a:endParaRPr lang="pt-BR" sz="1100" b="1">
            <a:solidFill>
              <a:schemeClr val="tx1"/>
            </a:solidFill>
            <a:effectLst/>
            <a:latin typeface="Times New Roman" panose="02020603050405020304" pitchFamily="18" charset="0"/>
            <a:ea typeface="+mn-ea"/>
            <a:cs typeface="Times New Roman" panose="02020603050405020304" pitchFamily="18" charset="0"/>
          </a:endParaRPr>
        </a:p>
        <a:p>
          <a:r>
            <a:rPr lang="pt-BR" sz="1200">
              <a:solidFill>
                <a:schemeClr val="tx1"/>
              </a:solidFill>
              <a:effectLst/>
              <a:latin typeface="Times New Roman" panose="02020603050405020304" pitchFamily="18" charset="0"/>
              <a:ea typeface="+mn-ea"/>
              <a:cs typeface="Times New Roman" panose="02020603050405020304" pitchFamily="18" charset="0"/>
            </a:rPr>
            <a:t>É a solicitação para tornar públicos os encaminhamentos de um processo registrado na Ouvidoria Geral do Município (OGM). </a:t>
          </a:r>
        </a:p>
        <a:p>
          <a:r>
            <a:rPr lang="pt-BR" sz="1200">
              <a:solidFill>
                <a:schemeClr val="tx1"/>
              </a:solidFill>
              <a:effectLst/>
              <a:latin typeface="Times New Roman" panose="02020603050405020304" pitchFamily="18" charset="0"/>
              <a:ea typeface="+mn-ea"/>
              <a:cs typeface="Times New Roman" panose="02020603050405020304" pitchFamily="18" charset="0"/>
            </a:rPr>
            <a:t> </a:t>
          </a:r>
        </a:p>
        <a:p>
          <a:r>
            <a:rPr lang="pt-BR" sz="1200">
              <a:solidFill>
                <a:schemeClr val="tx1"/>
              </a:solidFill>
              <a:effectLst/>
              <a:latin typeface="Times New Roman" panose="02020603050405020304" pitchFamily="18" charset="0"/>
              <a:ea typeface="+mn-ea"/>
              <a:cs typeface="Times New Roman" panose="02020603050405020304" pitchFamily="18" charset="0"/>
            </a:rPr>
            <a:t>As manifestações registradas pelo atendimento da Ouvidoria Geral do Município (OGM) são encaminhadas aos órgãos de forma restrita.  A (o) cidadã (o) pode solicitar que o processo conste no sistema em caráter público, desde que não seja uma denúncia, não tenha sido registrado de maneira anônima, e não tenha uma restrição legal como sigilo fiscal, sigilo bancário entre outros. A Ouvidoria Geral do Município (OGM) irá analisar de acordo com o fundamento da autodeterminação informativa, previsto no Art. 2º, inciso II da lei de Proteção de Dados Pessoais, garantindo ao cidadão o direito de controlar, proteger seus dados pessoais e também preservar documentos com informações pessoais e/ou sensíveis de terceiros.  </a:t>
          </a:r>
        </a:p>
        <a:p>
          <a:endParaRPr lang="pt-BR" sz="1200">
            <a:solidFill>
              <a:schemeClr val="tx1"/>
            </a:solidFill>
            <a:effectLst/>
            <a:latin typeface="Times New Roman" panose="02020603050405020304" pitchFamily="18" charset="0"/>
            <a:ea typeface="+mn-ea"/>
            <a:cs typeface="Times New Roman" panose="02020603050405020304" pitchFamily="18" charset="0"/>
          </a:endParaRPr>
        </a:p>
        <a:p>
          <a:r>
            <a:rPr lang="pt-BR" sz="1200">
              <a:solidFill>
                <a:schemeClr val="tx1"/>
              </a:solidFill>
              <a:effectLst/>
              <a:latin typeface="Times New Roman" panose="02020603050405020304" pitchFamily="18" charset="0"/>
              <a:ea typeface="+mn-ea"/>
              <a:cs typeface="Times New Roman" panose="02020603050405020304" pitchFamily="18" charset="0"/>
            </a:rPr>
            <a:t>Para mais informações:</a:t>
          </a:r>
          <a:r>
            <a:rPr lang="pt-BR" sz="1200" u="sng">
              <a:solidFill>
                <a:schemeClr val="tx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 https://sp156.prefeitura.sp.gov.br/portal/servicos/informacao?servico=4063</a:t>
          </a:r>
          <a:endParaRPr lang="pt-BR" sz="1200">
            <a:solidFill>
              <a:schemeClr val="tx1"/>
            </a:solidFill>
            <a:effectLst/>
            <a:latin typeface="Times New Roman" panose="02020603050405020304" pitchFamily="18" charset="0"/>
            <a:ea typeface="+mn-ea"/>
            <a:cs typeface="Times New Roman" panose="02020603050405020304" pitchFamily="18" charset="0"/>
          </a:endParaRPr>
        </a:p>
        <a:p>
          <a:pPr algn="ctr"/>
          <a:endParaRPr lang="pt-BR" sz="1100" b="1">
            <a:solidFill>
              <a:schemeClr val="tx1"/>
            </a:solidFill>
            <a:effectLst/>
            <a:latin typeface="+mn-lt"/>
            <a:ea typeface="+mn-ea"/>
            <a:cs typeface="+mn-cs"/>
          </a:endParaRPr>
        </a:p>
        <a:p>
          <a:endParaRPr lang="pt-BR" sz="1100"/>
        </a:p>
      </xdr:txBody>
    </xdr:sp>
    <xdr:clientData/>
  </xdr:oneCellAnchor>
  <xdr:twoCellAnchor>
    <xdr:from>
      <xdr:col>3</xdr:col>
      <xdr:colOff>296333</xdr:colOff>
      <xdr:row>13</xdr:row>
      <xdr:rowOff>158749</xdr:rowOff>
    </xdr:from>
    <xdr:to>
      <xdr:col>14</xdr:col>
      <xdr:colOff>338667</xdr:colOff>
      <xdr:row>26</xdr:row>
      <xdr:rowOff>175680</xdr:rowOff>
    </xdr:to>
    <mc:AlternateContent xmlns:mc="http://schemas.openxmlformats.org/markup-compatibility/2006">
      <mc:Choice xmlns:cx1="http://schemas.microsoft.com/office/drawing/2015/9/8/chartex" Requires="cx1">
        <xdr:graphicFrame macro="">
          <xdr:nvGraphicFramePr>
            <xdr:cNvPr id="8" name="Gráfico 7"/>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pt-BR" sz="1100"/>
                <a:t>Este gráfico não está disponível na sua versão de Excel.
Editar esta forma ou salvar esta pasta de trabalho em um formato de arquivo diferente quebrará o gráfico permanentemente.</a:t>
              </a:r>
            </a:p>
          </xdr:txBody>
        </xdr:sp>
      </mc:Fallback>
    </mc:AlternateContent>
    <xdr:clientData/>
  </xdr:twoCellAnchor>
  <xdr:twoCellAnchor editAs="oneCell">
    <xdr:from>
      <xdr:col>3</xdr:col>
      <xdr:colOff>148165</xdr:colOff>
      <xdr:row>13</xdr:row>
      <xdr:rowOff>10582</xdr:rowOff>
    </xdr:from>
    <xdr:to>
      <xdr:col>15</xdr:col>
      <xdr:colOff>87978</xdr:colOff>
      <xdr:row>27</xdr:row>
      <xdr:rowOff>74083</xdr:rowOff>
    </xdr:to>
    <xdr:pic>
      <xdr:nvPicPr>
        <xdr:cNvPr id="9" name="Imagem 8"/>
        <xdr:cNvPicPr>
          <a:picLocks noChangeAspect="1"/>
        </xdr:cNvPicPr>
      </xdr:nvPicPr>
      <xdr:blipFill>
        <a:blip xmlns:r="http://schemas.openxmlformats.org/officeDocument/2006/relationships" r:embed="rId4"/>
        <a:stretch>
          <a:fillRect/>
        </a:stretch>
      </xdr:blipFill>
      <xdr:spPr>
        <a:xfrm>
          <a:off x="2296582" y="2497665"/>
          <a:ext cx="7633896" cy="28786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469824</xdr:colOff>
      <xdr:row>2</xdr:row>
      <xdr:rowOff>42334</xdr:rowOff>
    </xdr:from>
    <xdr:ext cx="3149675" cy="2822574"/>
    <xdr:grpSp>
      <xdr:nvGrpSpPr>
        <xdr:cNvPr id="2" name="Gráfico 1">
          <a:extLst>
            <a:ext uri="{FF2B5EF4-FFF2-40B4-BE49-F238E27FC236}">
              <a16:creationId xmlns:a16="http://schemas.microsoft.com/office/drawing/2014/main" id="{00000000-0008-0000-0100-000002000000}"/>
            </a:ext>
          </a:extLst>
        </xdr:cNvPr>
        <xdr:cNvGrpSpPr/>
      </xdr:nvGrpSpPr>
      <xdr:grpSpPr>
        <a:xfrm>
          <a:off x="6332991" y="423334"/>
          <a:ext cx="3149675" cy="2822574"/>
          <a:chOff x="7178335" y="76196"/>
          <a:chExt cx="3670639" cy="3095628"/>
        </a:xfrm>
      </xdr:grpSpPr>
      <xdr:grpSp>
        <xdr:nvGrpSpPr>
          <xdr:cNvPr id="3" name="Gráfico 3">
            <a:extLst>
              <a:ext uri="{FF2B5EF4-FFF2-40B4-BE49-F238E27FC236}">
                <a16:creationId xmlns:a16="http://schemas.microsoft.com/office/drawing/2014/main" id="{00000000-0008-0000-0100-000003000000}"/>
              </a:ext>
            </a:extLst>
          </xdr:cNvPr>
          <xdr:cNvGrpSpPr/>
        </xdr:nvGrpSpPr>
        <xdr:grpSpPr>
          <a:xfrm>
            <a:off x="7178335" y="76196"/>
            <a:ext cx="3670639" cy="3095628"/>
            <a:chOff x="7178335" y="76196"/>
            <a:chExt cx="3670639" cy="3095628"/>
          </a:xfrm>
        </xdr:grpSpPr>
        <xdr:graphicFrame macro="">
          <xdr:nvGraphicFramePr>
            <xdr:cNvPr id="4" name="Gráfico 3">
              <a:extLst>
                <a:ext uri="{FF2B5EF4-FFF2-40B4-BE49-F238E27FC236}">
                  <a16:creationId xmlns:a16="http://schemas.microsoft.com/office/drawing/2014/main" id="{00000000-0008-0000-0100-000004000000}"/>
                </a:ext>
              </a:extLst>
            </xdr:cNvPr>
            <xdr:cNvGraphicFramePr/>
          </xdr:nvGraphicFramePr>
          <xdr:xfrm>
            <a:off x="7178335" y="76196"/>
            <a:ext cx="3670639" cy="30956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CaixaDeTexto 4">
              <a:extLst>
                <a:ext uri="{FF2B5EF4-FFF2-40B4-BE49-F238E27FC236}">
                  <a16:creationId xmlns:a16="http://schemas.microsoft.com/office/drawing/2014/main" id="{00000000-0008-0000-0100-000005000000}"/>
                </a:ext>
              </a:extLst>
            </xdr:cNvPr>
            <xdr:cNvSpPr txBox="1"/>
          </xdr:nvSpPr>
          <xdr:spPr>
            <a:xfrm>
              <a:off x="7264517" y="355793"/>
              <a:ext cx="689603" cy="958656"/>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sp macro="" textlink="">
          <xdr:nvSpPr>
            <xdr:cNvPr id="6" name="CaixaDeTexto 5">
              <a:extLst>
                <a:ext uri="{FF2B5EF4-FFF2-40B4-BE49-F238E27FC236}">
                  <a16:creationId xmlns:a16="http://schemas.microsoft.com/office/drawing/2014/main" id="{00000000-0008-0000-0100-000006000000}"/>
                </a:ext>
              </a:extLst>
            </xdr:cNvPr>
            <xdr:cNvSpPr txBox="1"/>
          </xdr:nvSpPr>
          <xdr:spPr>
            <a:xfrm>
              <a:off x="8662626" y="1144682"/>
              <a:ext cx="685086" cy="958656"/>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sp macro="" textlink="">
          <xdr:nvSpPr>
            <xdr:cNvPr id="7" name="CaixaDeTexto 6">
              <a:extLst>
                <a:ext uri="{FF2B5EF4-FFF2-40B4-BE49-F238E27FC236}">
                  <a16:creationId xmlns:a16="http://schemas.microsoft.com/office/drawing/2014/main" id="{00000000-0008-0000-0100-000007000000}"/>
                </a:ext>
              </a:extLst>
            </xdr:cNvPr>
            <xdr:cNvSpPr txBox="1"/>
          </xdr:nvSpPr>
          <xdr:spPr>
            <a:xfrm>
              <a:off x="7415384" y="255931"/>
              <a:ext cx="208309" cy="289599"/>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a:t>
              </a:r>
            </a:p>
          </xdr:txBody>
        </xdr:sp>
      </xdr:grpSp>
      <xdr:sp macro="" textlink="">
        <xdr:nvSpPr>
          <xdr:cNvPr id="8" name="CaixaDeTexto 19">
            <a:extLst>
              <a:ext uri="{FF2B5EF4-FFF2-40B4-BE49-F238E27FC236}">
                <a16:creationId xmlns:a16="http://schemas.microsoft.com/office/drawing/2014/main" id="{00000000-0008-0000-0100-000008000000}"/>
              </a:ext>
            </a:extLst>
          </xdr:cNvPr>
          <xdr:cNvSpPr txBox="1"/>
        </xdr:nvSpPr>
        <xdr:spPr>
          <a:xfrm>
            <a:off x="7258050" y="2924171"/>
            <a:ext cx="981078" cy="209553"/>
          </a:xfrm>
          <a:prstGeom prst="rect">
            <a:avLst/>
          </a:prstGeom>
          <a:solidFill>
            <a:sysClr val="window" lastClr="FFFFFF"/>
          </a:solid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800" b="1" i="0" u="none" strike="noStrike" kern="0" cap="none" spc="0" baseline="0">
                <a:solidFill>
                  <a:srgbClr val="000000"/>
                </a:solidFill>
                <a:uFillTx/>
                <a:latin typeface="Calibri"/>
              </a:rPr>
              <a:t>*Escala Logaritimica</a:t>
            </a:r>
          </a:p>
        </xdr:txBody>
      </xdr:sp>
    </xdr:grpSp>
    <xdr:clientData/>
  </xdr:oneCellAnchor>
  <xdr:oneCellAnchor>
    <xdr:from>
      <xdr:col>12</xdr:col>
      <xdr:colOff>105833</xdr:colOff>
      <xdr:row>2</xdr:row>
      <xdr:rowOff>42333</xdr:rowOff>
    </xdr:from>
    <xdr:ext cx="3746500" cy="2804583"/>
    <xdr:graphicFrame macro="">
      <xdr:nvGraphicFramePr>
        <xdr:cNvPr id="9" name="Gráfico 2">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3</xdr:col>
      <xdr:colOff>76197</xdr:colOff>
      <xdr:row>2</xdr:row>
      <xdr:rowOff>38103</xdr:rowOff>
    </xdr:from>
    <xdr:ext cx="3754970" cy="2752728"/>
    <xdr:graphicFrame macro="">
      <xdr:nvGraphicFramePr>
        <xdr:cNvPr id="10" name="Gráfico 7">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xdr:from>
      <xdr:col>0</xdr:col>
      <xdr:colOff>152402</xdr:colOff>
      <xdr:row>42</xdr:row>
      <xdr:rowOff>10581</xdr:rowOff>
    </xdr:from>
    <xdr:to>
      <xdr:col>18</xdr:col>
      <xdr:colOff>42333</xdr:colOff>
      <xdr:row>56</xdr:row>
      <xdr:rowOff>31751</xdr:rowOff>
    </xdr:to>
    <xdr:sp macro="" textlink="">
      <xdr:nvSpPr>
        <xdr:cNvPr id="5" name="CaixaDeTexto 4">
          <a:extLst>
            <a:ext uri="{FF2B5EF4-FFF2-40B4-BE49-F238E27FC236}">
              <a16:creationId xmlns:a16="http://schemas.microsoft.com/office/drawing/2014/main" id="{00000000-0008-0000-0200-000005000000}"/>
            </a:ext>
          </a:extLst>
        </xdr:cNvPr>
        <xdr:cNvSpPr txBox="1"/>
      </xdr:nvSpPr>
      <xdr:spPr>
        <a:xfrm>
          <a:off x="152402" y="8202081"/>
          <a:ext cx="11478681" cy="26881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endParaRPr lang="pt-BR" sz="1100" b="1" i="0">
            <a:solidFill>
              <a:schemeClr val="dk1"/>
            </a:solidFill>
            <a:effectLst/>
            <a:latin typeface="+mn-lt"/>
            <a:ea typeface="+mn-ea"/>
            <a:cs typeface="+mn-cs"/>
          </a:endParaRPr>
        </a:p>
        <a:p>
          <a:pPr algn="ctr" eaLnBrk="1" fontAlgn="auto" latinLnBrk="0" hangingPunct="1"/>
          <a:r>
            <a:rPr lang="pt-BR" sz="1100" b="1" i="0">
              <a:solidFill>
                <a:schemeClr val="dk1"/>
              </a:solidFill>
              <a:effectLst/>
              <a:latin typeface="+mn-lt"/>
              <a:ea typeface="+mn-ea"/>
              <a:cs typeface="+mn-cs"/>
            </a:rPr>
            <a:t>SECRETARIA MUNICIPAL DE SAÚDE</a:t>
          </a:r>
          <a:endParaRPr lang="pt-BR">
            <a:effectLst/>
          </a:endParaRPr>
        </a:p>
        <a:p>
          <a:pPr algn="ctr" eaLnBrk="1" fontAlgn="auto" latinLnBrk="0" hangingPunct="1"/>
          <a:endParaRPr lang="pt-BR" sz="1100" b="1" i="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100" b="1">
              <a:solidFill>
                <a:schemeClr val="dk1"/>
              </a:solidFill>
              <a:effectLst/>
              <a:latin typeface="+mn-lt"/>
              <a:ea typeface="+mn-ea"/>
              <a:cs typeface="+mn-cs"/>
            </a:rPr>
            <a:t>Elogio</a:t>
          </a:r>
          <a:r>
            <a:rPr lang="pt-BR" sz="1100" b="1">
              <a:solidFill>
                <a:sysClr val="windowText" lastClr="000000"/>
              </a:solidFill>
            </a:rPr>
            <a:t> da munícipe: </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1100" b="1">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100" b="0" i="1">
              <a:solidFill>
                <a:sysClr val="windowText" lastClr="000000"/>
              </a:solidFill>
            </a:rPr>
            <a:t>"Venho, por meio desta, dar visibilidade ao excelente trabalho realizado pelo Dr. Francisco Dada Neto, CRM 201026/SP, médico ortopedista que atua no CER III / APD - São Mateus. Dr. Francisco, estou extremamente grata pelo seu cuidado e dedicação para com os seus pacientes. Graças ao seu trabalho, tenho conseguido me recuperar e voltar às minhas atividades do dia a dia, incluindo dirigir! Afinal, depois do acidente, passei 2 anos na cadeira de rodas. Seu profissionalismo, dedicação e atenção humanizada fazem toda a diferença no meu processo de recuperação. É um prazer ser atendida por um profissional como o senhor, que trata os pacientes com tanto respeito e carinho. Muito obrigada por tudo!"</a:t>
          </a:r>
        </a:p>
        <a:p>
          <a:pPr marL="0" marR="0" lvl="0" indent="0" algn="l" defTabSz="914400" eaLnBrk="1" fontAlgn="auto" latinLnBrk="0" hangingPunct="1">
            <a:lnSpc>
              <a:spcPct val="100000"/>
            </a:lnSpc>
            <a:spcBef>
              <a:spcPts val="0"/>
            </a:spcBef>
            <a:spcAft>
              <a:spcPts val="0"/>
            </a:spcAft>
            <a:buClrTx/>
            <a:buSzTx/>
            <a:buFontTx/>
            <a:buNone/>
            <a:tabLst/>
            <a:defRPr/>
          </a:pPr>
          <a:endParaRPr lang="pt-BR" sz="1100" i="1">
            <a:solidFill>
              <a:schemeClr val="dk1"/>
            </a:solidFill>
            <a:effectLst/>
            <a:latin typeface="+mn-lt"/>
            <a:ea typeface="+mn-ea"/>
            <a:cs typeface="+mn-cs"/>
          </a:endParaRPr>
        </a:p>
        <a:p>
          <a:pPr algn="ctr"/>
          <a:r>
            <a:rPr lang="pt-BR" sz="1100" b="0" i="0">
              <a:solidFill>
                <a:schemeClr val="dk1"/>
              </a:solidFill>
              <a:effectLst/>
              <a:latin typeface="+mn-lt"/>
              <a:ea typeface="+mn-ea"/>
              <a:cs typeface="+mn-cs"/>
            </a:rPr>
            <a:t> </a:t>
          </a:r>
          <a:r>
            <a:rPr lang="pt-BR" sz="1100" b="1" i="0">
              <a:solidFill>
                <a:sysClr val="windowText" lastClr="000000"/>
              </a:solidFill>
              <a:effectLst/>
              <a:latin typeface="+mn-lt"/>
              <a:ea typeface="+mn-ea"/>
              <a:cs typeface="+mn-cs"/>
            </a:rPr>
            <a:t>Resposta do Órgão:</a:t>
          </a:r>
        </a:p>
        <a:p>
          <a:pPr algn="ctr"/>
          <a:endParaRPr lang="pt-BR" sz="1100" b="1" i="0">
            <a:solidFill>
              <a:sysClr val="windowText" lastClr="000000"/>
            </a:solidFill>
            <a:effectLst/>
            <a:latin typeface="+mn-lt"/>
            <a:ea typeface="+mn-ea"/>
            <a:cs typeface="+mn-cs"/>
          </a:endParaRPr>
        </a:p>
        <a:p>
          <a:pPr algn="ctr"/>
          <a:r>
            <a:rPr lang="pt-BR" sz="1100" b="0" i="0">
              <a:solidFill>
                <a:sysClr val="windowText" lastClr="000000"/>
              </a:solidFill>
              <a:effectLst/>
              <a:latin typeface="+mn-lt"/>
              <a:ea typeface="+mn-ea"/>
              <a:cs typeface="+mn-cs"/>
            </a:rPr>
            <a:t>Agradecemos pelo Elogio realizado ao profissional desse serviço esclarecendo que o colaborador Dr. Francisco Data Neto (médico ortopedista), foi cientificado quanto ao elogio na data de hoje, 24/04/2026. Na oportunidade lhe convidamos a participar da próxima reunião do conselho gestor que acontecerá em 06/05/2026 às 11hoo nas dependências deste CER.</a:t>
          </a:r>
        </a:p>
        <a:p>
          <a:pPr algn="ctr"/>
          <a:endParaRPr lang="pt-BR" sz="1100" b="1"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r>
            <a:rPr lang="pt-BR" sz="1100" b="0" i="0">
              <a:solidFill>
                <a:sysClr val="windowText" lastClr="000000"/>
              </a:solidFill>
              <a:effectLst/>
              <a:latin typeface="+mn-lt"/>
              <a:ea typeface="+mn-ea"/>
              <a:cs typeface="+mn-cs"/>
            </a:rPr>
            <a:t>.</a:t>
          </a:r>
          <a:r>
            <a:rPr lang="pt-BR" sz="1100" b="1" i="0">
              <a:solidFill>
                <a:sysClr val="windowText" lastClr="000000"/>
              </a:solidFill>
              <a:effectLst/>
              <a:latin typeface="+mn-lt"/>
              <a:ea typeface="+mn-ea"/>
              <a:cs typeface="+mn-cs"/>
            </a:rPr>
            <a:t/>
          </a:r>
          <a:br>
            <a:rPr lang="pt-BR" sz="1100" b="1" i="0">
              <a:solidFill>
                <a:sysClr val="windowText" lastClr="000000"/>
              </a:solidFill>
              <a:effectLst/>
              <a:latin typeface="+mn-lt"/>
              <a:ea typeface="+mn-ea"/>
              <a:cs typeface="+mn-cs"/>
            </a:rPr>
          </a:br>
          <a:endParaRPr lang="pt-BR" sz="1100" b="1" i="0">
            <a:solidFill>
              <a:sysClr val="windowText" lastClr="000000"/>
            </a:solidFill>
            <a:effectLst/>
            <a:latin typeface="+mn-lt"/>
            <a:ea typeface="+mn-ea"/>
            <a:cs typeface="+mn-cs"/>
          </a:endParaRPr>
        </a:p>
        <a:p>
          <a:r>
            <a:rPr lang="pt-BR" sz="1100" b="0" i="0">
              <a:solidFill>
                <a:schemeClr val="dk1"/>
              </a:solidFill>
              <a:effectLst/>
              <a:latin typeface="+mn-lt"/>
              <a:ea typeface="+mn-ea"/>
              <a:cs typeface="+mn-cs"/>
            </a:rPr>
            <a:t>     </a:t>
          </a:r>
        </a:p>
        <a:p>
          <a:endParaRPr lang="pt-BR" sz="1100" b="0" i="0">
            <a:solidFill>
              <a:schemeClr val="dk1"/>
            </a:solidFill>
            <a:effectLst/>
            <a:latin typeface="+mn-lt"/>
            <a:ea typeface="+mn-ea"/>
            <a:cs typeface="+mn-cs"/>
          </a:endParaRPr>
        </a:p>
        <a:p>
          <a:endParaRPr lang="pt-BR" sz="1100" b="0" i="0">
            <a:solidFill>
              <a:schemeClr val="dk1"/>
            </a:solidFill>
            <a:effectLst/>
            <a:latin typeface="+mn-lt"/>
            <a:ea typeface="+mn-ea"/>
            <a:cs typeface="+mn-cs"/>
          </a:endParaRPr>
        </a:p>
        <a:p>
          <a:pPr algn="ctr"/>
          <a:endParaRPr lang="pt-BR" sz="1100" b="0" i="0">
            <a:solidFill>
              <a:schemeClr val="dk1"/>
            </a:solidFill>
            <a:effectLst/>
            <a:latin typeface="+mn-lt"/>
            <a:ea typeface="+mn-ea"/>
            <a:cs typeface="+mn-cs"/>
          </a:endParaRPr>
        </a:p>
        <a:p>
          <a:pPr algn="ctr"/>
          <a:endParaRPr lang="pt-BR" sz="1100" b="1" i="0">
            <a:solidFill>
              <a:sysClr val="windowText" lastClr="000000"/>
            </a:solidFill>
            <a:effectLst/>
            <a:latin typeface="+mn-lt"/>
            <a:ea typeface="+mn-ea"/>
            <a:cs typeface="+mn-cs"/>
          </a:endParaRPr>
        </a:p>
        <a:p>
          <a:pPr algn="ctr"/>
          <a:endParaRPr lang="pt-BR" sz="1100" b="1" i="0">
            <a:solidFill>
              <a:sysClr val="windowText" lastClr="000000"/>
            </a:solidFill>
            <a:effectLst/>
            <a:latin typeface="+mn-lt"/>
            <a:ea typeface="+mn-ea"/>
            <a:cs typeface="+mn-cs"/>
          </a:endParaRPr>
        </a:p>
        <a:p>
          <a:pPr algn="ctr"/>
          <a:endParaRPr lang="pt-BR" sz="1100" b="1"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b="0">
            <a:solidFill>
              <a:sysClr val="windowText" lastClr="000000"/>
            </a:solidFill>
            <a:effectLst/>
          </a:endParaRPr>
        </a:p>
        <a:p>
          <a:pPr algn="l"/>
          <a:endParaRPr lang="pt-BR" sz="1100" b="0" i="0">
            <a:solidFill>
              <a:sysClr val="windowText" lastClr="000000"/>
            </a:solidFill>
            <a:effectLst/>
            <a:latin typeface="+mn-lt"/>
            <a:ea typeface="+mn-ea"/>
            <a:cs typeface="+mn-cs"/>
          </a:endParaRPr>
        </a:p>
      </xdr:txBody>
    </xdr:sp>
    <xdr:clientData/>
  </xdr:twoCellAnchor>
  <xdr:oneCellAnchor>
    <xdr:from>
      <xdr:col>0</xdr:col>
      <xdr:colOff>152398</xdr:colOff>
      <xdr:row>40</xdr:row>
      <xdr:rowOff>9525</xdr:rowOff>
    </xdr:from>
    <xdr:ext cx="11478685" cy="378860"/>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152398" y="7820025"/>
          <a:ext cx="11478685" cy="378860"/>
        </a:xfrm>
        <a:prstGeom prst="rect">
          <a:avLst/>
        </a:prstGeom>
        <a:solidFill>
          <a:sysClr val="window" lastClr="FFFFFF"/>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1800" b="1">
              <a:solidFill>
                <a:sysClr val="windowText" lastClr="000000"/>
              </a:solidFill>
            </a:rPr>
            <a:t>Melhores elogios</a:t>
          </a:r>
          <a:r>
            <a:rPr lang="pt-BR" sz="1800" b="1" baseline="0">
              <a:solidFill>
                <a:sysClr val="windowText" lastClr="000000"/>
              </a:solidFill>
            </a:rPr>
            <a:t> e melhor sugestão de Abril de 2026</a:t>
          </a:r>
          <a:endParaRPr lang="pt-BR" sz="1800" b="1">
            <a:solidFill>
              <a:sysClr val="windowText" lastClr="000000"/>
            </a:solidFill>
          </a:endParaRPr>
        </a:p>
      </xdr:txBody>
    </xdr:sp>
    <xdr:clientData/>
  </xdr:oneCellAnchor>
  <xdr:twoCellAnchor>
    <xdr:from>
      <xdr:col>0</xdr:col>
      <xdr:colOff>202142</xdr:colOff>
      <xdr:row>3</xdr:row>
      <xdr:rowOff>57149</xdr:rowOff>
    </xdr:from>
    <xdr:to>
      <xdr:col>8</xdr:col>
      <xdr:colOff>10584</xdr:colOff>
      <xdr:row>19</xdr:row>
      <xdr:rowOff>190499</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190501</xdr:colOff>
      <xdr:row>20</xdr:row>
      <xdr:rowOff>127001</xdr:rowOff>
    </xdr:from>
    <xdr:to>
      <xdr:col>7</xdr:col>
      <xdr:colOff>592666</xdr:colOff>
      <xdr:row>38</xdr:row>
      <xdr:rowOff>74083</xdr:rowOff>
    </xdr:to>
    <xdr:graphicFrame macro="">
      <xdr:nvGraphicFramePr>
        <xdr:cNvPr id="12" name="Gráfico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148167</xdr:colOff>
      <xdr:row>70</xdr:row>
      <xdr:rowOff>42328</xdr:rowOff>
    </xdr:from>
    <xdr:to>
      <xdr:col>18</xdr:col>
      <xdr:colOff>42334</xdr:colOff>
      <xdr:row>89</xdr:row>
      <xdr:rowOff>95249</xdr:rowOff>
    </xdr:to>
    <xdr:sp macro="" textlink="">
      <xdr:nvSpPr>
        <xdr:cNvPr id="13" name="CaixaDeTexto 12">
          <a:extLst>
            <a:ext uri="{FF2B5EF4-FFF2-40B4-BE49-F238E27FC236}">
              <a16:creationId xmlns:a16="http://schemas.microsoft.com/office/drawing/2014/main" id="{00000000-0008-0000-0200-000005000000}"/>
            </a:ext>
          </a:extLst>
        </xdr:cNvPr>
        <xdr:cNvSpPr txBox="1"/>
      </xdr:nvSpPr>
      <xdr:spPr>
        <a:xfrm>
          <a:off x="148167" y="13567828"/>
          <a:ext cx="11482917" cy="36724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endParaRPr lang="pt-BR" sz="1100" b="1" i="0">
            <a:solidFill>
              <a:schemeClr val="dk1"/>
            </a:solidFill>
            <a:effectLst/>
            <a:latin typeface="+mn-lt"/>
            <a:ea typeface="+mn-ea"/>
            <a:cs typeface="+mn-cs"/>
          </a:endParaRPr>
        </a:p>
        <a:p>
          <a:pPr algn="ctr" eaLnBrk="1" fontAlgn="auto" latinLnBrk="0" hangingPunct="1"/>
          <a:r>
            <a:rPr lang="pt-BR" sz="1100" b="1" i="0">
              <a:solidFill>
                <a:schemeClr val="dk1"/>
              </a:solidFill>
              <a:effectLst/>
              <a:latin typeface="+mn-lt"/>
              <a:ea typeface="+mn-ea"/>
              <a:cs typeface="+mn-cs"/>
            </a:rPr>
            <a:t>SECRETARIA MUNICIPAL DE SEGURANÇA URBANA</a:t>
          </a:r>
        </a:p>
        <a:p>
          <a:pPr algn="ctr" eaLnBrk="1" fontAlgn="auto" latinLnBrk="0" hangingPunct="1"/>
          <a:endParaRPr lang="pt-BR" sz="1100" b="1">
            <a:solidFill>
              <a:sysClr val="windowText" lastClr="000000"/>
            </a:solidFill>
          </a:endParaRPr>
        </a:p>
        <a:p>
          <a:pPr algn="ctr"/>
          <a:r>
            <a:rPr lang="pt-BR" sz="1100" b="1">
              <a:solidFill>
                <a:schemeClr val="dk1"/>
              </a:solidFill>
              <a:effectLst/>
              <a:latin typeface="+mn-lt"/>
              <a:ea typeface="+mn-ea"/>
              <a:cs typeface="+mn-cs"/>
            </a:rPr>
            <a:t>Sugestão</a:t>
          </a:r>
          <a:r>
            <a:rPr lang="pt-BR" sz="1100" b="1">
              <a:solidFill>
                <a:sysClr val="windowText" lastClr="000000"/>
              </a:solidFill>
            </a:rPr>
            <a:t> do munícipe:</a:t>
          </a:r>
          <a:endParaRPr lang="pt-BR" sz="1100" i="1">
            <a:solidFill>
              <a:schemeClr val="dk1"/>
            </a:solidFill>
            <a:effectLst/>
            <a:latin typeface="+mn-lt"/>
            <a:ea typeface="+mn-ea"/>
            <a:cs typeface="+mn-cs"/>
          </a:endParaRPr>
        </a:p>
        <a:p>
          <a:pPr algn="ctr"/>
          <a:endParaRPr lang="pt-BR" sz="1100" b="1" i="1">
            <a:solidFill>
              <a:schemeClr val="dk1"/>
            </a:solidFill>
            <a:effectLst/>
            <a:latin typeface="+mn-lt"/>
            <a:ea typeface="+mn-ea"/>
            <a:cs typeface="+mn-cs"/>
          </a:endParaRPr>
        </a:p>
        <a:p>
          <a:pPr algn="ctr"/>
          <a:r>
            <a:rPr lang="pt-BR" i="1"/>
            <a:t>Prezados(as) Senhores(as), venho, por meio deste, sugerir a instalação de câmeras adicionais do Smart Sampa no bairro da Liberdade, precisamente entre os cruzamentos das ruas Galvão Bueno (em frente ao Hospital Leforte, com o cruzamento da Rua Barão de Iguape) e no final da Rua Galvão Bueno, com o cruzamento da Rua São Joaquim (em frente ao Bunkyo).</a:t>
          </a:r>
        </a:p>
        <a:p>
          <a:pPr algn="ctr"/>
          <a:r>
            <a:rPr lang="pt-BR" i="1"/>
            <a:t>Nos últimos meses, foi percebido pelos moradores do bairro um aumento na atuação de criminosos da chamada “gangue da correntinha” e “gangue da bicicleta”. Cheguei a ver esses indivíduos, que geralmente utilizam boné, camisa e bermuda, procurando possíveis vítimas no trecho da Rua Galvão Bueno, na altura do número 488 (em frente ao Esquina Café &amp; Lanchonete). Também já foram vistos por terceiros assaltando em frente ao Hospital Leforte, além de praticarem assaltos no metrô. Presenciei um roubo de correntinha dentro da Estação São Joaquim por volta de 0h55, e não havia nenhum segurança ou viatura próxima.</a:t>
          </a:r>
        </a:p>
        <a:p>
          <a:pPr algn="ctr"/>
          <a:r>
            <a:rPr lang="pt-BR" i="1"/>
            <a:t>Também aproveito a oportunidade para alertá-los acerca dos constantes furtos de fios de postes de iluminação e luminárias na Rua São Joaquim, nas proximidades do Bunkyo. Foi relatado pela equipe do IluminaSP (nº de protocolo 042622175, de 24/04/2026), após solicitação de manutenção de postes de iluminação na Rua São Joaquim (altura do número 309), que os mesmos estariam danificados em razão dos furtos de fios.</a:t>
          </a:r>
        </a:p>
        <a:p>
          <a:pPr algn="ctr"/>
          <a:r>
            <a:rPr lang="pt-BR" i="1"/>
            <a:t>Outra sugestão seria o reforço no patrulhamento noturno para tentar inibir esses tipos de delitos, além da instalação de câmeras adicionais nos trechos citados anteriormente.</a:t>
          </a:r>
        </a:p>
        <a:p>
          <a:pPr algn="ctr"/>
          <a:r>
            <a:rPr lang="pt-BR" i="1"/>
            <a:t>Desde já, agradeço pela oportunidade de exercer a cidadania e contribuir para a melhoria dos serviços públicos na cidade de São Paulo.</a:t>
          </a:r>
        </a:p>
        <a:p>
          <a:pPr algn="ctr"/>
          <a:endParaRPr lang="pt-BR" sz="1100" i="1">
            <a:solidFill>
              <a:schemeClr val="dk1"/>
            </a:solidFill>
            <a:effectLst/>
            <a:latin typeface="+mn-lt"/>
            <a:ea typeface="+mn-ea"/>
            <a:cs typeface="+mn-cs"/>
          </a:endParaRPr>
        </a:p>
        <a:p>
          <a:pPr algn="ctr"/>
          <a:r>
            <a:rPr lang="pt-BR" sz="1100" b="1" i="0">
              <a:solidFill>
                <a:schemeClr val="dk1"/>
              </a:solidFill>
              <a:effectLst/>
              <a:latin typeface="+mn-lt"/>
              <a:ea typeface="+mn-ea"/>
              <a:cs typeface="+mn-cs"/>
            </a:rPr>
            <a:t>Resposta do Órgão:</a:t>
          </a:r>
        </a:p>
        <a:p>
          <a:pPr algn="ctr"/>
          <a:endParaRPr lang="pt-BR">
            <a:effectLst/>
          </a:endParaRPr>
        </a:p>
        <a:p>
          <a:pPr algn="ctr"/>
          <a:r>
            <a:rPr lang="pt-BR" sz="1100" b="0" i="0">
              <a:solidFill>
                <a:schemeClr val="dk1"/>
              </a:solidFill>
              <a:effectLst/>
              <a:latin typeface="+mn-lt"/>
              <a:ea typeface="+mn-ea"/>
              <a:cs typeface="+mn-cs"/>
            </a:rPr>
            <a:t>Aguardando retorno do Órgão</a:t>
          </a:r>
          <a:endParaRPr lang="pt-BR">
            <a:effectLst/>
          </a:endParaRPr>
        </a:p>
        <a:p>
          <a:pPr algn="ctr"/>
          <a:endParaRPr lang="pt-BR" sz="1100">
            <a:solidFill>
              <a:schemeClr val="dk1"/>
            </a:solidFill>
            <a:effectLst/>
            <a:latin typeface="+mn-lt"/>
            <a:ea typeface="+mn-ea"/>
            <a:cs typeface="+mn-cs"/>
          </a:endParaRPr>
        </a:p>
      </xdr:txBody>
    </xdr:sp>
    <xdr:clientData/>
  </xdr:twoCellAnchor>
  <xdr:twoCellAnchor editAs="oneCell">
    <xdr:from>
      <xdr:col>8</xdr:col>
      <xdr:colOff>169332</xdr:colOff>
      <xdr:row>3</xdr:row>
      <xdr:rowOff>52916</xdr:rowOff>
    </xdr:from>
    <xdr:to>
      <xdr:col>18</xdr:col>
      <xdr:colOff>192797</xdr:colOff>
      <xdr:row>20</xdr:row>
      <xdr:rowOff>31750</xdr:rowOff>
    </xdr:to>
    <xdr:pic>
      <xdr:nvPicPr>
        <xdr:cNvPr id="9" name="Imagem 8"/>
        <xdr:cNvPicPr>
          <a:picLocks noChangeAspect="1"/>
        </xdr:cNvPicPr>
      </xdr:nvPicPr>
      <xdr:blipFill>
        <a:blip xmlns:r="http://schemas.openxmlformats.org/officeDocument/2006/relationships" r:embed="rId3"/>
        <a:stretch>
          <a:fillRect/>
        </a:stretch>
      </xdr:blipFill>
      <xdr:spPr>
        <a:xfrm>
          <a:off x="5598582" y="624416"/>
          <a:ext cx="6182965" cy="3407834"/>
        </a:xfrm>
        <a:prstGeom prst="rect">
          <a:avLst/>
        </a:prstGeom>
      </xdr:spPr>
    </xdr:pic>
    <xdr:clientData/>
  </xdr:twoCellAnchor>
  <xdr:twoCellAnchor editAs="oneCell">
    <xdr:from>
      <xdr:col>8</xdr:col>
      <xdr:colOff>169332</xdr:colOff>
      <xdr:row>20</xdr:row>
      <xdr:rowOff>148167</xdr:rowOff>
    </xdr:from>
    <xdr:to>
      <xdr:col>18</xdr:col>
      <xdr:colOff>190499</xdr:colOff>
      <xdr:row>38</xdr:row>
      <xdr:rowOff>84667</xdr:rowOff>
    </xdr:to>
    <xdr:pic>
      <xdr:nvPicPr>
        <xdr:cNvPr id="10" name="Imagem 9"/>
        <xdr:cNvPicPr>
          <a:picLocks noChangeAspect="1"/>
        </xdr:cNvPicPr>
      </xdr:nvPicPr>
      <xdr:blipFill>
        <a:blip xmlns:r="http://schemas.openxmlformats.org/officeDocument/2006/relationships" r:embed="rId4"/>
        <a:stretch>
          <a:fillRect/>
        </a:stretch>
      </xdr:blipFill>
      <xdr:spPr>
        <a:xfrm>
          <a:off x="5598582" y="4148667"/>
          <a:ext cx="6180667" cy="3365500"/>
        </a:xfrm>
        <a:prstGeom prst="rect">
          <a:avLst/>
        </a:prstGeom>
      </xdr:spPr>
    </xdr:pic>
    <xdr:clientData/>
  </xdr:twoCellAnchor>
  <xdr:twoCellAnchor>
    <xdr:from>
      <xdr:col>0</xdr:col>
      <xdr:colOff>148167</xdr:colOff>
      <xdr:row>56</xdr:row>
      <xdr:rowOff>31750</xdr:rowOff>
    </xdr:from>
    <xdr:to>
      <xdr:col>18</xdr:col>
      <xdr:colOff>38098</xdr:colOff>
      <xdr:row>70</xdr:row>
      <xdr:rowOff>52920</xdr:rowOff>
    </xdr:to>
    <xdr:sp macro="" textlink="">
      <xdr:nvSpPr>
        <xdr:cNvPr id="14" name="CaixaDeTexto 13">
          <a:extLst>
            <a:ext uri="{FF2B5EF4-FFF2-40B4-BE49-F238E27FC236}">
              <a16:creationId xmlns:a16="http://schemas.microsoft.com/office/drawing/2014/main" id="{00000000-0008-0000-0200-000005000000}"/>
            </a:ext>
          </a:extLst>
        </xdr:cNvPr>
        <xdr:cNvSpPr txBox="1"/>
      </xdr:nvSpPr>
      <xdr:spPr>
        <a:xfrm>
          <a:off x="148167" y="10890250"/>
          <a:ext cx="11478681" cy="26881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endParaRPr lang="pt-BR" sz="1100" b="1" i="0">
            <a:solidFill>
              <a:schemeClr val="dk1"/>
            </a:solidFill>
            <a:effectLst/>
            <a:latin typeface="+mn-lt"/>
            <a:ea typeface="+mn-ea"/>
            <a:cs typeface="+mn-cs"/>
          </a:endParaRPr>
        </a:p>
        <a:p>
          <a:pPr algn="ctr" eaLnBrk="1" fontAlgn="auto" latinLnBrk="0" hangingPunct="1"/>
          <a:r>
            <a:rPr lang="pt-BR" sz="1100" b="1" i="0">
              <a:solidFill>
                <a:schemeClr val="dk1"/>
              </a:solidFill>
              <a:effectLst/>
              <a:latin typeface="+mn-lt"/>
              <a:ea typeface="+mn-ea"/>
              <a:cs typeface="+mn-cs"/>
            </a:rPr>
            <a:t>SECRETARIA MUNICIPAL DO VERDE E MEIO AMBIENTE</a:t>
          </a:r>
        </a:p>
        <a:p>
          <a:pPr algn="ctr" eaLnBrk="1" fontAlgn="auto" latinLnBrk="0" hangingPunct="1"/>
          <a:endParaRPr lang="pt-BR" sz="1100" b="1" i="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100" b="1">
              <a:solidFill>
                <a:schemeClr val="dk1"/>
              </a:solidFill>
              <a:effectLst/>
              <a:latin typeface="+mn-lt"/>
              <a:ea typeface="+mn-ea"/>
              <a:cs typeface="+mn-cs"/>
            </a:rPr>
            <a:t>Elogio</a:t>
          </a:r>
          <a:r>
            <a:rPr lang="pt-BR" sz="1100" b="1">
              <a:solidFill>
                <a:sysClr val="windowText" lastClr="000000"/>
              </a:solidFill>
            </a:rPr>
            <a:t> da munícipe: </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1100" b="1">
            <a:solidFill>
              <a:sysClr val="windowText" lastClr="000000"/>
            </a:solidFill>
          </a:endParaRPr>
        </a:p>
        <a:p>
          <a:pPr algn="ctr"/>
          <a:r>
            <a:rPr lang="pt-BR" i="1"/>
            <a:t>"Gostaria de registrar meu elogio ao curso de Arborização Urbana oferecido pela UMAPAZ, sob coordenação do Professor Marcio Yamamoto.</a:t>
          </a:r>
        </a:p>
        <a:p>
          <a:pPr algn="ctr"/>
          <a:r>
            <a:rPr lang="pt-BR" i="1"/>
            <a:t>O curso se destacou pela excelência do conteúdo técnico, pela abordagem didática clara e pela integração entre teoria e prática, proporcionando uma formação consistente e aplicável à realidade urbana. Destaco também a relevância do tema para a qualificação dos espaços públicos e para a promoção de cidades mais sustentáveis.</a:t>
          </a:r>
        </a:p>
        <a:p>
          <a:pPr algn="ctr"/>
          <a:r>
            <a:rPr lang="pt-BR" i="1"/>
            <a:t>O Professor Marcio Yamamoto demonstrou elevado conhecimento técnico, comprometimento com o ensino e sensibilidade na condução das atividades, contribuindo significativamente para o aprendizado dos participantes.</a:t>
          </a:r>
        </a:p>
        <a:p>
          <a:pPr algn="ctr"/>
          <a:r>
            <a:rPr lang="pt-BR" i="1"/>
            <a:t>Parabenizo a UMAPAZ pela iniciativa e pela qualidade do serviço prestado à população."</a:t>
          </a:r>
        </a:p>
        <a:p>
          <a:pPr marL="0" marR="0" lvl="0" indent="0" algn="l" defTabSz="914400" eaLnBrk="1" fontAlgn="auto" latinLnBrk="0" hangingPunct="1">
            <a:lnSpc>
              <a:spcPct val="100000"/>
            </a:lnSpc>
            <a:spcBef>
              <a:spcPts val="0"/>
            </a:spcBef>
            <a:spcAft>
              <a:spcPts val="0"/>
            </a:spcAft>
            <a:buClrTx/>
            <a:buSzTx/>
            <a:buFontTx/>
            <a:buNone/>
            <a:tabLst/>
            <a:defRPr/>
          </a:pPr>
          <a:endParaRPr lang="pt-BR" sz="1100" i="1">
            <a:solidFill>
              <a:schemeClr val="dk1"/>
            </a:solidFill>
            <a:effectLst/>
            <a:latin typeface="+mn-lt"/>
            <a:ea typeface="+mn-ea"/>
            <a:cs typeface="+mn-cs"/>
          </a:endParaRPr>
        </a:p>
        <a:p>
          <a:pPr algn="ctr"/>
          <a:r>
            <a:rPr lang="pt-BR" sz="1100" b="0" i="0">
              <a:solidFill>
                <a:schemeClr val="dk1"/>
              </a:solidFill>
              <a:effectLst/>
              <a:latin typeface="+mn-lt"/>
              <a:ea typeface="+mn-ea"/>
              <a:cs typeface="+mn-cs"/>
            </a:rPr>
            <a:t> </a:t>
          </a:r>
          <a:r>
            <a:rPr lang="pt-BR" sz="1100" b="1" i="0">
              <a:solidFill>
                <a:sysClr val="windowText" lastClr="000000"/>
              </a:solidFill>
              <a:effectLst/>
              <a:latin typeface="+mn-lt"/>
              <a:ea typeface="+mn-ea"/>
              <a:cs typeface="+mn-cs"/>
            </a:rPr>
            <a:t>Resposta do Órgão:</a:t>
          </a:r>
        </a:p>
        <a:p>
          <a:pPr algn="ctr"/>
          <a:endParaRPr lang="pt-BR" sz="1100" b="1" i="0">
            <a:solidFill>
              <a:sysClr val="windowText" lastClr="000000"/>
            </a:solidFill>
            <a:effectLst/>
            <a:latin typeface="+mn-lt"/>
            <a:ea typeface="+mn-ea"/>
            <a:cs typeface="+mn-cs"/>
          </a:endParaRPr>
        </a:p>
        <a:p>
          <a:pPr algn="ctr"/>
          <a:r>
            <a:rPr lang="pt-BR" sz="1100" b="0" i="0">
              <a:solidFill>
                <a:sysClr val="windowText" lastClr="000000"/>
              </a:solidFill>
              <a:effectLst/>
              <a:latin typeface="+mn-lt"/>
              <a:ea typeface="+mn-ea"/>
              <a:cs typeface="+mn-cs"/>
            </a:rPr>
            <a:t>Aguardando retorno do Órgão</a:t>
          </a:r>
        </a:p>
        <a:p>
          <a:pPr algn="ctr"/>
          <a:endParaRPr lang="pt-BR" sz="1100" b="1"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r>
            <a:rPr lang="pt-BR" sz="1100" b="0" i="0">
              <a:solidFill>
                <a:sysClr val="windowText" lastClr="000000"/>
              </a:solidFill>
              <a:effectLst/>
              <a:latin typeface="+mn-lt"/>
              <a:ea typeface="+mn-ea"/>
              <a:cs typeface="+mn-cs"/>
            </a:rPr>
            <a:t>.</a:t>
          </a:r>
          <a:r>
            <a:rPr lang="pt-BR" sz="1100" b="1" i="0">
              <a:solidFill>
                <a:sysClr val="windowText" lastClr="000000"/>
              </a:solidFill>
              <a:effectLst/>
              <a:latin typeface="+mn-lt"/>
              <a:ea typeface="+mn-ea"/>
              <a:cs typeface="+mn-cs"/>
            </a:rPr>
            <a:t/>
          </a:r>
          <a:br>
            <a:rPr lang="pt-BR" sz="1100" b="1" i="0">
              <a:solidFill>
                <a:sysClr val="windowText" lastClr="000000"/>
              </a:solidFill>
              <a:effectLst/>
              <a:latin typeface="+mn-lt"/>
              <a:ea typeface="+mn-ea"/>
              <a:cs typeface="+mn-cs"/>
            </a:rPr>
          </a:br>
          <a:endParaRPr lang="pt-BR" sz="1100" b="1" i="0">
            <a:solidFill>
              <a:sysClr val="windowText" lastClr="000000"/>
            </a:solidFill>
            <a:effectLst/>
            <a:latin typeface="+mn-lt"/>
            <a:ea typeface="+mn-ea"/>
            <a:cs typeface="+mn-cs"/>
          </a:endParaRPr>
        </a:p>
        <a:p>
          <a:r>
            <a:rPr lang="pt-BR" sz="1100" b="0" i="0">
              <a:solidFill>
                <a:schemeClr val="dk1"/>
              </a:solidFill>
              <a:effectLst/>
              <a:latin typeface="+mn-lt"/>
              <a:ea typeface="+mn-ea"/>
              <a:cs typeface="+mn-cs"/>
            </a:rPr>
            <a:t>     </a:t>
          </a:r>
        </a:p>
        <a:p>
          <a:endParaRPr lang="pt-BR" sz="1100" b="0" i="0">
            <a:solidFill>
              <a:schemeClr val="dk1"/>
            </a:solidFill>
            <a:effectLst/>
            <a:latin typeface="+mn-lt"/>
            <a:ea typeface="+mn-ea"/>
            <a:cs typeface="+mn-cs"/>
          </a:endParaRPr>
        </a:p>
        <a:p>
          <a:endParaRPr lang="pt-BR" sz="1100" b="0" i="0">
            <a:solidFill>
              <a:schemeClr val="dk1"/>
            </a:solidFill>
            <a:effectLst/>
            <a:latin typeface="+mn-lt"/>
            <a:ea typeface="+mn-ea"/>
            <a:cs typeface="+mn-cs"/>
          </a:endParaRPr>
        </a:p>
        <a:p>
          <a:pPr algn="ctr"/>
          <a:endParaRPr lang="pt-BR" sz="1100" b="0" i="0">
            <a:solidFill>
              <a:schemeClr val="dk1"/>
            </a:solidFill>
            <a:effectLst/>
            <a:latin typeface="+mn-lt"/>
            <a:ea typeface="+mn-ea"/>
            <a:cs typeface="+mn-cs"/>
          </a:endParaRPr>
        </a:p>
        <a:p>
          <a:pPr algn="ctr"/>
          <a:endParaRPr lang="pt-BR" sz="1100" b="1" i="0">
            <a:solidFill>
              <a:sysClr val="windowText" lastClr="000000"/>
            </a:solidFill>
            <a:effectLst/>
            <a:latin typeface="+mn-lt"/>
            <a:ea typeface="+mn-ea"/>
            <a:cs typeface="+mn-cs"/>
          </a:endParaRPr>
        </a:p>
        <a:p>
          <a:pPr algn="ctr"/>
          <a:endParaRPr lang="pt-BR" sz="1100" b="1" i="0">
            <a:solidFill>
              <a:sysClr val="windowText" lastClr="000000"/>
            </a:solidFill>
            <a:effectLst/>
            <a:latin typeface="+mn-lt"/>
            <a:ea typeface="+mn-ea"/>
            <a:cs typeface="+mn-cs"/>
          </a:endParaRPr>
        </a:p>
        <a:p>
          <a:pPr algn="ctr"/>
          <a:endParaRPr lang="pt-BR" sz="1100" b="1"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sz="1100" b="0" i="0">
            <a:solidFill>
              <a:sysClr val="windowText" lastClr="000000"/>
            </a:solidFill>
            <a:effectLst/>
            <a:latin typeface="+mn-lt"/>
            <a:ea typeface="+mn-ea"/>
            <a:cs typeface="+mn-cs"/>
          </a:endParaRPr>
        </a:p>
        <a:p>
          <a:pPr algn="l"/>
          <a:endParaRPr lang="pt-BR" b="0">
            <a:solidFill>
              <a:sysClr val="windowText" lastClr="000000"/>
            </a:solidFill>
            <a:effectLst/>
          </a:endParaRPr>
        </a:p>
        <a:p>
          <a:pPr algn="l"/>
          <a:endParaRPr lang="pt-BR" sz="1100" b="0" i="0">
            <a:solidFill>
              <a:sysClr val="windowText" lastClr="00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424923</xdr:colOff>
      <xdr:row>13</xdr:row>
      <xdr:rowOff>83378</xdr:rowOff>
    </xdr:from>
    <xdr:ext cx="5343525" cy="4267203"/>
    <xdr:graphicFrame macro="">
      <xdr:nvGraphicFramePr>
        <xdr:cNvPr id="2" name="Gráfico 3">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88636</xdr:colOff>
      <xdr:row>13</xdr:row>
      <xdr:rowOff>87312</xdr:rowOff>
    </xdr:from>
    <xdr:to>
      <xdr:col>2</xdr:col>
      <xdr:colOff>374385</xdr:colOff>
      <xdr:row>35</xdr:row>
      <xdr:rowOff>150812</xdr:rowOff>
    </xdr:to>
    <xdr:graphicFrame macro="">
      <xdr:nvGraphicFramePr>
        <xdr:cNvPr id="3" name="Gráfico 2">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428626</xdr:colOff>
      <xdr:row>13</xdr:row>
      <xdr:rowOff>83343</xdr:rowOff>
    </xdr:from>
    <xdr:to>
      <xdr:col>20</xdr:col>
      <xdr:colOff>250030</xdr:colOff>
      <xdr:row>35</xdr:row>
      <xdr:rowOff>146843</xdr:rowOff>
    </xdr:to>
    <xdr:graphicFrame macro="">
      <xdr:nvGraphicFramePr>
        <xdr:cNvPr id="4" name="Gráfico 3">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0.21868</cdr:x>
      <cdr:y>0.9375</cdr:y>
    </cdr:from>
    <cdr:to>
      <cdr:x>0.54442</cdr:x>
      <cdr:y>1</cdr:y>
    </cdr:to>
    <cdr:sp macro="" textlink="">
      <cdr:nvSpPr>
        <cdr:cNvPr id="3" name="CaixaDeTexto 2"/>
        <cdr:cNvSpPr txBox="1"/>
      </cdr:nvSpPr>
      <cdr:spPr>
        <a:xfrm xmlns:a="http://schemas.openxmlformats.org/drawingml/2006/main">
          <a:off x="1143000" y="3988593"/>
          <a:ext cx="1702594" cy="2659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pt-BR" sz="1000"/>
            <a:t>% Canais</a:t>
          </a:r>
          <a:r>
            <a:rPr lang="pt-BR" sz="1000" baseline="0"/>
            <a:t> de entrada Mar/26</a:t>
          </a:r>
          <a:endParaRPr lang="pt-BR" sz="1000"/>
        </a:p>
      </cdr:txBody>
    </cdr:sp>
  </cdr:relSizeAnchor>
</c:userShapes>
</file>

<file path=xl/drawings/drawing6.xml><?xml version="1.0" encoding="utf-8"?>
<xdr:wsDr xmlns:xdr="http://schemas.openxmlformats.org/drawingml/2006/spreadsheetDrawing" xmlns:a="http://schemas.openxmlformats.org/drawingml/2006/main">
  <xdr:twoCellAnchor>
    <xdr:from>
      <xdr:col>9</xdr:col>
      <xdr:colOff>31750</xdr:colOff>
      <xdr:row>11</xdr:row>
      <xdr:rowOff>10583</xdr:rowOff>
    </xdr:from>
    <xdr:to>
      <xdr:col>14</xdr:col>
      <xdr:colOff>74083</xdr:colOff>
      <xdr:row>25</xdr:row>
      <xdr:rowOff>31749</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190500</xdr:colOff>
      <xdr:row>11</xdr:row>
      <xdr:rowOff>10585</xdr:rowOff>
    </xdr:from>
    <xdr:to>
      <xdr:col>8</xdr:col>
      <xdr:colOff>550334</xdr:colOff>
      <xdr:row>25</xdr:row>
      <xdr:rowOff>21167</xdr:rowOff>
    </xdr:to>
    <xdr:graphicFrame macro="">
      <xdr:nvGraphicFramePr>
        <xdr:cNvPr id="5" name="Gráfico 4">
          <a:extLst>
            <a:ext uri="{FF2B5EF4-FFF2-40B4-BE49-F238E27FC236}">
              <a16:creationId xmlns:a16="http://schemas.microsoft.com/office/drawing/2014/main" id="{00000000-0008-0000-1D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137584</xdr:colOff>
      <xdr:row>10</xdr:row>
      <xdr:rowOff>201082</xdr:rowOff>
    </xdr:from>
    <xdr:to>
      <xdr:col>18</xdr:col>
      <xdr:colOff>105834</xdr:colOff>
      <xdr:row>25</xdr:row>
      <xdr:rowOff>31749</xdr:rowOff>
    </xdr:to>
    <xdr:graphicFrame macro="">
      <xdr:nvGraphicFramePr>
        <xdr:cNvPr id="3" name="Gráfico 2">
          <a:extLst>
            <a:ext uri="{FF2B5EF4-FFF2-40B4-BE49-F238E27FC236}">
              <a16:creationId xmlns:a16="http://schemas.microsoft.com/office/drawing/2014/main" id="{B464F48C-1A51-48D5-9912-C433C885EE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1</xdr:rowOff>
    </xdr:from>
    <xdr:ext cx="12774082" cy="1587500"/>
    <xdr:sp macro="" textlink="">
      <xdr:nvSpPr>
        <xdr:cNvPr id="6" name="CaixaDeTexto 5">
          <a:extLst>
            <a:ext uri="{FF2B5EF4-FFF2-40B4-BE49-F238E27FC236}">
              <a16:creationId xmlns:a16="http://schemas.microsoft.com/office/drawing/2014/main" id="{00000000-0008-0000-1C00-000002000000}"/>
            </a:ext>
          </a:extLst>
        </xdr:cNvPr>
        <xdr:cNvSpPr txBox="1"/>
      </xdr:nvSpPr>
      <xdr:spPr>
        <a:xfrm>
          <a:off x="0" y="1"/>
          <a:ext cx="12774082" cy="15875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fontAlgn="base"/>
          <a:r>
            <a:rPr lang="pt-BR" sz="1400" b="1" i="0">
              <a:solidFill>
                <a:schemeClr val="tx1"/>
              </a:solidFill>
              <a:effectLst/>
              <a:latin typeface="Times New Roman" panose="02020603050405020304" pitchFamily="18" charset="0"/>
              <a:ea typeface="+mn-ea"/>
              <a:cs typeface="Times New Roman" panose="02020603050405020304" pitchFamily="18" charset="0"/>
            </a:rPr>
            <a:t>Ouvidoria Geral do Município</a:t>
          </a:r>
          <a:endParaRPr lang="pt-BR" sz="1400" b="0" i="0">
            <a:solidFill>
              <a:schemeClr val="tx1"/>
            </a:solidFill>
            <a:effectLst/>
            <a:latin typeface="Times New Roman" panose="02020603050405020304" pitchFamily="18" charset="0"/>
            <a:ea typeface="+mn-ea"/>
            <a:cs typeface="Times New Roman" panose="02020603050405020304" pitchFamily="18" charset="0"/>
          </a:endParaRPr>
        </a:p>
        <a:p>
          <a:pPr algn="ctr" rtl="0" fontAlgn="base"/>
          <a:endParaRPr lang="pt-BR" sz="1100" b="0" i="0">
            <a:solidFill>
              <a:schemeClr val="tx1"/>
            </a:solidFill>
            <a:effectLst/>
            <a:latin typeface="Times New Roman" panose="02020603050405020304" pitchFamily="18" charset="0"/>
            <a:ea typeface="+mn-ea"/>
            <a:cs typeface="Times New Roman" panose="02020603050405020304" pitchFamily="18" charset="0"/>
          </a:endParaRPr>
        </a:p>
        <a:p>
          <a:pPr algn="ctr" rtl="0" fontAlgn="base"/>
          <a:r>
            <a:rPr lang="pt-BR" sz="1200" b="1" i="0">
              <a:solidFill>
                <a:schemeClr val="tx1"/>
              </a:solidFill>
              <a:effectLst/>
              <a:latin typeface="Times New Roman" panose="02020603050405020304" pitchFamily="18" charset="0"/>
              <a:ea typeface="+mn-ea"/>
              <a:cs typeface="Times New Roman" panose="02020603050405020304" pitchFamily="18" charset="0"/>
            </a:rPr>
            <a:t>FORA DA COMPETÊNCIA DA MUNICIPALIDADE** -</a:t>
          </a:r>
          <a:r>
            <a:rPr lang="pt-BR" sz="1200" b="1" i="0" baseline="0">
              <a:solidFill>
                <a:schemeClr val="tx1"/>
              </a:solidFill>
              <a:effectLst/>
              <a:latin typeface="Times New Roman" panose="02020603050405020304" pitchFamily="18" charset="0"/>
              <a:ea typeface="+mn-ea"/>
              <a:cs typeface="Times New Roman" panose="02020603050405020304" pitchFamily="18" charset="0"/>
            </a:rPr>
            <a:t> ABRIL </a:t>
          </a:r>
          <a:r>
            <a:rPr lang="pt-BR" sz="1200" b="1" i="0">
              <a:solidFill>
                <a:schemeClr val="tx1"/>
              </a:solidFill>
              <a:effectLst/>
              <a:latin typeface="Times New Roman" panose="02020603050405020304" pitchFamily="18" charset="0"/>
              <a:ea typeface="+mn-ea"/>
              <a:cs typeface="Times New Roman" panose="02020603050405020304" pitchFamily="18" charset="0"/>
            </a:rPr>
            <a:t>de 2026</a:t>
          </a:r>
          <a:endParaRPr lang="pt-BR" sz="1200" b="0" i="0">
            <a:solidFill>
              <a:schemeClr val="tx1"/>
            </a:solidFill>
            <a:effectLst/>
            <a:latin typeface="Times New Roman" panose="02020603050405020304" pitchFamily="18" charset="0"/>
            <a:ea typeface="+mn-ea"/>
            <a:cs typeface="Times New Roman" panose="02020603050405020304" pitchFamily="18" charset="0"/>
          </a:endParaRPr>
        </a:p>
        <a:p>
          <a:pPr rtl="0" fontAlgn="base"/>
          <a:r>
            <a:rPr lang="pt-BR" sz="1100" b="0" i="0">
              <a:solidFill>
                <a:schemeClr val="tx1"/>
              </a:solidFill>
              <a:effectLst/>
              <a:latin typeface="Times New Roman" panose="02020603050405020304" pitchFamily="18" charset="0"/>
              <a:ea typeface="+mn-ea"/>
              <a:cs typeface="Times New Roman" panose="02020603050405020304" pitchFamily="18" charset="0"/>
            </a:rPr>
            <a:t> </a:t>
          </a:r>
        </a:p>
        <a:p>
          <a:pPr rtl="0" fontAlgn="base"/>
          <a:r>
            <a:rPr lang="pt-BR" sz="1200" b="0" i="0">
              <a:solidFill>
                <a:schemeClr val="tx1"/>
              </a:solidFill>
              <a:effectLst/>
              <a:latin typeface="Times New Roman" panose="02020603050405020304" pitchFamily="18" charset="0"/>
              <a:ea typeface="+mn-ea"/>
              <a:cs typeface="Times New Roman" panose="02020603050405020304" pitchFamily="18" charset="0"/>
            </a:rPr>
            <a:t>As manifestações classificadas como “Fora da Competência da municipalidade” são aquelas que envolvem demandas direcionadas a instituições, que não estão sob a competência da Prefeitura de São Paulo. Essas demandas são respondidas com informações e orientações do procedimento que deve ser realizado pelo cidadão (ã). </a:t>
          </a:r>
        </a:p>
        <a:p>
          <a:pPr rtl="0" fontAlgn="base"/>
          <a:endParaRPr lang="pt-BR" sz="1200" b="0" i="0">
            <a:solidFill>
              <a:schemeClr val="tx1"/>
            </a:solidFill>
            <a:effectLst/>
            <a:latin typeface="Times New Roman" panose="02020603050405020304" pitchFamily="18" charset="0"/>
            <a:ea typeface="+mn-ea"/>
            <a:cs typeface="Times New Roman" panose="02020603050405020304" pitchFamily="18" charset="0"/>
          </a:endParaRPr>
        </a:p>
        <a:p>
          <a:pPr rtl="0" fontAlgn="base"/>
          <a:r>
            <a:rPr lang="pt-BR" sz="1200" b="0" i="0">
              <a:solidFill>
                <a:schemeClr val="tx1"/>
              </a:solidFill>
              <a:effectLst/>
              <a:latin typeface="Times New Roman" panose="02020603050405020304" pitchFamily="18" charset="0"/>
              <a:ea typeface="+mn-ea"/>
              <a:cs typeface="Times New Roman" panose="02020603050405020304" pitchFamily="18" charset="0"/>
            </a:rPr>
            <a:t>A Ouvidoria recebe essas manifestações por meio de diversos canais, tais como memorandos, ofícios, e-mails, entre outros.</a:t>
          </a:r>
          <a:endParaRPr lang="pt-BR" sz="1100"/>
        </a:p>
        <a:p>
          <a:endParaRPr lang="pt-BR"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9</xdr:col>
      <xdr:colOff>66673</xdr:colOff>
      <xdr:row>17</xdr:row>
      <xdr:rowOff>107947</xdr:rowOff>
    </xdr:from>
    <xdr:ext cx="5532970" cy="3663953"/>
    <xdr:graphicFrame macro="">
      <xdr:nvGraphicFramePr>
        <xdr:cNvPr id="2" name="Gráfico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47626</xdr:colOff>
      <xdr:row>17</xdr:row>
      <xdr:rowOff>103189</xdr:rowOff>
    </xdr:from>
    <xdr:to>
      <xdr:col>9</xdr:col>
      <xdr:colOff>35719</xdr:colOff>
      <xdr:row>25</xdr:row>
      <xdr:rowOff>26460</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2</xdr:col>
      <xdr:colOff>106891</xdr:colOff>
      <xdr:row>2</xdr:row>
      <xdr:rowOff>47621</xdr:rowOff>
    </xdr:from>
    <xdr:ext cx="5867403" cy="4600575"/>
    <xdr:grpSp>
      <xdr:nvGrpSpPr>
        <xdr:cNvPr id="2" name="Gráfico 7">
          <a:extLst>
            <a:ext uri="{FF2B5EF4-FFF2-40B4-BE49-F238E27FC236}">
              <a16:creationId xmlns:a16="http://schemas.microsoft.com/office/drawing/2014/main" id="{00000000-0008-0000-0700-000002000000}"/>
            </a:ext>
          </a:extLst>
        </xdr:cNvPr>
        <xdr:cNvGrpSpPr/>
      </xdr:nvGrpSpPr>
      <xdr:grpSpPr>
        <a:xfrm>
          <a:off x="4369329" y="428621"/>
          <a:ext cx="5867403" cy="4600575"/>
          <a:chOff x="3686175" y="428621"/>
          <a:chExt cx="5867403" cy="4600575"/>
        </a:xfrm>
      </xdr:grpSpPr>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3686175" y="428621"/>
          <a:ext cx="5867403" cy="46005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700-000004000000}"/>
              </a:ext>
            </a:extLst>
          </xdr:cNvPr>
          <xdr:cNvSpPr txBox="1"/>
        </xdr:nvSpPr>
        <xdr:spPr>
          <a:xfrm>
            <a:off x="3705221" y="457196"/>
            <a:ext cx="5800725" cy="495304"/>
          </a:xfrm>
          <a:prstGeom prst="rect">
            <a:avLst/>
          </a:prstGeom>
          <a:solidFill>
            <a:sysClr val="window" lastClr="FFFFFF"/>
          </a:solidFill>
          <a:ln cap="flat">
            <a:noFill/>
          </a:ln>
        </xdr:spPr>
        <xdr:txBody>
          <a:bodyPr vert="horz" wrap="none" lIns="91440" tIns="45720" rIns="91440" bIns="45720" anchor="t" anchorCtr="1" compatLnSpc="0">
            <a:noAutofit/>
          </a:bodyPr>
          <a:lstStyle/>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mn-lt"/>
              </a:rPr>
              <a:t>10 Assuntos mais solicitados do mês de Abril em</a:t>
            </a:r>
          </a:p>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mn-lt"/>
              </a:rPr>
              <a:t>  comparação com o total de entrada de Abril/26</a:t>
            </a:r>
            <a:endParaRPr lang="pt-BR" sz="1400" b="1" i="0" u="none" strike="noStrike" kern="0" cap="none" spc="0" baseline="0">
              <a:solidFill>
                <a:srgbClr val="000000"/>
              </a:solidFill>
              <a:uFillTx/>
              <a:latin typeface="Calibri"/>
            </a:endParaRPr>
          </a:p>
        </xdr:txBody>
      </xdr:sp>
    </xdr:grpSp>
    <xdr:clientData/>
  </xdr:oneCellAnchor>
  <xdr:oneCellAnchor>
    <xdr:from>
      <xdr:col>9</xdr:col>
      <xdr:colOff>1745452</xdr:colOff>
      <xdr:row>2</xdr:row>
      <xdr:rowOff>47621</xdr:rowOff>
    </xdr:from>
    <xdr:ext cx="5962646" cy="4595816"/>
    <xdr:graphicFrame macro="">
      <xdr:nvGraphicFramePr>
        <xdr:cNvPr id="5" name="Gráfico 5">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7</xdr:col>
      <xdr:colOff>442381</xdr:colOff>
      <xdr:row>17</xdr:row>
      <xdr:rowOff>54771</xdr:rowOff>
    </xdr:from>
    <xdr:ext cx="5825069" cy="3183729"/>
    <xdr:graphicFrame macro="">
      <xdr:nvGraphicFramePr>
        <xdr:cNvPr id="3" name="Gráfico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editAs="oneCell">
    <xdr:from>
      <xdr:col>0</xdr:col>
      <xdr:colOff>0</xdr:colOff>
      <xdr:row>17</xdr:row>
      <xdr:rowOff>49742</xdr:rowOff>
    </xdr:from>
    <xdr:to>
      <xdr:col>7</xdr:col>
      <xdr:colOff>304799</xdr:colOff>
      <xdr:row>22</xdr:row>
      <xdr:rowOff>722842</xdr:rowOff>
    </xdr:to>
    <xdr:graphicFrame macro="">
      <xdr:nvGraphicFramePr>
        <xdr:cNvPr id="10" name="Gráfico 6">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659345</xdr:colOff>
      <xdr:row>17</xdr:row>
      <xdr:rowOff>105833</xdr:rowOff>
    </xdr:from>
    <xdr:ext cx="5504075" cy="381003"/>
    <xdr:sp macro="" textlink="">
      <xdr:nvSpPr>
        <xdr:cNvPr id="6" name="CaixaDeTexto 2">
          <a:extLst>
            <a:ext uri="{FF2B5EF4-FFF2-40B4-BE49-F238E27FC236}">
              <a16:creationId xmlns:a16="http://schemas.microsoft.com/office/drawing/2014/main" id="{00000000-0008-0000-0900-000006000000}"/>
            </a:ext>
          </a:extLst>
        </xdr:cNvPr>
        <xdr:cNvSpPr txBox="1"/>
      </xdr:nvSpPr>
      <xdr:spPr>
        <a:xfrm>
          <a:off x="659345" y="3852333"/>
          <a:ext cx="5504075" cy="381003"/>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1" i="0" u="none" strike="noStrike" kern="0" cap="none" spc="0" baseline="0">
              <a:solidFill>
                <a:schemeClr val="tx1">
                  <a:lumMod val="65000"/>
                  <a:lumOff val="35000"/>
                </a:schemeClr>
              </a:solidFill>
              <a:uFillTx/>
              <a:latin typeface="Calibri"/>
            </a:rPr>
            <a:t>UNIDADES - % em relação ao todo de ABR/26 (excetuando-se denúncias)</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4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1:R20"/>
  <sheetViews>
    <sheetView showGridLines="0" tabSelected="1" zoomScaleNormal="100" workbookViewId="0">
      <selection activeCell="Q1" sqref="Q1"/>
    </sheetView>
  </sheetViews>
  <sheetFormatPr defaultRowHeight="15"/>
  <sheetData>
    <row r="1" spans="17:18">
      <c r="Q1" t="s">
        <v>0</v>
      </c>
      <c r="R1" t="s">
        <v>1</v>
      </c>
    </row>
    <row r="4" spans="17:18">
      <c r="Q4" t="s">
        <v>2</v>
      </c>
    </row>
    <row r="20" spans="18:18">
      <c r="R20" t="s">
        <v>577</v>
      </c>
    </row>
  </sheetData>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9"/>
  <dimension ref="A1:Y29"/>
  <sheetViews>
    <sheetView zoomScale="80" zoomScaleNormal="80" workbookViewId="0">
      <selection activeCell="S18" sqref="S18"/>
    </sheetView>
  </sheetViews>
  <sheetFormatPr defaultRowHeight="15"/>
  <cols>
    <col min="1" max="1" width="53.5703125" style="231" customWidth="1"/>
    <col min="2" max="2" width="10.42578125" style="231" customWidth="1"/>
    <col min="3" max="9" width="9.140625" style="231" customWidth="1"/>
    <col min="10" max="10" width="39.28515625" style="231" customWidth="1"/>
    <col min="11" max="12" width="9.140625" style="231" customWidth="1"/>
    <col min="13" max="13" width="8.7109375" style="231" customWidth="1"/>
    <col min="14" max="14" width="7.7109375" style="231" customWidth="1"/>
    <col min="15" max="15" width="9.7109375" style="231" customWidth="1"/>
    <col min="16" max="16" width="8.42578125" style="231" customWidth="1"/>
    <col min="17" max="17" width="9.140625" style="231" customWidth="1"/>
    <col min="18" max="18" width="9.42578125" style="231" customWidth="1"/>
    <col min="19" max="19" width="9.85546875" style="231" customWidth="1"/>
    <col min="20" max="20" width="10.28515625" style="231" customWidth="1"/>
    <col min="21" max="21" width="8" style="231" customWidth="1"/>
    <col min="22" max="23" width="9.140625" style="231" customWidth="1"/>
    <col min="24" max="16384" width="9.140625" style="231"/>
  </cols>
  <sheetData>
    <row r="1" spans="1:2">
      <c r="A1" s="384" t="s">
        <v>3</v>
      </c>
    </row>
    <row r="2" spans="1:2">
      <c r="A2" s="384" t="s">
        <v>4</v>
      </c>
    </row>
    <row r="3" spans="1:2">
      <c r="A3" s="384"/>
    </row>
    <row r="4" spans="1:2">
      <c r="A4" s="384" t="s">
        <v>576</v>
      </c>
    </row>
    <row r="5" spans="1:2" ht="15.75" thickBot="1"/>
    <row r="6" spans="1:2" ht="15.75" thickBot="1">
      <c r="A6" s="614" t="s">
        <v>50</v>
      </c>
      <c r="B6" s="899">
        <v>46113</v>
      </c>
    </row>
    <row r="7" spans="1:2">
      <c r="A7" s="483" t="s">
        <v>260</v>
      </c>
      <c r="B7" s="959">
        <v>272</v>
      </c>
    </row>
    <row r="8" spans="1:2" s="1059" customFormat="1">
      <c r="A8" s="694" t="s">
        <v>98</v>
      </c>
      <c r="B8" s="1058">
        <v>255</v>
      </c>
    </row>
    <row r="9" spans="1:2">
      <c r="A9" s="388" t="s">
        <v>234</v>
      </c>
      <c r="B9" s="959">
        <v>251</v>
      </c>
    </row>
    <row r="10" spans="1:2">
      <c r="A10" s="388" t="s">
        <v>92</v>
      </c>
      <c r="B10" s="959">
        <v>235</v>
      </c>
    </row>
    <row r="11" spans="1:2">
      <c r="A11" s="388" t="s">
        <v>75</v>
      </c>
      <c r="B11" s="959">
        <v>200</v>
      </c>
    </row>
    <row r="12" spans="1:2">
      <c r="A12" s="388" t="s">
        <v>248</v>
      </c>
      <c r="B12" s="959">
        <v>187</v>
      </c>
    </row>
    <row r="13" spans="1:2">
      <c r="A13" s="428" t="s">
        <v>249</v>
      </c>
      <c r="B13" s="959">
        <v>172</v>
      </c>
    </row>
    <row r="14" spans="1:2">
      <c r="A14" s="428" t="s">
        <v>303</v>
      </c>
      <c r="B14" s="959">
        <v>166</v>
      </c>
    </row>
    <row r="15" spans="1:2">
      <c r="A15" s="388" t="s">
        <v>227</v>
      </c>
      <c r="B15" s="959">
        <v>160</v>
      </c>
    </row>
    <row r="16" spans="1:2" ht="15.75" thickBot="1">
      <c r="A16" s="388" t="s">
        <v>128</v>
      </c>
      <c r="B16" s="959">
        <v>149</v>
      </c>
    </row>
    <row r="17" spans="1:25" s="338" customFormat="1" ht="15.75" thickBot="1">
      <c r="A17" s="900" t="s">
        <v>8</v>
      </c>
      <c r="B17" s="901">
        <f>SUM(B7:B16)</f>
        <v>2047</v>
      </c>
    </row>
    <row r="18" spans="1:25" s="338" customFormat="1">
      <c r="A18" s="336"/>
      <c r="B18" s="337"/>
    </row>
    <row r="19" spans="1:25">
      <c r="A19" s="339"/>
    </row>
    <row r="20" spans="1:25">
      <c r="A20" s="339"/>
    </row>
    <row r="21" spans="1:25" ht="15" customHeight="1">
      <c r="A21" s="339"/>
    </row>
    <row r="22" spans="1:25" ht="15" customHeight="1">
      <c r="A22" s="339"/>
    </row>
    <row r="23" spans="1:25" ht="76.5" customHeight="1">
      <c r="A23" s="1166" t="s">
        <v>49</v>
      </c>
      <c r="B23" s="1166"/>
    </row>
    <row r="24" spans="1:25" s="202" customFormat="1">
      <c r="B24" s="202" t="str">
        <f>A7</f>
        <v>Qualidade de atendimento</v>
      </c>
      <c r="C24" s="202" t="str">
        <f>A8</f>
        <v>Capinação e roçada de áreas verdes</v>
      </c>
      <c r="D24" s="202" t="str">
        <f>A9</f>
        <v>Ônibus</v>
      </c>
      <c r="E24" s="202" t="str">
        <f>A10</f>
        <v>Buraco e Pavimentação</v>
      </c>
      <c r="F24" s="202" t="str">
        <f>A11</f>
        <v>Árvore</v>
      </c>
      <c r="G24" s="202" t="str">
        <f>A12</f>
        <v>Poluição sonora - PSIU</v>
      </c>
      <c r="H24" s="202" t="str">
        <f>A13</f>
        <v>Ponto viciado, entulho e caçamba de entulho</v>
      </c>
      <c r="I24" s="202" t="str">
        <f>A14</f>
        <v>Veículos abandonados</v>
      </c>
      <c r="J24" s="202" t="str">
        <f>A15</f>
        <v>Multas de trânsito e guinchamentos</v>
      </c>
      <c r="K24" s="202" t="str">
        <f>A16</f>
        <v>Consulta em atenção básica</v>
      </c>
      <c r="L24" s="202" t="s">
        <v>8</v>
      </c>
      <c r="N24" s="205"/>
      <c r="O24" s="205"/>
      <c r="P24" s="205"/>
      <c r="Q24" s="205"/>
      <c r="R24" s="205"/>
      <c r="S24" s="205"/>
      <c r="T24" s="646"/>
      <c r="U24" s="646"/>
      <c r="V24" s="205"/>
      <c r="W24" s="205"/>
      <c r="X24" s="205"/>
      <c r="Y24" s="205"/>
    </row>
    <row r="25" spans="1:25" s="202" customFormat="1">
      <c r="B25" s="202">
        <f>B7</f>
        <v>272</v>
      </c>
      <c r="C25" s="202">
        <f>B8</f>
        <v>255</v>
      </c>
      <c r="D25" s="202">
        <f>B9</f>
        <v>251</v>
      </c>
      <c r="E25" s="202">
        <f>B10</f>
        <v>235</v>
      </c>
      <c r="F25" s="202">
        <f>B11</f>
        <v>200</v>
      </c>
      <c r="G25" s="202">
        <f>B12</f>
        <v>187</v>
      </c>
      <c r="H25" s="202">
        <f>B13</f>
        <v>172</v>
      </c>
      <c r="I25" s="202">
        <f>B14</f>
        <v>166</v>
      </c>
      <c r="J25" s="202">
        <f>B15</f>
        <v>160</v>
      </c>
      <c r="K25" s="202">
        <f>B16</f>
        <v>149</v>
      </c>
      <c r="N25" s="205"/>
      <c r="O25" s="205"/>
      <c r="P25" s="205"/>
      <c r="Q25" s="205"/>
      <c r="R25" s="205"/>
      <c r="S25" s="205"/>
      <c r="T25" s="646"/>
      <c r="U25" s="646"/>
      <c r="V25" s="205"/>
      <c r="W25" s="205"/>
      <c r="X25" s="205"/>
      <c r="Y25" s="205"/>
    </row>
    <row r="26" spans="1:25" s="202" customFormat="1">
      <c r="K26" s="202">
        <f>K25</f>
        <v>149</v>
      </c>
      <c r="L26" s="642">
        <f>Assuntos!J263</f>
        <v>5140</v>
      </c>
      <c r="N26" s="205"/>
      <c r="O26" s="205"/>
      <c r="P26" s="205"/>
      <c r="Q26" s="205"/>
      <c r="R26" s="205"/>
      <c r="S26" s="205"/>
      <c r="T26" s="646"/>
      <c r="U26" s="646"/>
      <c r="V26" s="205"/>
      <c r="W26" s="205"/>
      <c r="X26" s="205"/>
      <c r="Y26" s="205"/>
    </row>
    <row r="27" spans="1:25">
      <c r="N27" s="233"/>
      <c r="O27" s="233"/>
      <c r="P27" s="233"/>
      <c r="Q27" s="233"/>
      <c r="R27" s="233"/>
      <c r="S27" s="233"/>
      <c r="T27" s="902"/>
      <c r="U27" s="902"/>
      <c r="V27" s="233"/>
      <c r="W27" s="233"/>
      <c r="X27" s="233"/>
      <c r="Y27" s="233"/>
    </row>
    <row r="28" spans="1:25">
      <c r="N28" s="233"/>
      <c r="O28" s="233"/>
      <c r="P28" s="233"/>
      <c r="Q28" s="233"/>
      <c r="R28" s="233"/>
      <c r="S28" s="233"/>
      <c r="T28" s="902"/>
      <c r="U28" s="902"/>
      <c r="V28" s="233"/>
      <c r="W28" s="233"/>
      <c r="X28" s="233"/>
      <c r="Y28" s="233"/>
    </row>
    <row r="29" spans="1:25">
      <c r="N29" s="233"/>
      <c r="O29" s="233"/>
      <c r="P29" s="233"/>
      <c r="Q29" s="233"/>
      <c r="R29" s="233"/>
      <c r="S29" s="233"/>
      <c r="T29" s="902"/>
      <c r="U29" s="902"/>
      <c r="V29" s="233"/>
      <c r="W29" s="233"/>
      <c r="X29" s="233"/>
      <c r="Y29" s="233"/>
    </row>
  </sheetData>
  <sortState ref="A8:B16">
    <sortCondition descending="1" ref="B7"/>
  </sortState>
  <mergeCells count="1">
    <mergeCell ref="A23:B23"/>
  </mergeCells>
  <pageMargins left="0.511811024" right="0.511811024" top="0.78740157500000008" bottom="0.78740157500000008" header="0.31496062000000008" footer="0.31496062000000008"/>
  <pageSetup paperSize="9" fitToWidth="0" fitToHeight="0" orientation="portrait" r:id="rId1"/>
  <ignoredErrors>
    <ignoredError sqref="B17"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dimension ref="A1:P79"/>
  <sheetViews>
    <sheetView topLeftCell="A48" zoomScale="90" zoomScaleNormal="90" workbookViewId="0">
      <selection activeCell="A4" sqref="A4:N71"/>
    </sheetView>
  </sheetViews>
  <sheetFormatPr defaultColWidth="5.5703125" defaultRowHeight="14.25"/>
  <cols>
    <col min="1" max="1" width="68.85546875" style="74" customWidth="1"/>
    <col min="2" max="2" width="7.5703125" style="75" bestFit="1" customWidth="1"/>
    <col min="3" max="3" width="7.7109375" style="75" bestFit="1" customWidth="1"/>
    <col min="4" max="4" width="7.140625" style="75" bestFit="1" customWidth="1"/>
    <col min="5" max="5" width="7" style="75" bestFit="1" customWidth="1"/>
    <col min="6" max="6" width="7.5703125" style="75" bestFit="1" customWidth="1"/>
    <col min="7" max="7" width="6.7109375" style="71" bestFit="1" customWidth="1"/>
    <col min="8" max="8" width="7" style="75" bestFit="1" customWidth="1"/>
    <col min="9" max="9" width="7.85546875" style="75" customWidth="1"/>
    <col min="10" max="10" width="7.140625" style="75" bestFit="1" customWidth="1"/>
    <col min="11" max="11" width="7.5703125" style="75" bestFit="1" customWidth="1"/>
    <col min="12" max="12" width="7.140625" style="76" bestFit="1" customWidth="1"/>
    <col min="13" max="13" width="7.85546875" style="75" customWidth="1"/>
    <col min="14" max="14" width="9.7109375" style="75" customWidth="1"/>
    <col min="15" max="236" width="9.140625" style="8" customWidth="1"/>
    <col min="237" max="237" width="58.28515625" style="8" customWidth="1"/>
    <col min="238" max="238" width="3.7109375" style="8" bestFit="1" customWidth="1"/>
    <col min="239" max="239" width="5.5703125" style="8" bestFit="1" customWidth="1"/>
    <col min="240" max="240" width="5.5703125" style="8" customWidth="1"/>
    <col min="241" max="16384" width="5.5703125" style="8"/>
  </cols>
  <sheetData>
    <row r="1" spans="1:16" customFormat="1" ht="15">
      <c r="A1" s="1" t="s">
        <v>3</v>
      </c>
      <c r="B1" s="84"/>
      <c r="C1" s="84"/>
      <c r="D1" s="84"/>
      <c r="E1" s="84"/>
      <c r="F1" s="84"/>
      <c r="G1" s="68"/>
      <c r="H1" s="84"/>
      <c r="I1" s="84"/>
      <c r="J1" s="84"/>
      <c r="K1" s="84"/>
      <c r="L1" s="190"/>
      <c r="M1" s="191"/>
      <c r="N1" s="191"/>
      <c r="O1" s="186"/>
      <c r="P1" s="186"/>
    </row>
    <row r="2" spans="1:16" customFormat="1" ht="15">
      <c r="A2" s="85" t="s">
        <v>4</v>
      </c>
      <c r="B2" s="5"/>
      <c r="C2" s="5"/>
      <c r="D2" s="5"/>
      <c r="E2" s="5"/>
      <c r="F2" s="5"/>
      <c r="G2" s="59"/>
      <c r="H2" s="5"/>
      <c r="I2" s="5"/>
      <c r="J2" s="5"/>
      <c r="K2" s="5"/>
      <c r="L2" s="190"/>
      <c r="M2" s="191"/>
      <c r="N2" s="191"/>
      <c r="O2" s="186"/>
      <c r="P2" s="186"/>
    </row>
    <row r="3" spans="1:16" customFormat="1" ht="15.75" thickBot="1">
      <c r="A3" s="74"/>
      <c r="B3" s="75"/>
      <c r="C3" s="75"/>
      <c r="D3" s="75"/>
      <c r="E3" s="75"/>
      <c r="F3" s="75"/>
      <c r="G3" s="71"/>
      <c r="H3" s="75"/>
      <c r="I3" s="75"/>
      <c r="J3" s="75"/>
      <c r="K3" s="75"/>
      <c r="L3" s="190"/>
      <c r="M3" s="191"/>
      <c r="N3" s="191"/>
      <c r="O3" s="186"/>
      <c r="P3" s="186"/>
    </row>
    <row r="4" spans="1:16" customFormat="1" ht="15.75" thickBot="1">
      <c r="A4" s="615" t="s">
        <v>317</v>
      </c>
      <c r="B4" s="416">
        <v>46357</v>
      </c>
      <c r="C4" s="417">
        <v>46327</v>
      </c>
      <c r="D4" s="418">
        <v>46296</v>
      </c>
      <c r="E4" s="417">
        <v>46266</v>
      </c>
      <c r="F4" s="417">
        <v>46235</v>
      </c>
      <c r="G4" s="417">
        <v>46204</v>
      </c>
      <c r="H4" s="417">
        <v>46174</v>
      </c>
      <c r="I4" s="419">
        <v>46143</v>
      </c>
      <c r="J4" s="417">
        <v>46113</v>
      </c>
      <c r="K4" s="416">
        <v>46082</v>
      </c>
      <c r="L4" s="420">
        <v>46054</v>
      </c>
      <c r="M4" s="421">
        <v>46023</v>
      </c>
      <c r="N4" s="931" t="s">
        <v>8</v>
      </c>
      <c r="O4" s="86" t="s">
        <v>9</v>
      </c>
      <c r="P4" s="44" t="s">
        <v>51</v>
      </c>
    </row>
    <row r="5" spans="1:16" customFormat="1" ht="15">
      <c r="A5" s="504" t="s">
        <v>318</v>
      </c>
      <c r="B5" s="505"/>
      <c r="C5" s="506"/>
      <c r="D5" s="507"/>
      <c r="E5" s="507"/>
      <c r="F5" s="507"/>
      <c r="G5" s="507"/>
      <c r="H5" s="508"/>
      <c r="I5" s="507"/>
      <c r="J5" s="506">
        <v>130</v>
      </c>
      <c r="K5" s="506">
        <v>191</v>
      </c>
      <c r="L5" s="506">
        <v>131</v>
      </c>
      <c r="M5" s="506">
        <v>148</v>
      </c>
      <c r="N5" s="930">
        <f t="shared" ref="N5:N36" si="0">SUM(B5:M5)</f>
        <v>600</v>
      </c>
      <c r="O5" s="509">
        <f t="shared" ref="O5:O36" si="1">AVERAGE(B5:M5)</f>
        <v>150</v>
      </c>
      <c r="P5" s="510">
        <f t="shared" ref="P5:P36" si="2">(N5/$N$71)*100</f>
        <v>2.742606390272889</v>
      </c>
    </row>
    <row r="6" spans="1:16" customFormat="1" ht="15">
      <c r="A6" s="511" t="s">
        <v>319</v>
      </c>
      <c r="B6" s="512"/>
      <c r="C6" s="513"/>
      <c r="D6" s="506"/>
      <c r="E6" s="506"/>
      <c r="F6" s="506"/>
      <c r="G6" s="513"/>
      <c r="H6" s="514"/>
      <c r="I6" s="513"/>
      <c r="J6" s="513">
        <v>0</v>
      </c>
      <c r="K6" s="513">
        <v>1</v>
      </c>
      <c r="L6" s="513">
        <v>2</v>
      </c>
      <c r="M6" s="513">
        <v>1</v>
      </c>
      <c r="N6" s="515">
        <f t="shared" si="0"/>
        <v>4</v>
      </c>
      <c r="O6" s="509">
        <f t="shared" si="1"/>
        <v>1</v>
      </c>
      <c r="P6" s="510">
        <f t="shared" si="2"/>
        <v>1.8284042601819261E-2</v>
      </c>
    </row>
    <row r="7" spans="1:16" customFormat="1" ht="15">
      <c r="A7" s="511" t="s">
        <v>320</v>
      </c>
      <c r="B7" s="516"/>
      <c r="C7" s="513"/>
      <c r="D7" s="513"/>
      <c r="E7" s="513"/>
      <c r="F7" s="513"/>
      <c r="G7" s="513"/>
      <c r="H7" s="514"/>
      <c r="I7" s="513"/>
      <c r="J7" s="513">
        <v>333</v>
      </c>
      <c r="K7" s="513">
        <v>405</v>
      </c>
      <c r="L7" s="513">
        <v>305</v>
      </c>
      <c r="M7" s="513">
        <v>343</v>
      </c>
      <c r="N7" s="515">
        <f t="shared" si="0"/>
        <v>1386</v>
      </c>
      <c r="O7" s="509">
        <f t="shared" si="1"/>
        <v>346.5</v>
      </c>
      <c r="P7" s="510">
        <f t="shared" si="2"/>
        <v>6.3354207615303748</v>
      </c>
    </row>
    <row r="8" spans="1:16" customFormat="1" ht="15">
      <c r="A8" s="511" t="s">
        <v>321</v>
      </c>
      <c r="B8" s="516"/>
      <c r="C8" s="513"/>
      <c r="D8" s="513"/>
      <c r="E8" s="513"/>
      <c r="F8" s="513"/>
      <c r="G8" s="513"/>
      <c r="H8" s="514"/>
      <c r="I8" s="513"/>
      <c r="J8" s="513">
        <v>16</v>
      </c>
      <c r="K8" s="513">
        <v>23</v>
      </c>
      <c r="L8" s="513">
        <v>13</v>
      </c>
      <c r="M8" s="513">
        <v>8</v>
      </c>
      <c r="N8" s="515">
        <f t="shared" si="0"/>
        <v>60</v>
      </c>
      <c r="O8" s="509">
        <f t="shared" si="1"/>
        <v>15</v>
      </c>
      <c r="P8" s="510">
        <f t="shared" si="2"/>
        <v>0.27426063902728892</v>
      </c>
    </row>
    <row r="9" spans="1:16" customFormat="1" ht="15">
      <c r="A9" s="511" t="s">
        <v>322</v>
      </c>
      <c r="B9" s="516"/>
      <c r="C9" s="513"/>
      <c r="D9" s="513"/>
      <c r="E9" s="513"/>
      <c r="F9" s="513"/>
      <c r="G9" s="513"/>
      <c r="H9" s="514"/>
      <c r="I9" s="513"/>
      <c r="J9" s="513">
        <v>39</v>
      </c>
      <c r="K9" s="513">
        <v>37</v>
      </c>
      <c r="L9" s="513">
        <v>48</v>
      </c>
      <c r="M9" s="513">
        <v>58</v>
      </c>
      <c r="N9" s="515">
        <f t="shared" si="0"/>
        <v>182</v>
      </c>
      <c r="O9" s="509">
        <f t="shared" si="1"/>
        <v>45.5</v>
      </c>
      <c r="P9" s="510">
        <f t="shared" si="2"/>
        <v>0.83192393838277634</v>
      </c>
    </row>
    <row r="10" spans="1:16" customFormat="1" ht="15">
      <c r="A10" s="511" t="s">
        <v>565</v>
      </c>
      <c r="B10" s="516"/>
      <c r="C10" s="513"/>
      <c r="D10" s="513"/>
      <c r="E10" s="513"/>
      <c r="F10" s="513"/>
      <c r="G10" s="513"/>
      <c r="H10" s="514"/>
      <c r="I10" s="513"/>
      <c r="J10" s="513">
        <v>142</v>
      </c>
      <c r="K10" s="513">
        <v>154</v>
      </c>
      <c r="L10" s="513">
        <v>80</v>
      </c>
      <c r="M10" s="513">
        <v>143</v>
      </c>
      <c r="N10" s="515">
        <f t="shared" si="0"/>
        <v>519</v>
      </c>
      <c r="O10" s="509">
        <f t="shared" si="1"/>
        <v>129.75</v>
      </c>
      <c r="P10" s="510">
        <f t="shared" si="2"/>
        <v>2.3723545275860491</v>
      </c>
    </row>
    <row r="11" spans="1:16" customFormat="1" ht="15">
      <c r="A11" s="511" t="s">
        <v>229</v>
      </c>
      <c r="B11" s="516"/>
      <c r="C11" s="513"/>
      <c r="D11" s="513"/>
      <c r="E11" s="513"/>
      <c r="F11" s="513"/>
      <c r="G11" s="513"/>
      <c r="H11" s="514"/>
      <c r="I11" s="513"/>
      <c r="J11" s="513">
        <v>1</v>
      </c>
      <c r="K11" s="513">
        <v>0</v>
      </c>
      <c r="L11" s="513">
        <v>0</v>
      </c>
      <c r="M11" s="513">
        <v>0</v>
      </c>
      <c r="N11" s="515">
        <f t="shared" si="0"/>
        <v>1</v>
      </c>
      <c r="O11" s="509">
        <f t="shared" si="1"/>
        <v>0.25</v>
      </c>
      <c r="P11" s="510">
        <f t="shared" si="2"/>
        <v>4.5710106504548154E-3</v>
      </c>
    </row>
    <row r="12" spans="1:16" customFormat="1" ht="15">
      <c r="A12" s="511" t="s">
        <v>323</v>
      </c>
      <c r="B12" s="516"/>
      <c r="C12" s="513"/>
      <c r="D12" s="513"/>
      <c r="E12" s="513"/>
      <c r="F12" s="513"/>
      <c r="G12" s="513"/>
      <c r="H12" s="513"/>
      <c r="I12" s="513"/>
      <c r="J12" s="513">
        <v>46</v>
      </c>
      <c r="K12" s="513">
        <v>72</v>
      </c>
      <c r="L12" s="513">
        <v>59</v>
      </c>
      <c r="M12" s="513">
        <v>61</v>
      </c>
      <c r="N12" s="515">
        <f t="shared" si="0"/>
        <v>238</v>
      </c>
      <c r="O12" s="509">
        <f t="shared" si="1"/>
        <v>59.5</v>
      </c>
      <c r="P12" s="510">
        <f t="shared" si="2"/>
        <v>1.087900534808246</v>
      </c>
    </row>
    <row r="13" spans="1:16" customFormat="1" ht="15">
      <c r="A13" s="511" t="s">
        <v>324</v>
      </c>
      <c r="B13" s="516"/>
      <c r="C13" s="513"/>
      <c r="D13" s="513"/>
      <c r="E13" s="513"/>
      <c r="F13" s="513"/>
      <c r="G13" s="513"/>
      <c r="H13" s="513"/>
      <c r="I13" s="513"/>
      <c r="J13" s="513">
        <v>0</v>
      </c>
      <c r="K13" s="513">
        <v>0</v>
      </c>
      <c r="L13" s="513">
        <v>0</v>
      </c>
      <c r="M13" s="513">
        <v>0</v>
      </c>
      <c r="N13" s="515">
        <f t="shared" si="0"/>
        <v>0</v>
      </c>
      <c r="O13" s="509">
        <f t="shared" si="1"/>
        <v>0</v>
      </c>
      <c r="P13" s="510">
        <f t="shared" si="2"/>
        <v>0</v>
      </c>
    </row>
    <row r="14" spans="1:16" customFormat="1" ht="15">
      <c r="A14" s="511" t="s">
        <v>325</v>
      </c>
      <c r="B14" s="516"/>
      <c r="C14" s="513"/>
      <c r="D14" s="513"/>
      <c r="E14" s="513"/>
      <c r="F14" s="513"/>
      <c r="G14" s="513"/>
      <c r="H14" s="513"/>
      <c r="I14" s="513"/>
      <c r="J14" s="513">
        <v>369</v>
      </c>
      <c r="K14" s="513">
        <v>395</v>
      </c>
      <c r="L14" s="513">
        <v>339</v>
      </c>
      <c r="M14" s="513">
        <v>265</v>
      </c>
      <c r="N14" s="515">
        <f t="shared" si="0"/>
        <v>1368</v>
      </c>
      <c r="O14" s="509">
        <f t="shared" si="1"/>
        <v>342</v>
      </c>
      <c r="P14" s="510">
        <f t="shared" si="2"/>
        <v>6.2531425698221872</v>
      </c>
    </row>
    <row r="15" spans="1:16" customFormat="1" ht="15">
      <c r="A15" s="511" t="s">
        <v>326</v>
      </c>
      <c r="B15" s="516"/>
      <c r="C15" s="513"/>
      <c r="D15" s="513"/>
      <c r="E15" s="513"/>
      <c r="F15" s="513"/>
      <c r="G15" s="513"/>
      <c r="H15" s="514"/>
      <c r="I15" s="513"/>
      <c r="J15" s="513">
        <v>0</v>
      </c>
      <c r="K15" s="513">
        <v>0</v>
      </c>
      <c r="L15" s="513">
        <v>0</v>
      </c>
      <c r="M15" s="513">
        <v>0</v>
      </c>
      <c r="N15" s="515">
        <f t="shared" si="0"/>
        <v>0</v>
      </c>
      <c r="O15" s="509">
        <f t="shared" si="1"/>
        <v>0</v>
      </c>
      <c r="P15" s="510">
        <f t="shared" si="2"/>
        <v>0</v>
      </c>
    </row>
    <row r="16" spans="1:16" customFormat="1" ht="15">
      <c r="A16" s="511" t="s">
        <v>327</v>
      </c>
      <c r="B16" s="516"/>
      <c r="C16" s="513"/>
      <c r="D16" s="513"/>
      <c r="E16" s="513"/>
      <c r="F16" s="513"/>
      <c r="G16" s="513"/>
      <c r="H16" s="513"/>
      <c r="I16" s="513"/>
      <c r="J16" s="513">
        <v>0</v>
      </c>
      <c r="K16" s="513">
        <v>0</v>
      </c>
      <c r="L16" s="513">
        <v>0</v>
      </c>
      <c r="M16" s="513">
        <v>0</v>
      </c>
      <c r="N16" s="515">
        <f t="shared" si="0"/>
        <v>0</v>
      </c>
      <c r="O16" s="509">
        <f t="shared" si="1"/>
        <v>0</v>
      </c>
      <c r="P16" s="510">
        <f t="shared" si="2"/>
        <v>0</v>
      </c>
    </row>
    <row r="17" spans="1:16" customFormat="1" ht="15" customHeight="1">
      <c r="A17" s="511" t="s">
        <v>328</v>
      </c>
      <c r="B17" s="516"/>
      <c r="C17" s="513"/>
      <c r="D17" s="513"/>
      <c r="E17" s="513"/>
      <c r="F17" s="513"/>
      <c r="G17" s="513"/>
      <c r="H17" s="513"/>
      <c r="I17" s="513"/>
      <c r="J17" s="513">
        <v>7</v>
      </c>
      <c r="K17" s="513">
        <v>6</v>
      </c>
      <c r="L17" s="513">
        <v>6</v>
      </c>
      <c r="M17" s="513">
        <v>8</v>
      </c>
      <c r="N17" s="515">
        <f t="shared" si="0"/>
        <v>27</v>
      </c>
      <c r="O17" s="509">
        <f t="shared" si="1"/>
        <v>6.75</v>
      </c>
      <c r="P17" s="510">
        <f t="shared" si="2"/>
        <v>0.12341728756228001</v>
      </c>
    </row>
    <row r="18" spans="1:16" customFormat="1" ht="15">
      <c r="A18" s="511" t="s">
        <v>329</v>
      </c>
      <c r="B18" s="516"/>
      <c r="C18" s="513"/>
      <c r="D18" s="513"/>
      <c r="E18" s="513"/>
      <c r="F18" s="513"/>
      <c r="G18" s="513"/>
      <c r="H18" s="513"/>
      <c r="I18" s="513"/>
      <c r="J18" s="513">
        <v>530</v>
      </c>
      <c r="K18" s="513">
        <v>571</v>
      </c>
      <c r="L18" s="513">
        <v>560</v>
      </c>
      <c r="M18" s="513">
        <v>556</v>
      </c>
      <c r="N18" s="515">
        <f t="shared" si="0"/>
        <v>2217</v>
      </c>
      <c r="O18" s="509">
        <f t="shared" si="1"/>
        <v>554.25</v>
      </c>
      <c r="P18" s="510">
        <f t="shared" si="2"/>
        <v>10.133930612058325</v>
      </c>
    </row>
    <row r="19" spans="1:16" customFormat="1" ht="15">
      <c r="A19" s="511" t="s">
        <v>330</v>
      </c>
      <c r="B19" s="516"/>
      <c r="C19" s="513"/>
      <c r="D19" s="513"/>
      <c r="E19" s="513"/>
      <c r="F19" s="513"/>
      <c r="G19" s="513"/>
      <c r="H19" s="513"/>
      <c r="I19" s="513"/>
      <c r="J19" s="513">
        <v>293</v>
      </c>
      <c r="K19" s="513">
        <v>351</v>
      </c>
      <c r="L19" s="513">
        <v>355</v>
      </c>
      <c r="M19" s="513">
        <v>343</v>
      </c>
      <c r="N19" s="515">
        <f t="shared" si="0"/>
        <v>1342</v>
      </c>
      <c r="O19" s="509">
        <f t="shared" si="1"/>
        <v>335.5</v>
      </c>
      <c r="P19" s="510">
        <f t="shared" si="2"/>
        <v>6.1342962929103626</v>
      </c>
    </row>
    <row r="20" spans="1:16" customFormat="1" ht="15">
      <c r="A20" s="511" t="s">
        <v>331</v>
      </c>
      <c r="B20" s="516"/>
      <c r="C20" s="513"/>
      <c r="D20" s="513"/>
      <c r="E20" s="513"/>
      <c r="F20" s="513"/>
      <c r="G20" s="513"/>
      <c r="H20" s="513"/>
      <c r="I20" s="513"/>
      <c r="J20" s="513">
        <v>6</v>
      </c>
      <c r="K20" s="513">
        <v>6</v>
      </c>
      <c r="L20" s="513">
        <v>4</v>
      </c>
      <c r="M20" s="513">
        <v>1</v>
      </c>
      <c r="N20" s="515">
        <f t="shared" si="0"/>
        <v>17</v>
      </c>
      <c r="O20" s="509">
        <f t="shared" si="1"/>
        <v>4.25</v>
      </c>
      <c r="P20" s="510">
        <f t="shared" si="2"/>
        <v>7.7707181057731861E-2</v>
      </c>
    </row>
    <row r="21" spans="1:16" s="673" customFormat="1" ht="15">
      <c r="A21" s="1060" t="s">
        <v>332</v>
      </c>
      <c r="B21" s="1061"/>
      <c r="C21" s="1062"/>
      <c r="D21" s="1062"/>
      <c r="E21" s="1062"/>
      <c r="F21" s="1062"/>
      <c r="G21" s="1062"/>
      <c r="H21" s="1062"/>
      <c r="I21" s="1062"/>
      <c r="J21" s="1062">
        <v>749</v>
      </c>
      <c r="K21" s="1062">
        <v>803</v>
      </c>
      <c r="L21" s="1062">
        <v>700</v>
      </c>
      <c r="M21" s="1062">
        <v>821</v>
      </c>
      <c r="N21" s="1063">
        <f t="shared" si="0"/>
        <v>3073</v>
      </c>
      <c r="O21" s="1064">
        <f t="shared" si="1"/>
        <v>768.25</v>
      </c>
      <c r="P21" s="1065">
        <f t="shared" si="2"/>
        <v>14.046715728847648</v>
      </c>
    </row>
    <row r="22" spans="1:16" customFormat="1" ht="15">
      <c r="A22" s="511" t="s">
        <v>41</v>
      </c>
      <c r="B22" s="516"/>
      <c r="C22" s="513"/>
      <c r="D22" s="513"/>
      <c r="E22" s="513"/>
      <c r="F22" s="513"/>
      <c r="G22" s="513"/>
      <c r="H22" s="513"/>
      <c r="I22" s="513"/>
      <c r="J22" s="513">
        <v>441</v>
      </c>
      <c r="K22" s="513">
        <v>532</v>
      </c>
      <c r="L22" s="513">
        <v>283</v>
      </c>
      <c r="M22" s="513">
        <v>344</v>
      </c>
      <c r="N22" s="515">
        <f t="shared" si="0"/>
        <v>1600</v>
      </c>
      <c r="O22" s="509">
        <f t="shared" si="1"/>
        <v>400</v>
      </c>
      <c r="P22" s="510">
        <f t="shared" si="2"/>
        <v>7.3136170407277046</v>
      </c>
    </row>
    <row r="23" spans="1:16" customFormat="1" ht="15">
      <c r="A23" s="511" t="s">
        <v>333</v>
      </c>
      <c r="B23" s="516"/>
      <c r="C23" s="513"/>
      <c r="D23" s="513"/>
      <c r="E23" s="513"/>
      <c r="F23" s="513"/>
      <c r="G23" s="513"/>
      <c r="H23" s="513"/>
      <c r="I23" s="513"/>
      <c r="J23" s="513">
        <v>256</v>
      </c>
      <c r="K23" s="513">
        <v>276</v>
      </c>
      <c r="L23" s="513">
        <v>222</v>
      </c>
      <c r="M23" s="513">
        <v>258</v>
      </c>
      <c r="N23" s="515">
        <f t="shared" si="0"/>
        <v>1012</v>
      </c>
      <c r="O23" s="509">
        <f t="shared" si="1"/>
        <v>253</v>
      </c>
      <c r="P23" s="510">
        <f t="shared" si="2"/>
        <v>4.6258627782602737</v>
      </c>
    </row>
    <row r="24" spans="1:16" customFormat="1" ht="15">
      <c r="A24" s="616" t="s">
        <v>334</v>
      </c>
      <c r="B24" s="516"/>
      <c r="C24" s="513"/>
      <c r="D24" s="513"/>
      <c r="E24" s="513"/>
      <c r="F24" s="513"/>
      <c r="G24" s="513"/>
      <c r="H24" s="513"/>
      <c r="I24" s="513"/>
      <c r="J24" s="513">
        <v>9</v>
      </c>
      <c r="K24" s="513">
        <v>11</v>
      </c>
      <c r="L24" s="513">
        <v>12</v>
      </c>
      <c r="M24" s="513">
        <v>10</v>
      </c>
      <c r="N24" s="515">
        <f t="shared" si="0"/>
        <v>42</v>
      </c>
      <c r="O24" s="509">
        <f t="shared" si="1"/>
        <v>10.5</v>
      </c>
      <c r="P24" s="510">
        <f t="shared" si="2"/>
        <v>0.19198244731910225</v>
      </c>
    </row>
    <row r="25" spans="1:16" customFormat="1" ht="15">
      <c r="A25" s="616" t="s">
        <v>335</v>
      </c>
      <c r="B25" s="516"/>
      <c r="C25" s="513"/>
      <c r="D25" s="513"/>
      <c r="E25" s="513"/>
      <c r="F25" s="513"/>
      <c r="G25" s="513"/>
      <c r="H25" s="513"/>
      <c r="I25" s="513"/>
      <c r="J25" s="513">
        <v>19</v>
      </c>
      <c r="K25" s="513">
        <v>22</v>
      </c>
      <c r="L25" s="513">
        <v>21</v>
      </c>
      <c r="M25" s="513">
        <v>16</v>
      </c>
      <c r="N25" s="515">
        <f t="shared" si="0"/>
        <v>78</v>
      </c>
      <c r="O25" s="509">
        <f t="shared" si="1"/>
        <v>19.5</v>
      </c>
      <c r="P25" s="510">
        <f t="shared" si="2"/>
        <v>0.35653883073547565</v>
      </c>
    </row>
    <row r="26" spans="1:16" customFormat="1" ht="15">
      <c r="A26" s="616" t="s">
        <v>336</v>
      </c>
      <c r="B26" s="516"/>
      <c r="C26" s="513"/>
      <c r="D26" s="513"/>
      <c r="E26" s="513"/>
      <c r="F26" s="513"/>
      <c r="G26" s="513"/>
      <c r="H26" s="514"/>
      <c r="I26" s="513"/>
      <c r="J26" s="513">
        <v>21</v>
      </c>
      <c r="K26" s="513">
        <v>50</v>
      </c>
      <c r="L26" s="513">
        <v>42</v>
      </c>
      <c r="M26" s="513">
        <v>24</v>
      </c>
      <c r="N26" s="515">
        <f t="shared" si="0"/>
        <v>137</v>
      </c>
      <c r="O26" s="509">
        <f t="shared" si="1"/>
        <v>34.25</v>
      </c>
      <c r="P26" s="510">
        <f t="shared" si="2"/>
        <v>0.62622845911230973</v>
      </c>
    </row>
    <row r="27" spans="1:16" customFormat="1" ht="15">
      <c r="A27" s="616" t="s">
        <v>337</v>
      </c>
      <c r="B27" s="516"/>
      <c r="C27" s="513"/>
      <c r="D27" s="513"/>
      <c r="E27" s="513"/>
      <c r="F27" s="513"/>
      <c r="G27" s="513"/>
      <c r="H27" s="513"/>
      <c r="I27" s="513"/>
      <c r="J27" s="513">
        <v>303</v>
      </c>
      <c r="K27" s="513">
        <v>456</v>
      </c>
      <c r="L27" s="513">
        <v>612</v>
      </c>
      <c r="M27" s="513">
        <v>458</v>
      </c>
      <c r="N27" s="515">
        <f t="shared" si="0"/>
        <v>1829</v>
      </c>
      <c r="O27" s="509">
        <f t="shared" si="1"/>
        <v>457.25</v>
      </c>
      <c r="P27" s="510">
        <f t="shared" si="2"/>
        <v>8.3603784796818577</v>
      </c>
    </row>
    <row r="28" spans="1:16" customFormat="1" ht="15">
      <c r="A28" s="616" t="s">
        <v>338</v>
      </c>
      <c r="B28" s="516"/>
      <c r="C28" s="513"/>
      <c r="D28" s="513"/>
      <c r="E28" s="513"/>
      <c r="F28" s="513"/>
      <c r="G28" s="513"/>
      <c r="H28" s="513"/>
      <c r="I28" s="513"/>
      <c r="J28" s="513">
        <v>35</v>
      </c>
      <c r="K28" s="513">
        <v>60</v>
      </c>
      <c r="L28" s="513">
        <v>54</v>
      </c>
      <c r="M28" s="513">
        <v>109</v>
      </c>
      <c r="N28" s="515">
        <f t="shared" si="0"/>
        <v>258</v>
      </c>
      <c r="O28" s="509">
        <f t="shared" si="1"/>
        <v>64.5</v>
      </c>
      <c r="P28" s="510">
        <f t="shared" si="2"/>
        <v>1.1793207478173424</v>
      </c>
    </row>
    <row r="29" spans="1:16" customFormat="1" ht="15">
      <c r="A29" s="616" t="s">
        <v>339</v>
      </c>
      <c r="B29" s="516"/>
      <c r="C29" s="513"/>
      <c r="D29" s="513"/>
      <c r="E29" s="513"/>
      <c r="F29" s="513"/>
      <c r="G29" s="513"/>
      <c r="H29" s="513"/>
      <c r="I29" s="513"/>
      <c r="J29" s="513">
        <v>23</v>
      </c>
      <c r="K29" s="513">
        <v>22</v>
      </c>
      <c r="L29" s="513">
        <v>20</v>
      </c>
      <c r="M29" s="513">
        <v>23</v>
      </c>
      <c r="N29" s="515">
        <f t="shared" si="0"/>
        <v>88</v>
      </c>
      <c r="O29" s="509">
        <f t="shared" si="1"/>
        <v>22</v>
      </c>
      <c r="P29" s="510">
        <f t="shared" si="2"/>
        <v>0.40224893724002381</v>
      </c>
    </row>
    <row r="30" spans="1:16" customFormat="1" ht="15">
      <c r="A30" s="616" t="s">
        <v>340</v>
      </c>
      <c r="B30" s="516"/>
      <c r="C30" s="513"/>
      <c r="D30" s="513"/>
      <c r="E30" s="513"/>
      <c r="F30" s="513"/>
      <c r="G30" s="513"/>
      <c r="H30" s="513"/>
      <c r="I30" s="513"/>
      <c r="J30" s="513">
        <v>13</v>
      </c>
      <c r="K30" s="513">
        <v>11</v>
      </c>
      <c r="L30" s="513">
        <v>13</v>
      </c>
      <c r="M30" s="513">
        <v>20</v>
      </c>
      <c r="N30" s="515">
        <f t="shared" si="0"/>
        <v>57</v>
      </c>
      <c r="O30" s="509">
        <f t="shared" si="1"/>
        <v>14.25</v>
      </c>
      <c r="P30" s="510">
        <f t="shared" si="2"/>
        <v>0.2605476070759245</v>
      </c>
    </row>
    <row r="31" spans="1:16" customFormat="1" ht="15">
      <c r="A31" s="616" t="s">
        <v>43</v>
      </c>
      <c r="B31" s="516"/>
      <c r="C31" s="513"/>
      <c r="D31" s="513"/>
      <c r="E31" s="513"/>
      <c r="F31" s="513"/>
      <c r="G31" s="513"/>
      <c r="H31" s="514"/>
      <c r="I31" s="513"/>
      <c r="J31" s="513">
        <v>31</v>
      </c>
      <c r="K31" s="513">
        <v>41</v>
      </c>
      <c r="L31" s="513">
        <v>20</v>
      </c>
      <c r="M31" s="513">
        <v>24</v>
      </c>
      <c r="N31" s="515">
        <f t="shared" si="0"/>
        <v>116</v>
      </c>
      <c r="O31" s="509">
        <f t="shared" si="1"/>
        <v>29</v>
      </c>
      <c r="P31" s="510">
        <f t="shared" si="2"/>
        <v>0.53023723545275858</v>
      </c>
    </row>
    <row r="32" spans="1:16" customFormat="1" ht="15">
      <c r="A32" s="616" t="s">
        <v>341</v>
      </c>
      <c r="B32" s="516"/>
      <c r="C32" s="513"/>
      <c r="D32" s="513"/>
      <c r="E32" s="513"/>
      <c r="F32" s="513"/>
      <c r="G32" s="513"/>
      <c r="H32" s="513"/>
      <c r="I32" s="513"/>
      <c r="J32" s="513">
        <v>44</v>
      </c>
      <c r="K32" s="513">
        <v>84</v>
      </c>
      <c r="L32" s="513">
        <v>24</v>
      </c>
      <c r="M32" s="513">
        <v>28</v>
      </c>
      <c r="N32" s="515">
        <f t="shared" si="0"/>
        <v>180</v>
      </c>
      <c r="O32" s="509">
        <f t="shared" si="1"/>
        <v>45</v>
      </c>
      <c r="P32" s="510">
        <f t="shared" si="2"/>
        <v>0.82278191708186676</v>
      </c>
    </row>
    <row r="33" spans="1:16" customFormat="1" ht="15" customHeight="1">
      <c r="A33" s="616" t="s">
        <v>342</v>
      </c>
      <c r="B33" s="516"/>
      <c r="C33" s="513"/>
      <c r="D33" s="513"/>
      <c r="E33" s="513"/>
      <c r="F33" s="513"/>
      <c r="G33" s="513"/>
      <c r="H33" s="513"/>
      <c r="I33" s="513"/>
      <c r="J33" s="513">
        <v>0</v>
      </c>
      <c r="K33" s="513">
        <v>2</v>
      </c>
      <c r="L33" s="513">
        <v>1</v>
      </c>
      <c r="M33" s="513">
        <v>2</v>
      </c>
      <c r="N33" s="515">
        <f t="shared" si="0"/>
        <v>5</v>
      </c>
      <c r="O33" s="509">
        <f t="shared" si="1"/>
        <v>1.25</v>
      </c>
      <c r="P33" s="510">
        <f t="shared" si="2"/>
        <v>2.2855053252274077E-2</v>
      </c>
    </row>
    <row r="34" spans="1:16" customFormat="1" ht="15" customHeight="1">
      <c r="A34" s="616" t="s">
        <v>343</v>
      </c>
      <c r="B34" s="516"/>
      <c r="C34" s="513"/>
      <c r="D34" s="513"/>
      <c r="E34" s="513"/>
      <c r="F34" s="513"/>
      <c r="G34" s="513"/>
      <c r="H34" s="513"/>
      <c r="I34" s="513"/>
      <c r="J34" s="513">
        <v>42</v>
      </c>
      <c r="K34" s="513">
        <v>51</v>
      </c>
      <c r="L34" s="513">
        <v>60</v>
      </c>
      <c r="M34" s="513">
        <v>41</v>
      </c>
      <c r="N34" s="515">
        <f t="shared" si="0"/>
        <v>194</v>
      </c>
      <c r="O34" s="509">
        <f t="shared" si="1"/>
        <v>48.5</v>
      </c>
      <c r="P34" s="510">
        <f t="shared" si="2"/>
        <v>0.88677606618823424</v>
      </c>
    </row>
    <row r="35" spans="1:16" customFormat="1" ht="15" customHeight="1">
      <c r="A35" s="511" t="s">
        <v>344</v>
      </c>
      <c r="B35" s="516"/>
      <c r="C35" s="513"/>
      <c r="D35" s="513"/>
      <c r="E35" s="513"/>
      <c r="F35" s="513"/>
      <c r="G35" s="513"/>
      <c r="H35" s="513"/>
      <c r="I35" s="513"/>
      <c r="J35" s="513">
        <v>32</v>
      </c>
      <c r="K35" s="513">
        <v>57</v>
      </c>
      <c r="L35" s="513">
        <v>43</v>
      </c>
      <c r="M35" s="513">
        <v>45</v>
      </c>
      <c r="N35" s="515">
        <f t="shared" si="0"/>
        <v>177</v>
      </c>
      <c r="O35" s="509">
        <f t="shared" si="1"/>
        <v>44.25</v>
      </c>
      <c r="P35" s="510">
        <f t="shared" si="2"/>
        <v>0.80906888513050235</v>
      </c>
    </row>
    <row r="36" spans="1:16" customFormat="1" ht="15" customHeight="1">
      <c r="A36" s="511" t="s">
        <v>345</v>
      </c>
      <c r="B36" s="516"/>
      <c r="C36" s="513"/>
      <c r="D36" s="513"/>
      <c r="E36" s="513"/>
      <c r="F36" s="513"/>
      <c r="G36" s="513"/>
      <c r="H36" s="513"/>
      <c r="I36" s="513"/>
      <c r="J36" s="513">
        <v>0</v>
      </c>
      <c r="K36" s="513">
        <v>2</v>
      </c>
      <c r="L36" s="513">
        <v>16</v>
      </c>
      <c r="M36" s="513">
        <v>2</v>
      </c>
      <c r="N36" s="515">
        <f t="shared" si="0"/>
        <v>20</v>
      </c>
      <c r="O36" s="509">
        <f t="shared" si="1"/>
        <v>5</v>
      </c>
      <c r="P36" s="510">
        <f t="shared" si="2"/>
        <v>9.1420213009096307E-2</v>
      </c>
    </row>
    <row r="37" spans="1:16" customFormat="1" ht="15" customHeight="1">
      <c r="A37" s="511" t="s">
        <v>346</v>
      </c>
      <c r="B37" s="516"/>
      <c r="C37" s="513"/>
      <c r="D37" s="513"/>
      <c r="E37" s="513"/>
      <c r="F37" s="513"/>
      <c r="G37" s="513"/>
      <c r="H37" s="513"/>
      <c r="I37" s="513"/>
      <c r="J37" s="513">
        <v>53</v>
      </c>
      <c r="K37" s="513">
        <v>73</v>
      </c>
      <c r="L37" s="513">
        <v>72</v>
      </c>
      <c r="M37" s="513">
        <v>81</v>
      </c>
      <c r="N37" s="515">
        <f t="shared" ref="N37:N68" si="3">SUM(B37:M37)</f>
        <v>279</v>
      </c>
      <c r="O37" s="509">
        <f t="shared" ref="O37:O70" si="4">AVERAGE(B37:M37)</f>
        <v>69.75</v>
      </c>
      <c r="P37" s="510">
        <f t="shared" ref="P37:P70" si="5">(N37/$N$71)*100</f>
        <v>1.2753119714768935</v>
      </c>
    </row>
    <row r="38" spans="1:16" customFormat="1" ht="15" customHeight="1">
      <c r="A38" s="511" t="s">
        <v>347</v>
      </c>
      <c r="B38" s="516"/>
      <c r="C38" s="513"/>
      <c r="D38" s="513"/>
      <c r="E38" s="513"/>
      <c r="F38" s="513"/>
      <c r="G38" s="513"/>
      <c r="H38" s="513"/>
      <c r="I38" s="513"/>
      <c r="J38" s="513">
        <v>44</v>
      </c>
      <c r="K38" s="513">
        <v>59</v>
      </c>
      <c r="L38" s="513">
        <v>50</v>
      </c>
      <c r="M38" s="513">
        <v>88</v>
      </c>
      <c r="N38" s="515">
        <f t="shared" si="3"/>
        <v>241</v>
      </c>
      <c r="O38" s="509">
        <f t="shared" si="4"/>
        <v>60.25</v>
      </c>
      <c r="P38" s="510">
        <f t="shared" si="5"/>
        <v>1.1016135667596105</v>
      </c>
    </row>
    <row r="39" spans="1:16" customFormat="1" ht="15" customHeight="1">
      <c r="A39" s="511" t="s">
        <v>348</v>
      </c>
      <c r="B39" s="516"/>
      <c r="C39" s="513"/>
      <c r="D39" s="513"/>
      <c r="E39" s="513"/>
      <c r="F39" s="513"/>
      <c r="G39" s="513"/>
      <c r="H39" s="513"/>
      <c r="I39" s="513"/>
      <c r="J39" s="513">
        <v>13</v>
      </c>
      <c r="K39" s="513">
        <v>42</v>
      </c>
      <c r="L39" s="513">
        <v>22</v>
      </c>
      <c r="M39" s="513">
        <v>24</v>
      </c>
      <c r="N39" s="515">
        <f t="shared" si="3"/>
        <v>101</v>
      </c>
      <c r="O39" s="509">
        <f t="shared" si="4"/>
        <v>25.25</v>
      </c>
      <c r="P39" s="510">
        <f t="shared" si="5"/>
        <v>0.46167207569593638</v>
      </c>
    </row>
    <row r="40" spans="1:16" customFormat="1" ht="15" customHeight="1">
      <c r="A40" s="511" t="s">
        <v>349</v>
      </c>
      <c r="B40" s="516"/>
      <c r="C40" s="513"/>
      <c r="D40" s="513"/>
      <c r="E40" s="513"/>
      <c r="F40" s="513"/>
      <c r="G40" s="513"/>
      <c r="H40" s="513"/>
      <c r="I40" s="513"/>
      <c r="J40" s="513">
        <v>102</v>
      </c>
      <c r="K40" s="513">
        <v>85</v>
      </c>
      <c r="L40" s="513">
        <v>65</v>
      </c>
      <c r="M40" s="513">
        <v>82</v>
      </c>
      <c r="N40" s="515">
        <f t="shared" si="3"/>
        <v>334</v>
      </c>
      <c r="O40" s="509">
        <f t="shared" si="4"/>
        <v>83.5</v>
      </c>
      <c r="P40" s="510">
        <f t="shared" si="5"/>
        <v>1.5267175572519083</v>
      </c>
    </row>
    <row r="41" spans="1:16" customFormat="1" ht="15" customHeight="1">
      <c r="A41" s="511" t="s">
        <v>350</v>
      </c>
      <c r="B41" s="516"/>
      <c r="C41" s="513"/>
      <c r="D41" s="513"/>
      <c r="E41" s="513"/>
      <c r="F41" s="513"/>
      <c r="G41" s="513"/>
      <c r="H41" s="513"/>
      <c r="I41" s="513"/>
      <c r="J41" s="513">
        <v>37</v>
      </c>
      <c r="K41" s="513">
        <v>45</v>
      </c>
      <c r="L41" s="513">
        <v>25</v>
      </c>
      <c r="M41" s="513">
        <v>26</v>
      </c>
      <c r="N41" s="515">
        <f t="shared" si="3"/>
        <v>133</v>
      </c>
      <c r="O41" s="509">
        <f t="shared" si="4"/>
        <v>33.25</v>
      </c>
      <c r="P41" s="510">
        <f t="shared" si="5"/>
        <v>0.60794441651049047</v>
      </c>
    </row>
    <row r="42" spans="1:16" customFormat="1" ht="15" customHeight="1">
      <c r="A42" s="511" t="s">
        <v>351</v>
      </c>
      <c r="B42" s="516"/>
      <c r="C42" s="513"/>
      <c r="D42" s="513"/>
      <c r="E42" s="513"/>
      <c r="F42" s="513"/>
      <c r="G42" s="513"/>
      <c r="H42" s="513"/>
      <c r="I42" s="513"/>
      <c r="J42" s="513">
        <v>40</v>
      </c>
      <c r="K42" s="513">
        <v>57</v>
      </c>
      <c r="L42" s="513">
        <v>37</v>
      </c>
      <c r="M42" s="513">
        <v>41</v>
      </c>
      <c r="N42" s="515">
        <f t="shared" si="3"/>
        <v>175</v>
      </c>
      <c r="O42" s="509">
        <f t="shared" si="4"/>
        <v>43.75</v>
      </c>
      <c r="P42" s="510">
        <f t="shared" si="5"/>
        <v>0.79992686382959266</v>
      </c>
    </row>
    <row r="43" spans="1:16" customFormat="1" ht="15" customHeight="1">
      <c r="A43" s="511" t="s">
        <v>352</v>
      </c>
      <c r="B43" s="516"/>
      <c r="C43" s="513"/>
      <c r="D43" s="513"/>
      <c r="E43" s="513"/>
      <c r="F43" s="513"/>
      <c r="G43" s="513"/>
      <c r="H43" s="513"/>
      <c r="I43" s="513"/>
      <c r="J43" s="513">
        <v>20</v>
      </c>
      <c r="K43" s="513">
        <v>33</v>
      </c>
      <c r="L43" s="513">
        <v>25</v>
      </c>
      <c r="M43" s="513">
        <v>36</v>
      </c>
      <c r="N43" s="515">
        <f t="shared" si="3"/>
        <v>114</v>
      </c>
      <c r="O43" s="509">
        <f t="shared" si="4"/>
        <v>28.5</v>
      </c>
      <c r="P43" s="510">
        <f t="shared" si="5"/>
        <v>0.52109521415184901</v>
      </c>
    </row>
    <row r="44" spans="1:16" customFormat="1" ht="15" customHeight="1">
      <c r="A44" s="511" t="s">
        <v>353</v>
      </c>
      <c r="B44" s="516"/>
      <c r="C44" s="513"/>
      <c r="D44" s="513"/>
      <c r="E44" s="513"/>
      <c r="F44" s="513"/>
      <c r="G44" s="513"/>
      <c r="H44" s="513"/>
      <c r="I44" s="513"/>
      <c r="J44" s="513">
        <v>28</v>
      </c>
      <c r="K44" s="513">
        <v>38</v>
      </c>
      <c r="L44" s="513">
        <v>38</v>
      </c>
      <c r="M44" s="513">
        <v>25</v>
      </c>
      <c r="N44" s="515">
        <f t="shared" si="3"/>
        <v>129</v>
      </c>
      <c r="O44" s="509">
        <f t="shared" si="4"/>
        <v>32.25</v>
      </c>
      <c r="P44" s="510">
        <f t="shared" si="5"/>
        <v>0.58966037390867121</v>
      </c>
    </row>
    <row r="45" spans="1:16" customFormat="1" ht="15" customHeight="1">
      <c r="A45" s="511" t="s">
        <v>354</v>
      </c>
      <c r="B45" s="516"/>
      <c r="C45" s="513"/>
      <c r="D45" s="513"/>
      <c r="E45" s="513"/>
      <c r="F45" s="513"/>
      <c r="G45" s="513"/>
      <c r="H45" s="513"/>
      <c r="I45" s="513"/>
      <c r="J45" s="513">
        <v>4</v>
      </c>
      <c r="K45" s="513">
        <v>7</v>
      </c>
      <c r="L45" s="513">
        <v>4</v>
      </c>
      <c r="M45" s="513">
        <v>9</v>
      </c>
      <c r="N45" s="515">
        <f t="shared" si="3"/>
        <v>24</v>
      </c>
      <c r="O45" s="509">
        <f t="shared" si="4"/>
        <v>6</v>
      </c>
      <c r="P45" s="510">
        <f t="shared" si="5"/>
        <v>0.10970425561091558</v>
      </c>
    </row>
    <row r="46" spans="1:16" customFormat="1" ht="15" customHeight="1">
      <c r="A46" s="511" t="s">
        <v>355</v>
      </c>
      <c r="B46" s="516"/>
      <c r="C46" s="513"/>
      <c r="D46" s="513"/>
      <c r="E46" s="513"/>
      <c r="F46" s="513"/>
      <c r="G46" s="513"/>
      <c r="H46" s="513"/>
      <c r="I46" s="513"/>
      <c r="J46" s="513">
        <v>16</v>
      </c>
      <c r="K46" s="513">
        <v>25</v>
      </c>
      <c r="L46" s="513">
        <v>14</v>
      </c>
      <c r="M46" s="513">
        <v>9</v>
      </c>
      <c r="N46" s="515">
        <f t="shared" si="3"/>
        <v>64</v>
      </c>
      <c r="O46" s="509">
        <f t="shared" si="4"/>
        <v>16</v>
      </c>
      <c r="P46" s="510">
        <f t="shared" si="5"/>
        <v>0.29254468162910818</v>
      </c>
    </row>
    <row r="47" spans="1:16" customFormat="1" ht="15" customHeight="1">
      <c r="A47" s="511" t="s">
        <v>356</v>
      </c>
      <c r="B47" s="516"/>
      <c r="C47" s="513"/>
      <c r="D47" s="513"/>
      <c r="E47" s="513"/>
      <c r="F47" s="513"/>
      <c r="G47" s="513"/>
      <c r="H47" s="513"/>
      <c r="I47" s="513"/>
      <c r="J47" s="513">
        <v>20</v>
      </c>
      <c r="K47" s="513">
        <v>25</v>
      </c>
      <c r="L47" s="513">
        <v>23</v>
      </c>
      <c r="M47" s="513">
        <v>19</v>
      </c>
      <c r="N47" s="515">
        <f t="shared" si="3"/>
        <v>87</v>
      </c>
      <c r="O47" s="509">
        <f t="shared" si="4"/>
        <v>21.75</v>
      </c>
      <c r="P47" s="510">
        <f t="shared" si="5"/>
        <v>0.39767792658956896</v>
      </c>
    </row>
    <row r="48" spans="1:16" customFormat="1" ht="15" customHeight="1">
      <c r="A48" s="511" t="s">
        <v>357</v>
      </c>
      <c r="B48" s="516"/>
      <c r="C48" s="513"/>
      <c r="D48" s="513"/>
      <c r="E48" s="513"/>
      <c r="F48" s="513"/>
      <c r="G48" s="513"/>
      <c r="H48" s="513"/>
      <c r="I48" s="513"/>
      <c r="J48" s="513">
        <v>8</v>
      </c>
      <c r="K48" s="513">
        <v>32</v>
      </c>
      <c r="L48" s="513">
        <v>20</v>
      </c>
      <c r="M48" s="513">
        <v>6</v>
      </c>
      <c r="N48" s="515">
        <f t="shared" si="3"/>
        <v>66</v>
      </c>
      <c r="O48" s="509">
        <f t="shared" si="4"/>
        <v>16.5</v>
      </c>
      <c r="P48" s="510">
        <f t="shared" si="5"/>
        <v>0.30168670293001781</v>
      </c>
    </row>
    <row r="49" spans="1:16" customFormat="1" ht="15" customHeight="1">
      <c r="A49" s="511" t="s">
        <v>358</v>
      </c>
      <c r="B49" s="516"/>
      <c r="C49" s="513"/>
      <c r="D49" s="513"/>
      <c r="E49" s="513"/>
      <c r="F49" s="513"/>
      <c r="G49" s="513"/>
      <c r="H49" s="513"/>
      <c r="I49" s="513"/>
      <c r="J49" s="513">
        <v>48</v>
      </c>
      <c r="K49" s="513">
        <v>56</v>
      </c>
      <c r="L49" s="513">
        <v>69</v>
      </c>
      <c r="M49" s="513">
        <v>85</v>
      </c>
      <c r="N49" s="515">
        <f t="shared" si="3"/>
        <v>258</v>
      </c>
      <c r="O49" s="509">
        <f t="shared" si="4"/>
        <v>64.5</v>
      </c>
      <c r="P49" s="510">
        <f t="shared" si="5"/>
        <v>1.1793207478173424</v>
      </c>
    </row>
    <row r="50" spans="1:16" customFormat="1" ht="15" customHeight="1">
      <c r="A50" s="511" t="s">
        <v>359</v>
      </c>
      <c r="B50" s="516"/>
      <c r="C50" s="513"/>
      <c r="D50" s="513"/>
      <c r="E50" s="513"/>
      <c r="F50" s="513"/>
      <c r="G50" s="513"/>
      <c r="H50" s="513"/>
      <c r="I50" s="513"/>
      <c r="J50" s="513">
        <v>12</v>
      </c>
      <c r="K50" s="513">
        <v>19</v>
      </c>
      <c r="L50" s="513">
        <v>15</v>
      </c>
      <c r="M50" s="513">
        <v>17</v>
      </c>
      <c r="N50" s="515">
        <f t="shared" si="3"/>
        <v>63</v>
      </c>
      <c r="O50" s="509">
        <f t="shared" si="4"/>
        <v>15.75</v>
      </c>
      <c r="P50" s="510">
        <f t="shared" si="5"/>
        <v>0.2879736709786534</v>
      </c>
    </row>
    <row r="51" spans="1:16" customFormat="1" ht="15" customHeight="1">
      <c r="A51" s="511" t="s">
        <v>360</v>
      </c>
      <c r="B51" s="516"/>
      <c r="C51" s="513"/>
      <c r="D51" s="513"/>
      <c r="E51" s="513"/>
      <c r="F51" s="513"/>
      <c r="G51" s="513"/>
      <c r="H51" s="513"/>
      <c r="I51" s="513"/>
      <c r="J51" s="513">
        <v>64</v>
      </c>
      <c r="K51" s="513">
        <v>51</v>
      </c>
      <c r="L51" s="513">
        <v>40</v>
      </c>
      <c r="M51" s="513">
        <v>59</v>
      </c>
      <c r="N51" s="515">
        <f t="shared" si="3"/>
        <v>214</v>
      </c>
      <c r="O51" s="509">
        <f t="shared" si="4"/>
        <v>53.5</v>
      </c>
      <c r="P51" s="510">
        <f t="shared" si="5"/>
        <v>0.97819627919733043</v>
      </c>
    </row>
    <row r="52" spans="1:16" customFormat="1" ht="15" customHeight="1">
      <c r="A52" s="511" t="s">
        <v>361</v>
      </c>
      <c r="B52" s="516"/>
      <c r="C52" s="513"/>
      <c r="D52" s="513"/>
      <c r="E52" s="513"/>
      <c r="F52" s="513"/>
      <c r="G52" s="513"/>
      <c r="H52" s="513"/>
      <c r="I52" s="513"/>
      <c r="J52" s="513">
        <v>29</v>
      </c>
      <c r="K52" s="513">
        <v>42</v>
      </c>
      <c r="L52" s="513">
        <v>16</v>
      </c>
      <c r="M52" s="513">
        <v>9</v>
      </c>
      <c r="N52" s="515">
        <f t="shared" si="3"/>
        <v>96</v>
      </c>
      <c r="O52" s="509">
        <f t="shared" si="4"/>
        <v>24</v>
      </c>
      <c r="P52" s="510">
        <f t="shared" si="5"/>
        <v>0.43881702244366233</v>
      </c>
    </row>
    <row r="53" spans="1:16" customFormat="1" ht="15" customHeight="1">
      <c r="A53" s="511" t="s">
        <v>362</v>
      </c>
      <c r="B53" s="516"/>
      <c r="C53" s="513"/>
      <c r="D53" s="513"/>
      <c r="E53" s="513"/>
      <c r="F53" s="513"/>
      <c r="G53" s="513"/>
      <c r="H53" s="513"/>
      <c r="I53" s="513"/>
      <c r="J53" s="513">
        <v>45</v>
      </c>
      <c r="K53" s="513">
        <v>39</v>
      </c>
      <c r="L53" s="513">
        <v>33</v>
      </c>
      <c r="M53" s="513">
        <v>35</v>
      </c>
      <c r="N53" s="515">
        <f t="shared" si="3"/>
        <v>152</v>
      </c>
      <c r="O53" s="509">
        <f t="shared" si="4"/>
        <v>38</v>
      </c>
      <c r="P53" s="510">
        <f t="shared" si="5"/>
        <v>0.69479361886913193</v>
      </c>
    </row>
    <row r="54" spans="1:16" customFormat="1" ht="15" customHeight="1">
      <c r="A54" s="511" t="s">
        <v>363</v>
      </c>
      <c r="B54" s="516"/>
      <c r="C54" s="513"/>
      <c r="D54" s="513"/>
      <c r="E54" s="513"/>
      <c r="F54" s="513"/>
      <c r="G54" s="513"/>
      <c r="H54" s="513"/>
      <c r="I54" s="513"/>
      <c r="J54" s="513">
        <v>55</v>
      </c>
      <c r="K54" s="513">
        <v>80</v>
      </c>
      <c r="L54" s="513">
        <v>61</v>
      </c>
      <c r="M54" s="513">
        <v>52</v>
      </c>
      <c r="N54" s="515">
        <f t="shared" si="3"/>
        <v>248</v>
      </c>
      <c r="O54" s="509">
        <f t="shared" si="4"/>
        <v>62</v>
      </c>
      <c r="P54" s="510">
        <f t="shared" si="5"/>
        <v>1.1336106413127942</v>
      </c>
    </row>
    <row r="55" spans="1:16" customFormat="1" ht="15" customHeight="1">
      <c r="A55" s="511" t="s">
        <v>364</v>
      </c>
      <c r="B55" s="516"/>
      <c r="C55" s="513"/>
      <c r="D55" s="513"/>
      <c r="E55" s="513"/>
      <c r="F55" s="513"/>
      <c r="G55" s="513"/>
      <c r="H55" s="513"/>
      <c r="I55" s="513"/>
      <c r="J55" s="513">
        <v>36</v>
      </c>
      <c r="K55" s="513">
        <v>30</v>
      </c>
      <c r="L55" s="513">
        <v>29</v>
      </c>
      <c r="M55" s="513">
        <v>24</v>
      </c>
      <c r="N55" s="515">
        <f t="shared" si="3"/>
        <v>119</v>
      </c>
      <c r="O55" s="509">
        <f t="shared" si="4"/>
        <v>29.75</v>
      </c>
      <c r="P55" s="510">
        <f t="shared" si="5"/>
        <v>0.543950267404123</v>
      </c>
    </row>
    <row r="56" spans="1:16" customFormat="1" ht="15" customHeight="1">
      <c r="A56" s="511" t="s">
        <v>365</v>
      </c>
      <c r="B56" s="516"/>
      <c r="C56" s="513"/>
      <c r="D56" s="513"/>
      <c r="E56" s="513"/>
      <c r="F56" s="513"/>
      <c r="G56" s="513"/>
      <c r="H56" s="513"/>
      <c r="I56" s="513"/>
      <c r="J56" s="513">
        <v>54</v>
      </c>
      <c r="K56" s="513">
        <v>58</v>
      </c>
      <c r="L56" s="513">
        <v>43</v>
      </c>
      <c r="M56" s="513">
        <v>61</v>
      </c>
      <c r="N56" s="515">
        <f t="shared" si="3"/>
        <v>216</v>
      </c>
      <c r="O56" s="509">
        <f t="shared" si="4"/>
        <v>54</v>
      </c>
      <c r="P56" s="510">
        <f t="shared" si="5"/>
        <v>0.98733830049824012</v>
      </c>
    </row>
    <row r="57" spans="1:16" customFormat="1" ht="15" customHeight="1">
      <c r="A57" s="511" t="s">
        <v>366</v>
      </c>
      <c r="B57" s="516"/>
      <c r="C57" s="513"/>
      <c r="D57" s="513"/>
      <c r="E57" s="513"/>
      <c r="F57" s="513"/>
      <c r="G57" s="513"/>
      <c r="H57" s="513"/>
      <c r="I57" s="513"/>
      <c r="J57" s="513">
        <v>27</v>
      </c>
      <c r="K57" s="513">
        <v>44</v>
      </c>
      <c r="L57" s="513">
        <v>27</v>
      </c>
      <c r="M57" s="513">
        <v>6</v>
      </c>
      <c r="N57" s="515">
        <f t="shared" si="3"/>
        <v>104</v>
      </c>
      <c r="O57" s="509">
        <f t="shared" si="4"/>
        <v>26</v>
      </c>
      <c r="P57" s="510">
        <f t="shared" si="5"/>
        <v>0.47538510764730085</v>
      </c>
    </row>
    <row r="58" spans="1:16" customFormat="1" ht="15" customHeight="1">
      <c r="A58" s="511" t="s">
        <v>367</v>
      </c>
      <c r="B58" s="516"/>
      <c r="C58" s="513"/>
      <c r="D58" s="513"/>
      <c r="E58" s="513"/>
      <c r="F58" s="513"/>
      <c r="G58" s="513"/>
      <c r="H58" s="513"/>
      <c r="I58" s="513"/>
      <c r="J58" s="513">
        <v>43</v>
      </c>
      <c r="K58" s="513">
        <v>50</v>
      </c>
      <c r="L58" s="513">
        <v>53</v>
      </c>
      <c r="M58" s="513">
        <v>52</v>
      </c>
      <c r="N58" s="515">
        <f t="shared" si="3"/>
        <v>198</v>
      </c>
      <c r="O58" s="509">
        <f t="shared" si="4"/>
        <v>49.5</v>
      </c>
      <c r="P58" s="510">
        <f t="shared" si="5"/>
        <v>0.90506010879005339</v>
      </c>
    </row>
    <row r="59" spans="1:16" customFormat="1" ht="15" customHeight="1">
      <c r="A59" s="511" t="s">
        <v>368</v>
      </c>
      <c r="B59" s="516"/>
      <c r="C59" s="513"/>
      <c r="D59" s="513"/>
      <c r="E59" s="513"/>
      <c r="F59" s="513"/>
      <c r="G59" s="513"/>
      <c r="H59" s="513"/>
      <c r="I59" s="513"/>
      <c r="J59" s="513">
        <v>3</v>
      </c>
      <c r="K59" s="513">
        <v>9</v>
      </c>
      <c r="L59" s="513">
        <v>7</v>
      </c>
      <c r="M59" s="513">
        <v>4</v>
      </c>
      <c r="N59" s="515">
        <f t="shared" si="3"/>
        <v>23</v>
      </c>
      <c r="O59" s="509">
        <f t="shared" si="4"/>
        <v>5.75</v>
      </c>
      <c r="P59" s="510">
        <f t="shared" si="5"/>
        <v>0.10513324496046075</v>
      </c>
    </row>
    <row r="60" spans="1:16" customFormat="1" ht="15" customHeight="1">
      <c r="A60" s="511" t="s">
        <v>369</v>
      </c>
      <c r="B60" s="516"/>
      <c r="C60" s="513"/>
      <c r="D60" s="513"/>
      <c r="E60" s="513"/>
      <c r="F60" s="513"/>
      <c r="G60" s="513"/>
      <c r="H60" s="513"/>
      <c r="I60" s="513"/>
      <c r="J60" s="513">
        <v>49</v>
      </c>
      <c r="K60" s="513">
        <v>47</v>
      </c>
      <c r="L60" s="513">
        <v>49</v>
      </c>
      <c r="M60" s="513">
        <v>42</v>
      </c>
      <c r="N60" s="515">
        <f t="shared" si="3"/>
        <v>187</v>
      </c>
      <c r="O60" s="509">
        <f t="shared" si="4"/>
        <v>46.75</v>
      </c>
      <c r="P60" s="510">
        <f t="shared" si="5"/>
        <v>0.85477899163505044</v>
      </c>
    </row>
    <row r="61" spans="1:16" customFormat="1" ht="15" customHeight="1">
      <c r="A61" s="511" t="s">
        <v>370</v>
      </c>
      <c r="B61" s="516"/>
      <c r="C61" s="513"/>
      <c r="D61" s="513"/>
      <c r="E61" s="513"/>
      <c r="F61" s="513"/>
      <c r="G61" s="513"/>
      <c r="H61" s="513"/>
      <c r="I61" s="513"/>
      <c r="J61" s="513">
        <v>48</v>
      </c>
      <c r="K61" s="513">
        <v>45</v>
      </c>
      <c r="L61" s="513">
        <v>43</v>
      </c>
      <c r="M61" s="513">
        <v>54</v>
      </c>
      <c r="N61" s="515">
        <f t="shared" si="3"/>
        <v>190</v>
      </c>
      <c r="O61" s="509">
        <f t="shared" si="4"/>
        <v>47.5</v>
      </c>
      <c r="P61" s="510">
        <f t="shared" si="5"/>
        <v>0.86849202358641497</v>
      </c>
    </row>
    <row r="62" spans="1:16" customFormat="1" ht="15" customHeight="1">
      <c r="A62" s="511" t="s">
        <v>371</v>
      </c>
      <c r="B62" s="516"/>
      <c r="C62" s="513"/>
      <c r="D62" s="513"/>
      <c r="E62" s="513"/>
      <c r="F62" s="513"/>
      <c r="G62" s="513"/>
      <c r="H62" s="513"/>
      <c r="I62" s="513"/>
      <c r="J62" s="513">
        <v>34</v>
      </c>
      <c r="K62" s="513">
        <v>41</v>
      </c>
      <c r="L62" s="513">
        <v>31</v>
      </c>
      <c r="M62" s="513">
        <v>38</v>
      </c>
      <c r="N62" s="515">
        <f t="shared" si="3"/>
        <v>144</v>
      </c>
      <c r="O62" s="509">
        <f t="shared" si="4"/>
        <v>36</v>
      </c>
      <c r="P62" s="510">
        <f t="shared" si="5"/>
        <v>0.65822553366549341</v>
      </c>
    </row>
    <row r="63" spans="1:16" customFormat="1" ht="15" customHeight="1">
      <c r="A63" s="511" t="s">
        <v>372</v>
      </c>
      <c r="B63" s="516"/>
      <c r="C63" s="513"/>
      <c r="D63" s="513"/>
      <c r="E63" s="513"/>
      <c r="F63" s="513"/>
      <c r="G63" s="513"/>
      <c r="H63" s="513"/>
      <c r="I63" s="513"/>
      <c r="J63" s="513">
        <v>59</v>
      </c>
      <c r="K63" s="513">
        <v>61</v>
      </c>
      <c r="L63" s="513">
        <v>45</v>
      </c>
      <c r="M63" s="513">
        <v>43</v>
      </c>
      <c r="N63" s="515">
        <f t="shared" si="3"/>
        <v>208</v>
      </c>
      <c r="O63" s="509">
        <f t="shared" si="4"/>
        <v>52</v>
      </c>
      <c r="P63" s="510">
        <f t="shared" si="5"/>
        <v>0.95077021529460171</v>
      </c>
    </row>
    <row r="64" spans="1:16" customFormat="1" ht="15" customHeight="1">
      <c r="A64" s="511" t="s">
        <v>373</v>
      </c>
      <c r="B64" s="516"/>
      <c r="C64" s="513"/>
      <c r="D64" s="513"/>
      <c r="E64" s="513"/>
      <c r="F64" s="513"/>
      <c r="G64" s="513"/>
      <c r="H64" s="513"/>
      <c r="I64" s="513"/>
      <c r="J64" s="513">
        <v>20</v>
      </c>
      <c r="K64" s="513">
        <v>14</v>
      </c>
      <c r="L64" s="513">
        <v>21</v>
      </c>
      <c r="M64" s="513">
        <v>20</v>
      </c>
      <c r="N64" s="515">
        <f t="shared" si="3"/>
        <v>75</v>
      </c>
      <c r="O64" s="509">
        <f t="shared" si="4"/>
        <v>18.75</v>
      </c>
      <c r="P64" s="510">
        <f t="shared" si="5"/>
        <v>0.34282579878411112</v>
      </c>
    </row>
    <row r="65" spans="1:16" customFormat="1" ht="15.75" customHeight="1">
      <c r="A65" s="511" t="s">
        <v>374</v>
      </c>
      <c r="B65" s="516"/>
      <c r="C65" s="513"/>
      <c r="D65" s="513"/>
      <c r="E65" s="513"/>
      <c r="F65" s="513"/>
      <c r="G65" s="513"/>
      <c r="H65" s="513"/>
      <c r="I65" s="513"/>
      <c r="J65" s="513">
        <v>9</v>
      </c>
      <c r="K65" s="513">
        <v>14</v>
      </c>
      <c r="L65" s="513">
        <v>13</v>
      </c>
      <c r="M65" s="513">
        <v>15</v>
      </c>
      <c r="N65" s="515">
        <f t="shared" si="3"/>
        <v>51</v>
      </c>
      <c r="O65" s="509">
        <f t="shared" si="4"/>
        <v>12.75</v>
      </c>
      <c r="P65" s="510">
        <f t="shared" si="5"/>
        <v>0.23312154317319558</v>
      </c>
    </row>
    <row r="66" spans="1:16" customFormat="1" ht="15.75" customHeight="1">
      <c r="A66" s="511" t="s">
        <v>375</v>
      </c>
      <c r="B66" s="516"/>
      <c r="C66" s="513"/>
      <c r="D66" s="513"/>
      <c r="E66" s="513"/>
      <c r="F66" s="513"/>
      <c r="G66" s="513"/>
      <c r="H66" s="513"/>
      <c r="I66" s="513"/>
      <c r="J66" s="513">
        <v>12</v>
      </c>
      <c r="K66" s="513">
        <v>12</v>
      </c>
      <c r="L66" s="513">
        <v>4</v>
      </c>
      <c r="M66" s="513">
        <v>20</v>
      </c>
      <c r="N66" s="515">
        <f t="shared" si="3"/>
        <v>48</v>
      </c>
      <c r="O66" s="509">
        <f t="shared" si="4"/>
        <v>12</v>
      </c>
      <c r="P66" s="510">
        <f t="shared" si="5"/>
        <v>0.21940851122183117</v>
      </c>
    </row>
    <row r="67" spans="1:16" customFormat="1" ht="15" customHeight="1">
      <c r="A67" s="511" t="s">
        <v>376</v>
      </c>
      <c r="B67" s="516"/>
      <c r="C67" s="513"/>
      <c r="D67" s="513"/>
      <c r="E67" s="513"/>
      <c r="F67" s="513"/>
      <c r="G67" s="513"/>
      <c r="H67" s="514"/>
      <c r="I67" s="513"/>
      <c r="J67" s="513">
        <v>92</v>
      </c>
      <c r="K67" s="513">
        <v>89</v>
      </c>
      <c r="L67" s="513">
        <v>83</v>
      </c>
      <c r="M67" s="513">
        <v>72</v>
      </c>
      <c r="N67" s="515">
        <f t="shared" si="3"/>
        <v>336</v>
      </c>
      <c r="O67" s="509">
        <f t="shared" si="4"/>
        <v>84</v>
      </c>
      <c r="P67" s="510">
        <f t="shared" si="5"/>
        <v>1.535859578552818</v>
      </c>
    </row>
    <row r="68" spans="1:16" customFormat="1" ht="15">
      <c r="A68" s="511" t="s">
        <v>377</v>
      </c>
      <c r="B68" s="516"/>
      <c r="C68" s="513"/>
      <c r="D68" s="513"/>
      <c r="E68" s="513"/>
      <c r="F68" s="513"/>
      <c r="G68" s="513"/>
      <c r="H68" s="514"/>
      <c r="I68" s="513"/>
      <c r="J68" s="513">
        <v>19</v>
      </c>
      <c r="K68" s="513">
        <v>33</v>
      </c>
      <c r="L68" s="513">
        <v>22</v>
      </c>
      <c r="M68" s="513">
        <v>31</v>
      </c>
      <c r="N68" s="515">
        <f t="shared" si="3"/>
        <v>105</v>
      </c>
      <c r="O68" s="509">
        <f t="shared" si="4"/>
        <v>26.25</v>
      </c>
      <c r="P68" s="510">
        <f t="shared" si="5"/>
        <v>0.47995611829775564</v>
      </c>
    </row>
    <row r="69" spans="1:16" customFormat="1" ht="15">
      <c r="A69" s="511" t="s">
        <v>378</v>
      </c>
      <c r="B69" s="516"/>
      <c r="C69" s="513"/>
      <c r="D69" s="513"/>
      <c r="E69" s="513"/>
      <c r="F69" s="513"/>
      <c r="G69" s="513"/>
      <c r="H69" s="514"/>
      <c r="I69" s="513"/>
      <c r="J69" s="513">
        <v>44</v>
      </c>
      <c r="K69" s="513">
        <v>62</v>
      </c>
      <c r="L69" s="513">
        <v>45</v>
      </c>
      <c r="M69" s="513">
        <v>34</v>
      </c>
      <c r="N69" s="515">
        <f t="shared" ref="N69:N70" si="6">SUM(B69:M69)</f>
        <v>185</v>
      </c>
      <c r="O69" s="509">
        <f t="shared" si="4"/>
        <v>46.25</v>
      </c>
      <c r="P69" s="510">
        <f t="shared" si="5"/>
        <v>0.84563697033414098</v>
      </c>
    </row>
    <row r="70" spans="1:16" customFormat="1" ht="15.75" thickBot="1">
      <c r="A70" s="517" t="s">
        <v>379</v>
      </c>
      <c r="B70" s="518"/>
      <c r="C70" s="519"/>
      <c r="D70" s="520"/>
      <c r="E70" s="520"/>
      <c r="F70" s="520"/>
      <c r="G70" s="520"/>
      <c r="H70" s="521"/>
      <c r="I70" s="520"/>
      <c r="J70" s="519">
        <v>23</v>
      </c>
      <c r="K70" s="513">
        <v>15</v>
      </c>
      <c r="L70" s="519">
        <v>17</v>
      </c>
      <c r="M70" s="519">
        <v>28</v>
      </c>
      <c r="N70" s="522">
        <f t="shared" si="6"/>
        <v>83</v>
      </c>
      <c r="O70" s="523">
        <f t="shared" si="4"/>
        <v>20.75</v>
      </c>
      <c r="P70" s="524">
        <f t="shared" si="5"/>
        <v>0.37939388398774965</v>
      </c>
    </row>
    <row r="71" spans="1:16" customFormat="1" ht="15.75" thickBot="1">
      <c r="A71" s="525" t="s">
        <v>8</v>
      </c>
      <c r="B71" s="526"/>
      <c r="C71" s="526"/>
      <c r="D71" s="526"/>
      <c r="E71" s="526"/>
      <c r="F71" s="526"/>
      <c r="G71" s="526"/>
      <c r="H71" s="526"/>
      <c r="I71" s="526"/>
      <c r="J71" s="526">
        <f>SUM(J5:J70)</f>
        <v>5140</v>
      </c>
      <c r="K71" s="527">
        <f>SUM(K5:K70)</f>
        <v>6124</v>
      </c>
      <c r="L71" s="527">
        <f>SUM(L5:L70)</f>
        <v>5206</v>
      </c>
      <c r="M71" s="527">
        <f>SUM(M5:M70)</f>
        <v>5407</v>
      </c>
      <c r="N71" s="528">
        <f>SUM(N5:N70)</f>
        <v>21877</v>
      </c>
      <c r="O71" s="527">
        <f t="shared" ref="O71" si="7">AVERAGE(B71:M71)</f>
        <v>5469.25</v>
      </c>
      <c r="P71" s="529">
        <f>SUM(P5:P70)</f>
        <v>99.999999999999972</v>
      </c>
    </row>
    <row r="72" spans="1:16" customFormat="1" ht="15">
      <c r="A72" s="74"/>
      <c r="B72" s="75"/>
      <c r="C72" s="75"/>
      <c r="D72" s="75"/>
      <c r="E72" s="75"/>
      <c r="F72" s="75"/>
      <c r="G72" s="71"/>
      <c r="H72" s="75"/>
      <c r="I72" s="75"/>
      <c r="J72" s="75"/>
      <c r="K72" s="75"/>
      <c r="L72" s="75"/>
      <c r="M72" s="76"/>
      <c r="N72" s="76"/>
      <c r="O72" s="8"/>
      <c r="P72" s="8"/>
    </row>
    <row r="73" spans="1:16">
      <c r="A73" s="87"/>
    </row>
    <row r="74" spans="1:16" ht="36" customHeight="1">
      <c r="A74" s="922" t="s">
        <v>380</v>
      </c>
      <c r="B74" s="922"/>
    </row>
    <row r="75" spans="1:16" ht="51" customHeight="1">
      <c r="A75" s="619" t="s">
        <v>381</v>
      </c>
      <c r="B75" s="619"/>
      <c r="C75" s="619"/>
      <c r="D75" s="619"/>
      <c r="E75" s="619"/>
    </row>
    <row r="76" spans="1:16" ht="14.25" customHeight="1">
      <c r="A76" s="619"/>
      <c r="B76" s="619"/>
      <c r="C76" s="619"/>
      <c r="D76" s="619"/>
      <c r="E76" s="619"/>
    </row>
    <row r="77" spans="1:16" ht="14.25" customHeight="1">
      <c r="A77" s="619"/>
      <c r="B77" s="619"/>
      <c r="C77" s="619"/>
      <c r="D77" s="619"/>
      <c r="E77" s="619"/>
    </row>
    <row r="78" spans="1:16" ht="14.25" customHeight="1">
      <c r="A78" s="619"/>
      <c r="B78" s="619"/>
      <c r="C78" s="619"/>
      <c r="D78" s="619"/>
      <c r="E78" s="619"/>
    </row>
    <row r="79" spans="1:16" ht="14.25" customHeight="1">
      <c r="A79" s="619"/>
      <c r="B79" s="619"/>
      <c r="C79" s="619"/>
      <c r="D79" s="619"/>
      <c r="E79" s="619"/>
    </row>
  </sheetData>
  <sortState ref="A5:P70">
    <sortCondition ref="A4"/>
  </sortState>
  <pageMargins left="0.511811024" right="0.511811024" top="0.78740157500000008" bottom="0.78740157500000008" header="0.31496062000000008" footer="0.31496062000000008"/>
  <pageSetup paperSize="9" fitToWidth="0" fitToHeight="0" orientation="portrait" r:id="rId1"/>
  <ignoredErrors>
    <ignoredError sqref="N71:O71" formula="1"/>
    <ignoredError sqref="M71" formula="1" formulaRange="1"/>
    <ignoredError sqref="J71:L7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1"/>
  <dimension ref="A1:AO46"/>
  <sheetViews>
    <sheetView zoomScale="90" zoomScaleNormal="90" workbookViewId="0">
      <selection activeCell="T18" sqref="T18"/>
    </sheetView>
  </sheetViews>
  <sheetFormatPr defaultColWidth="5.5703125" defaultRowHeight="14.25"/>
  <cols>
    <col min="1" max="1" width="52.140625" style="8" customWidth="1"/>
    <col min="2" max="2" width="7.5703125" style="8" bestFit="1" customWidth="1"/>
    <col min="3" max="3" width="7.7109375" style="71" bestFit="1" customWidth="1"/>
    <col min="4" max="4" width="7.140625" style="8" bestFit="1" customWidth="1"/>
    <col min="5" max="5" width="7" style="69" bestFit="1" customWidth="1"/>
    <col min="6" max="6" width="7.5703125" style="8" bestFit="1" customWidth="1"/>
    <col min="7" max="7" width="6.28515625" style="69" bestFit="1" customWidth="1"/>
    <col min="8" max="8" width="7" style="8" bestFit="1" customWidth="1"/>
    <col min="9" max="9" width="7.5703125" style="8" customWidth="1"/>
    <col min="10" max="10" width="7.140625" style="8" bestFit="1" customWidth="1"/>
    <col min="11" max="11" width="7.5703125" style="8" bestFit="1" customWidth="1"/>
    <col min="12" max="12" width="7.140625" style="8" bestFit="1" customWidth="1"/>
    <col min="13" max="13" width="6.85546875" style="8" customWidth="1"/>
    <col min="14" max="14" width="6.7109375" style="8" bestFit="1" customWidth="1"/>
    <col min="15" max="15" width="7.140625" style="8" bestFit="1" customWidth="1"/>
    <col min="16" max="16" width="15.85546875" style="8" bestFit="1" customWidth="1"/>
    <col min="17" max="215" width="9.140625" style="8" customWidth="1"/>
    <col min="216" max="216" width="58.28515625" style="8" customWidth="1"/>
    <col min="217" max="217" width="3.7109375" style="8" bestFit="1" customWidth="1"/>
    <col min="218" max="218" width="5.5703125" style="8" bestFit="1" customWidth="1"/>
    <col min="219" max="219" width="5.5703125" style="8" customWidth="1"/>
    <col min="220" max="16384" width="5.5703125" style="8"/>
  </cols>
  <sheetData>
    <row r="1" spans="1:20" ht="15">
      <c r="A1" s="67" t="s">
        <v>3</v>
      </c>
      <c r="B1" s="67"/>
      <c r="C1" s="68"/>
      <c r="D1" s="67"/>
      <c r="G1" s="188"/>
      <c r="H1" s="186"/>
      <c r="I1" s="186"/>
      <c r="J1" s="186"/>
      <c r="K1" s="186"/>
      <c r="L1" s="186"/>
      <c r="M1" s="186"/>
      <c r="N1" s="186"/>
      <c r="O1" s="186"/>
      <c r="P1" s="186"/>
      <c r="Q1" s="186"/>
      <c r="R1" s="186"/>
      <c r="S1" s="186"/>
    </row>
    <row r="2" spans="1:20" ht="15">
      <c r="A2" s="1" t="s">
        <v>4</v>
      </c>
      <c r="B2" s="1"/>
      <c r="C2" s="59"/>
      <c r="D2" s="1"/>
      <c r="G2" s="188"/>
      <c r="H2" s="186"/>
      <c r="I2" s="186"/>
      <c r="J2" s="186"/>
      <c r="K2" s="186"/>
      <c r="L2" s="186"/>
      <c r="M2" s="186"/>
      <c r="N2" s="186"/>
      <c r="O2" s="186"/>
      <c r="P2" s="186"/>
      <c r="Q2" s="186"/>
      <c r="R2" s="186"/>
      <c r="S2" s="186"/>
    </row>
    <row r="3" spans="1:20" ht="15">
      <c r="A3" s="1"/>
      <c r="B3" s="1"/>
      <c r="C3" s="59"/>
      <c r="D3" s="1"/>
      <c r="G3" s="188"/>
      <c r="H3" s="186"/>
      <c r="I3" s="186"/>
      <c r="J3" s="186"/>
      <c r="K3" s="186"/>
      <c r="L3" s="186"/>
      <c r="M3" s="186"/>
      <c r="N3" s="186"/>
      <c r="O3" s="186"/>
      <c r="P3" s="186"/>
      <c r="Q3" s="186"/>
      <c r="R3" s="186"/>
      <c r="S3" s="186"/>
    </row>
    <row r="4" spans="1:20" ht="15">
      <c r="A4" s="1" t="s">
        <v>382</v>
      </c>
      <c r="B4" s="1"/>
      <c r="C4" s="59"/>
      <c r="D4" s="1"/>
      <c r="G4" s="188"/>
      <c r="H4" s="186"/>
      <c r="I4" s="186"/>
      <c r="J4" s="186"/>
      <c r="K4" s="186"/>
      <c r="L4" s="186"/>
      <c r="M4" s="186"/>
      <c r="N4" s="186"/>
      <c r="O4" s="186"/>
      <c r="P4" s="958">
        <f>UNIDADES!J71</f>
        <v>5140</v>
      </c>
      <c r="Q4" s="186"/>
      <c r="R4" s="186"/>
      <c r="S4" s="186"/>
    </row>
    <row r="5" spans="1:20" ht="15" thickBot="1">
      <c r="E5" s="8"/>
      <c r="F5" s="69"/>
      <c r="G5" s="186"/>
      <c r="H5" s="188"/>
      <c r="I5" s="186"/>
      <c r="J5" s="186"/>
      <c r="K5" s="186"/>
      <c r="L5" s="186"/>
      <c r="M5" s="186"/>
      <c r="N5" s="186"/>
      <c r="O5" s="186"/>
      <c r="P5" s="186"/>
      <c r="Q5" s="186"/>
      <c r="R5" s="186"/>
      <c r="S5" s="88"/>
    </row>
    <row r="6" spans="1:20" ht="48.75" thickBot="1">
      <c r="A6" s="617" t="s">
        <v>317</v>
      </c>
      <c r="B6" s="416">
        <v>46357</v>
      </c>
      <c r="C6" s="417">
        <v>46327</v>
      </c>
      <c r="D6" s="418">
        <v>46296</v>
      </c>
      <c r="E6" s="417">
        <v>46266</v>
      </c>
      <c r="F6" s="417">
        <v>46235</v>
      </c>
      <c r="G6" s="417">
        <v>46204</v>
      </c>
      <c r="H6" s="417">
        <v>46174</v>
      </c>
      <c r="I6" s="419">
        <v>46143</v>
      </c>
      <c r="J6" s="417">
        <v>46113</v>
      </c>
      <c r="K6" s="416">
        <v>46082</v>
      </c>
      <c r="L6" s="420">
        <v>46054</v>
      </c>
      <c r="M6" s="421">
        <v>46023</v>
      </c>
      <c r="N6" s="257" t="s">
        <v>8</v>
      </c>
      <c r="O6" s="243" t="s">
        <v>9</v>
      </c>
      <c r="P6" s="244" t="s">
        <v>590</v>
      </c>
    </row>
    <row r="7" spans="1:20" s="1055" customFormat="1" ht="14.25" customHeight="1" thickBot="1">
      <c r="A7" s="1066" t="s">
        <v>332</v>
      </c>
      <c r="B7" s="1067"/>
      <c r="C7" s="1068"/>
      <c r="D7" s="1069"/>
      <c r="E7" s="1069"/>
      <c r="F7" s="1069"/>
      <c r="G7" s="1069"/>
      <c r="H7" s="1069"/>
      <c r="I7" s="1069"/>
      <c r="J7" s="1068">
        <v>749</v>
      </c>
      <c r="K7" s="1068">
        <v>803</v>
      </c>
      <c r="L7" s="1068">
        <v>700</v>
      </c>
      <c r="M7" s="1070">
        <v>821</v>
      </c>
      <c r="N7" s="1071">
        <f>SUM(B7:M7)</f>
        <v>3073</v>
      </c>
      <c r="O7" s="1072">
        <f>AVERAGE(B7:M7)</f>
        <v>768.25</v>
      </c>
      <c r="P7" s="1073">
        <f>(J7*100)/$P$4</f>
        <v>14.571984435797665</v>
      </c>
      <c r="S7" s="1056"/>
      <c r="T7" s="1056"/>
    </row>
    <row r="8" spans="1:20" ht="15" customHeight="1" thickBot="1">
      <c r="A8" s="511" t="s">
        <v>329</v>
      </c>
      <c r="B8" s="512"/>
      <c r="C8" s="513"/>
      <c r="D8" s="506"/>
      <c r="E8" s="506"/>
      <c r="F8" s="506"/>
      <c r="G8" s="513"/>
      <c r="H8" s="513"/>
      <c r="I8" s="513"/>
      <c r="J8" s="513">
        <v>530</v>
      </c>
      <c r="K8" s="513">
        <v>571</v>
      </c>
      <c r="L8" s="513">
        <v>560</v>
      </c>
      <c r="M8" s="530">
        <v>556</v>
      </c>
      <c r="N8" s="531">
        <f t="shared" ref="N8:N16" si="0">SUM(B8:M8)</f>
        <v>2217</v>
      </c>
      <c r="O8" s="532">
        <f t="shared" ref="O8:O16" si="1">AVERAGE(B8:M8)</f>
        <v>554.25</v>
      </c>
      <c r="P8" s="1073">
        <f t="shared" ref="P8:P17" si="2">(J8*100)/$P$4</f>
        <v>10.311284046692608</v>
      </c>
      <c r="S8" s="69"/>
      <c r="T8" s="69"/>
    </row>
    <row r="9" spans="1:20" ht="15.75" thickBot="1">
      <c r="A9" s="511" t="s">
        <v>337</v>
      </c>
      <c r="B9" s="516"/>
      <c r="C9" s="513"/>
      <c r="D9" s="513"/>
      <c r="E9" s="513"/>
      <c r="F9" s="513"/>
      <c r="G9" s="513"/>
      <c r="H9" s="513"/>
      <c r="I9" s="513"/>
      <c r="J9" s="513">
        <v>303</v>
      </c>
      <c r="K9" s="513">
        <v>456</v>
      </c>
      <c r="L9" s="513">
        <v>612</v>
      </c>
      <c r="M9" s="530">
        <v>458</v>
      </c>
      <c r="N9" s="531">
        <f t="shared" si="0"/>
        <v>1829</v>
      </c>
      <c r="O9" s="532">
        <f t="shared" si="1"/>
        <v>457.25</v>
      </c>
      <c r="P9" s="1073">
        <f t="shared" si="2"/>
        <v>5.8949416342412455</v>
      </c>
      <c r="S9" s="69"/>
      <c r="T9" s="69"/>
    </row>
    <row r="10" spans="1:20" ht="15.75" thickBot="1">
      <c r="A10" s="511" t="s">
        <v>41</v>
      </c>
      <c r="B10" s="516"/>
      <c r="C10" s="513"/>
      <c r="D10" s="513"/>
      <c r="E10" s="513"/>
      <c r="F10" s="513"/>
      <c r="G10" s="513"/>
      <c r="H10" s="514"/>
      <c r="I10" s="513"/>
      <c r="J10" s="513">
        <v>441</v>
      </c>
      <c r="K10" s="513">
        <v>532</v>
      </c>
      <c r="L10" s="513">
        <v>283</v>
      </c>
      <c r="M10" s="530">
        <v>344</v>
      </c>
      <c r="N10" s="531">
        <f t="shared" si="0"/>
        <v>1600</v>
      </c>
      <c r="O10" s="532">
        <f t="shared" si="1"/>
        <v>400</v>
      </c>
      <c r="P10" s="1073">
        <f t="shared" si="2"/>
        <v>8.5797665369649803</v>
      </c>
      <c r="S10" s="69"/>
      <c r="T10" s="69"/>
    </row>
    <row r="11" spans="1:20" ht="15.75" thickBot="1">
      <c r="A11" s="511" t="s">
        <v>320</v>
      </c>
      <c r="B11" s="516"/>
      <c r="C11" s="513"/>
      <c r="D11" s="513"/>
      <c r="E11" s="513"/>
      <c r="F11" s="513"/>
      <c r="G11" s="513"/>
      <c r="H11" s="513"/>
      <c r="I11" s="513"/>
      <c r="J11" s="513">
        <v>333</v>
      </c>
      <c r="K11" s="513">
        <v>405</v>
      </c>
      <c r="L11" s="513">
        <v>305</v>
      </c>
      <c r="M11" s="530">
        <v>343</v>
      </c>
      <c r="N11" s="531">
        <f t="shared" si="0"/>
        <v>1386</v>
      </c>
      <c r="O11" s="532">
        <f t="shared" si="1"/>
        <v>346.5</v>
      </c>
      <c r="P11" s="1073">
        <f t="shared" si="2"/>
        <v>6.4785992217898833</v>
      </c>
      <c r="S11" s="69"/>
      <c r="T11" s="69"/>
    </row>
    <row r="12" spans="1:20" ht="15" customHeight="1" thickBot="1">
      <c r="A12" s="511" t="s">
        <v>325</v>
      </c>
      <c r="B12" s="516"/>
      <c r="C12" s="513"/>
      <c r="D12" s="513"/>
      <c r="E12" s="513"/>
      <c r="F12" s="513"/>
      <c r="G12" s="513"/>
      <c r="H12" s="514"/>
      <c r="I12" s="513"/>
      <c r="J12" s="513">
        <v>369</v>
      </c>
      <c r="K12" s="513">
        <v>395</v>
      </c>
      <c r="L12" s="513">
        <v>339</v>
      </c>
      <c r="M12" s="530">
        <v>265</v>
      </c>
      <c r="N12" s="531">
        <f t="shared" si="0"/>
        <v>1368</v>
      </c>
      <c r="O12" s="532">
        <f t="shared" si="1"/>
        <v>342</v>
      </c>
      <c r="P12" s="1073">
        <f t="shared" si="2"/>
        <v>7.1789883268482493</v>
      </c>
      <c r="S12" s="69"/>
      <c r="T12" s="69"/>
    </row>
    <row r="13" spans="1:20" ht="15.75" thickBot="1">
      <c r="A13" s="511" t="s">
        <v>330</v>
      </c>
      <c r="B13" s="516"/>
      <c r="C13" s="513"/>
      <c r="D13" s="513"/>
      <c r="E13" s="513"/>
      <c r="F13" s="513"/>
      <c r="G13" s="513"/>
      <c r="H13" s="513"/>
      <c r="I13" s="513"/>
      <c r="J13" s="513">
        <v>293</v>
      </c>
      <c r="K13" s="513">
        <v>351</v>
      </c>
      <c r="L13" s="513">
        <v>355</v>
      </c>
      <c r="M13" s="530">
        <v>343</v>
      </c>
      <c r="N13" s="531">
        <f t="shared" si="0"/>
        <v>1342</v>
      </c>
      <c r="O13" s="532">
        <f t="shared" si="1"/>
        <v>335.5</v>
      </c>
      <c r="P13" s="1073">
        <f t="shared" si="2"/>
        <v>5.7003891050583659</v>
      </c>
      <c r="S13" s="69"/>
      <c r="T13" s="69"/>
    </row>
    <row r="14" spans="1:20" ht="15.75" thickBot="1">
      <c r="A14" s="511" t="s">
        <v>333</v>
      </c>
      <c r="B14" s="516"/>
      <c r="C14" s="513"/>
      <c r="D14" s="513"/>
      <c r="E14" s="513"/>
      <c r="F14" s="513"/>
      <c r="G14" s="513"/>
      <c r="H14" s="513"/>
      <c r="I14" s="513"/>
      <c r="J14" s="513">
        <v>256</v>
      </c>
      <c r="K14" s="513">
        <v>276</v>
      </c>
      <c r="L14" s="513">
        <v>222</v>
      </c>
      <c r="M14" s="530">
        <v>258</v>
      </c>
      <c r="N14" s="531">
        <f t="shared" si="0"/>
        <v>1012</v>
      </c>
      <c r="O14" s="532">
        <f t="shared" si="1"/>
        <v>253</v>
      </c>
      <c r="P14" s="1073">
        <f t="shared" si="2"/>
        <v>4.9805447470817121</v>
      </c>
      <c r="S14" s="69"/>
      <c r="T14" s="69"/>
    </row>
    <row r="15" spans="1:20" ht="15.75" thickBot="1">
      <c r="A15" s="511" t="s">
        <v>318</v>
      </c>
      <c r="B15" s="516"/>
      <c r="C15" s="513"/>
      <c r="D15" s="513"/>
      <c r="E15" s="513"/>
      <c r="F15" s="513"/>
      <c r="G15" s="513"/>
      <c r="H15" s="513"/>
      <c r="I15" s="513"/>
      <c r="J15" s="513">
        <v>130</v>
      </c>
      <c r="K15" s="513">
        <v>191</v>
      </c>
      <c r="L15" s="513">
        <v>131</v>
      </c>
      <c r="M15" s="530">
        <v>148</v>
      </c>
      <c r="N15" s="531">
        <f t="shared" si="0"/>
        <v>600</v>
      </c>
      <c r="O15" s="532">
        <f t="shared" si="1"/>
        <v>150</v>
      </c>
      <c r="P15" s="1073">
        <f t="shared" si="2"/>
        <v>2.5291828793774318</v>
      </c>
      <c r="S15" s="69"/>
      <c r="T15" s="69"/>
    </row>
    <row r="16" spans="1:20" ht="15.75" thickBot="1">
      <c r="A16" s="511" t="s">
        <v>565</v>
      </c>
      <c r="B16" s="516"/>
      <c r="C16" s="513"/>
      <c r="D16" s="513"/>
      <c r="E16" s="513"/>
      <c r="F16" s="513"/>
      <c r="G16" s="513"/>
      <c r="H16" s="514"/>
      <c r="I16" s="513"/>
      <c r="J16" s="513">
        <v>142</v>
      </c>
      <c r="K16" s="513">
        <v>154</v>
      </c>
      <c r="L16" s="513">
        <v>80</v>
      </c>
      <c r="M16" s="533">
        <v>143</v>
      </c>
      <c r="N16" s="534">
        <f t="shared" si="0"/>
        <v>519</v>
      </c>
      <c r="O16" s="535">
        <f t="shared" si="1"/>
        <v>129.75</v>
      </c>
      <c r="P16" s="1073">
        <f t="shared" si="2"/>
        <v>2.7626459143968871</v>
      </c>
      <c r="S16" s="69"/>
      <c r="T16" s="69"/>
    </row>
    <row r="17" spans="1:41" ht="15.75" customHeight="1" thickBot="1">
      <c r="A17" s="536" t="s">
        <v>8</v>
      </c>
      <c r="B17" s="537"/>
      <c r="C17" s="537"/>
      <c r="D17" s="537"/>
      <c r="E17" s="537"/>
      <c r="F17" s="537"/>
      <c r="G17" s="537"/>
      <c r="H17" s="537"/>
      <c r="I17" s="537"/>
      <c r="J17" s="537">
        <f>SUM(J7:J16)</f>
        <v>3546</v>
      </c>
      <c r="K17" s="538">
        <f>SUM(K7:K16)</f>
        <v>4134</v>
      </c>
      <c r="L17" s="538">
        <f>SUM(L7:L16)</f>
        <v>3587</v>
      </c>
      <c r="M17" s="538">
        <f>SUM(M7:M16)</f>
        <v>3679</v>
      </c>
      <c r="N17" s="539">
        <f>SUM(N7:N16)</f>
        <v>14946</v>
      </c>
      <c r="O17" s="540">
        <f>AVERAGE(B17:M17)</f>
        <v>3736.5</v>
      </c>
      <c r="P17" s="1073">
        <f t="shared" si="2"/>
        <v>68.988326848249031</v>
      </c>
      <c r="S17" s="69"/>
      <c r="T17" s="69"/>
    </row>
    <row r="18" spans="1:41" s="193" customFormat="1" ht="23.25" customHeight="1">
      <c r="A18" s="193" t="s">
        <v>310</v>
      </c>
      <c r="C18" s="194"/>
      <c r="O18" s="193" t="s">
        <v>311</v>
      </c>
      <c r="P18" s="195">
        <f>100-P17</f>
        <v>31.011673151750969</v>
      </c>
    </row>
    <row r="19" spans="1:41" ht="54.75" customHeight="1">
      <c r="A19" s="196"/>
      <c r="B19" s="196"/>
      <c r="C19" s="206"/>
      <c r="D19" s="193"/>
      <c r="E19" s="207"/>
      <c r="F19" s="193"/>
      <c r="G19" s="193"/>
      <c r="H19" s="193"/>
      <c r="I19" s="193"/>
      <c r="J19" s="193"/>
      <c r="K19" s="193"/>
      <c r="L19" s="193"/>
      <c r="M19" s="193"/>
      <c r="N19" s="1177"/>
      <c r="O19" s="1177"/>
      <c r="P19" s="1177"/>
      <c r="Q19" s="193"/>
      <c r="R19" s="193"/>
      <c r="S19" s="193"/>
      <c r="T19" s="193"/>
      <c r="U19" s="193"/>
      <c r="V19" s="193"/>
      <c r="W19" s="207"/>
      <c r="X19" s="193"/>
      <c r="Y19" s="193"/>
      <c r="Z19" s="193"/>
      <c r="AA19" s="193"/>
      <c r="AB19" s="193"/>
      <c r="AC19" s="193"/>
      <c r="AD19" s="193"/>
      <c r="AE19" s="193"/>
      <c r="AF19" s="193"/>
      <c r="AG19" s="193"/>
    </row>
    <row r="20" spans="1:41">
      <c r="A20" s="201"/>
      <c r="B20" s="201"/>
      <c r="C20" s="208"/>
      <c r="D20" s="193"/>
      <c r="E20" s="207"/>
      <c r="F20" s="193"/>
      <c r="G20" s="193"/>
      <c r="H20" s="193"/>
      <c r="I20" s="193"/>
      <c r="J20" s="193"/>
      <c r="K20" s="193"/>
      <c r="L20" s="193"/>
      <c r="M20" s="193"/>
      <c r="N20" s="193"/>
      <c r="O20" s="207"/>
      <c r="P20" s="193"/>
      <c r="Q20" s="193"/>
      <c r="R20" s="193"/>
      <c r="S20" s="193"/>
      <c r="T20" s="193"/>
      <c r="U20" s="193"/>
      <c r="V20" s="193"/>
      <c r="W20" s="207"/>
      <c r="X20" s="193"/>
      <c r="Y20" s="193"/>
      <c r="Z20" s="193"/>
      <c r="AA20" s="193"/>
      <c r="AB20" s="193"/>
      <c r="AC20" s="198"/>
      <c r="AD20" s="199"/>
      <c r="AE20" s="199"/>
      <c r="AF20" s="199"/>
      <c r="AG20" s="199"/>
      <c r="AH20" s="75"/>
      <c r="AI20" s="75"/>
      <c r="AJ20" s="71"/>
      <c r="AK20" s="75"/>
      <c r="AL20" s="75"/>
      <c r="AM20" s="75"/>
      <c r="AN20" s="75"/>
      <c r="AO20" s="76"/>
    </row>
    <row r="21" spans="1:41" ht="92.25" customHeight="1">
      <c r="A21" s="196"/>
      <c r="B21" s="196"/>
      <c r="C21" s="206"/>
      <c r="D21" s="193"/>
      <c r="E21" s="207"/>
      <c r="F21" s="193"/>
      <c r="G21" s="193"/>
      <c r="H21" s="193"/>
      <c r="I21" s="193"/>
      <c r="J21" s="193"/>
      <c r="K21" s="193"/>
      <c r="L21" s="209"/>
      <c r="M21" s="193"/>
      <c r="N21" s="1177"/>
      <c r="O21" s="1177"/>
      <c r="P21" s="1177"/>
      <c r="Q21" s="193"/>
      <c r="R21" s="193"/>
      <c r="S21" s="193"/>
      <c r="T21" s="193"/>
      <c r="U21" s="193"/>
      <c r="V21" s="193"/>
      <c r="W21" s="207"/>
      <c r="X21" s="193"/>
      <c r="Y21" s="193"/>
      <c r="Z21" s="193"/>
      <c r="AA21" s="193"/>
      <c r="AB21" s="193"/>
      <c r="AC21" s="198"/>
      <c r="AD21" s="199"/>
      <c r="AE21" s="199"/>
      <c r="AF21" s="199"/>
      <c r="AG21" s="199"/>
      <c r="AH21" s="75"/>
      <c r="AI21" s="75"/>
      <c r="AJ21" s="71"/>
      <c r="AK21" s="75"/>
      <c r="AL21" s="75"/>
      <c r="AM21" s="75"/>
      <c r="AN21" s="75"/>
      <c r="AO21" s="76"/>
    </row>
    <row r="22" spans="1:41">
      <c r="A22" s="196"/>
      <c r="B22" s="196"/>
      <c r="C22" s="206"/>
      <c r="D22" s="193"/>
      <c r="E22" s="207"/>
      <c r="F22" s="193"/>
      <c r="G22" s="193"/>
      <c r="H22" s="193"/>
      <c r="I22" s="193"/>
      <c r="J22" s="193"/>
      <c r="K22" s="193"/>
      <c r="L22" s="193"/>
      <c r="M22" s="193"/>
      <c r="N22" s="193"/>
      <c r="O22" s="207"/>
      <c r="P22" s="193"/>
      <c r="Q22" s="193"/>
      <c r="R22" s="193"/>
      <c r="S22" s="193"/>
      <c r="T22" s="193"/>
      <c r="U22" s="193"/>
      <c r="V22" s="193"/>
      <c r="W22" s="210"/>
      <c r="X22" s="193"/>
      <c r="Y22" s="193"/>
      <c r="Z22" s="193"/>
      <c r="AA22" s="193"/>
      <c r="AB22" s="193"/>
      <c r="AC22" s="198"/>
      <c r="AD22" s="199"/>
      <c r="AE22" s="199"/>
      <c r="AF22" s="199"/>
      <c r="AG22" s="199"/>
      <c r="AH22" s="75"/>
      <c r="AI22" s="75"/>
      <c r="AJ22" s="71"/>
      <c r="AK22" s="75"/>
      <c r="AL22" s="75"/>
      <c r="AM22" s="75"/>
      <c r="AN22" s="75"/>
      <c r="AO22" s="76"/>
    </row>
    <row r="23" spans="1:41" ht="66.75" customHeight="1">
      <c r="A23" s="196"/>
      <c r="B23" s="196"/>
      <c r="C23" s="206"/>
      <c r="D23" s="193"/>
      <c r="E23" s="207"/>
      <c r="F23" s="193"/>
      <c r="G23" s="193"/>
      <c r="H23" s="193"/>
      <c r="I23" s="193"/>
      <c r="J23" s="193"/>
      <c r="K23" s="193"/>
      <c r="L23" s="193"/>
      <c r="M23" s="193"/>
      <c r="N23" s="1177"/>
      <c r="O23" s="1177"/>
      <c r="P23" s="1177"/>
      <c r="Q23" s="193"/>
      <c r="R23" s="193"/>
      <c r="S23" s="193"/>
      <c r="T23" s="193"/>
      <c r="U23" s="193"/>
      <c r="V23" s="193"/>
      <c r="W23" s="207"/>
      <c r="X23" s="193"/>
      <c r="Y23" s="193"/>
      <c r="Z23" s="193"/>
      <c r="AA23" s="193"/>
      <c r="AB23" s="193"/>
      <c r="AC23" s="198"/>
      <c r="AD23" s="199"/>
      <c r="AE23" s="199"/>
      <c r="AF23" s="199"/>
      <c r="AG23" s="199"/>
      <c r="AH23" s="75"/>
      <c r="AI23" s="75"/>
      <c r="AJ23" s="71"/>
      <c r="AK23" s="75"/>
      <c r="AL23" s="75"/>
      <c r="AM23" s="75"/>
      <c r="AN23" s="75"/>
      <c r="AO23" s="76"/>
    </row>
    <row r="24" spans="1:41" ht="45">
      <c r="A24" s="922" t="s">
        <v>380</v>
      </c>
      <c r="B24" s="201"/>
      <c r="C24" s="208"/>
      <c r="D24" s="193"/>
      <c r="E24" s="207"/>
      <c r="F24" s="193"/>
      <c r="G24" s="193"/>
      <c r="H24" s="193"/>
      <c r="I24" s="193"/>
      <c r="J24" s="193"/>
      <c r="K24" s="193"/>
      <c r="L24" s="193"/>
      <c r="M24" s="193"/>
      <c r="N24" s="193"/>
      <c r="O24" s="193"/>
      <c r="P24" s="193"/>
      <c r="Q24" s="193"/>
      <c r="R24" s="193"/>
      <c r="S24" s="193"/>
      <c r="T24" s="193"/>
      <c r="U24" s="193"/>
      <c r="V24" s="193"/>
      <c r="W24" s="207"/>
      <c r="X24" s="193"/>
      <c r="Y24" s="193"/>
      <c r="Z24" s="193"/>
      <c r="AA24" s="193"/>
      <c r="AB24" s="193"/>
      <c r="AC24" s="198"/>
      <c r="AD24" s="199"/>
      <c r="AE24" s="199"/>
      <c r="AF24" s="199"/>
      <c r="AG24" s="199"/>
      <c r="AH24" s="75"/>
      <c r="AI24" s="75"/>
      <c r="AJ24" s="71"/>
      <c r="AK24" s="75"/>
      <c r="AL24" s="75"/>
      <c r="AM24" s="75"/>
      <c r="AN24" s="75"/>
      <c r="AO24" s="76"/>
    </row>
    <row r="25" spans="1:41">
      <c r="A25" s="196"/>
      <c r="B25" s="196"/>
      <c r="C25" s="206"/>
      <c r="D25" s="193"/>
      <c r="E25" s="207"/>
      <c r="F25" s="193"/>
      <c r="G25" s="193"/>
      <c r="H25" s="193"/>
      <c r="I25" s="193"/>
      <c r="J25" s="193"/>
      <c r="K25" s="193"/>
      <c r="L25" s="193"/>
      <c r="M25" s="193"/>
      <c r="N25" s="193"/>
      <c r="O25" s="193"/>
      <c r="P25" s="193"/>
      <c r="Q25" s="193"/>
      <c r="R25" s="193"/>
      <c r="S25" s="193"/>
      <c r="T25" s="193"/>
      <c r="U25" s="193"/>
      <c r="V25" s="193"/>
      <c r="W25" s="207"/>
      <c r="X25" s="193"/>
      <c r="Y25" s="193"/>
      <c r="Z25" s="193"/>
      <c r="AA25" s="193"/>
      <c r="AB25" s="193"/>
      <c r="AC25" s="198"/>
      <c r="AD25" s="199"/>
      <c r="AE25" s="199"/>
      <c r="AF25" s="199"/>
      <c r="AG25" s="199"/>
      <c r="AH25" s="75"/>
      <c r="AI25" s="75"/>
      <c r="AJ25" s="71"/>
      <c r="AK25" s="75"/>
      <c r="AL25" s="75"/>
      <c r="AM25" s="75"/>
      <c r="AN25" s="75"/>
      <c r="AO25" s="76"/>
    </row>
    <row r="26" spans="1:41">
      <c r="A26" s="193"/>
      <c r="B26" s="193"/>
      <c r="C26" s="194"/>
      <c r="D26" s="193"/>
      <c r="E26" s="207"/>
      <c r="F26" s="193"/>
      <c r="G26" s="207"/>
      <c r="H26" s="193"/>
      <c r="I26" s="193"/>
      <c r="J26" s="193"/>
      <c r="K26" s="193"/>
      <c r="L26" s="193"/>
      <c r="M26" s="193"/>
      <c r="N26" s="193"/>
      <c r="O26" s="193"/>
      <c r="P26" s="193"/>
      <c r="Q26" s="193"/>
      <c r="R26" s="193"/>
      <c r="S26" s="193"/>
      <c r="T26" s="193"/>
      <c r="U26" s="193"/>
      <c r="V26" s="193"/>
      <c r="W26" s="193"/>
      <c r="X26" s="193"/>
      <c r="Y26" s="193"/>
      <c r="Z26" s="193"/>
      <c r="AA26" s="193"/>
      <c r="AB26" s="193"/>
      <c r="AC26" s="198"/>
      <c r="AD26" s="199"/>
      <c r="AE26" s="199"/>
      <c r="AF26" s="199"/>
      <c r="AG26" s="199"/>
      <c r="AH26" s="75"/>
      <c r="AI26" s="75"/>
      <c r="AJ26" s="71"/>
      <c r="AK26" s="75"/>
      <c r="AL26" s="75"/>
      <c r="AM26" s="75"/>
      <c r="AN26" s="75"/>
      <c r="AO26" s="76"/>
    </row>
    <row r="27" spans="1:41">
      <c r="A27" s="193"/>
      <c r="B27" s="193"/>
      <c r="C27" s="194"/>
      <c r="D27" s="193"/>
      <c r="E27" s="207"/>
      <c r="F27" s="193"/>
      <c r="G27" s="207"/>
      <c r="H27" s="193"/>
      <c r="I27" s="193"/>
      <c r="J27" s="193"/>
      <c r="K27" s="193"/>
      <c r="L27" s="193"/>
      <c r="M27" s="193"/>
      <c r="N27" s="193"/>
      <c r="O27" s="193"/>
      <c r="P27" s="193"/>
      <c r="Q27" s="193"/>
      <c r="R27" s="198"/>
      <c r="S27" s="199"/>
      <c r="T27" s="200"/>
      <c r="U27" s="200"/>
      <c r="V27" s="200"/>
      <c r="W27" s="211"/>
      <c r="X27" s="193"/>
      <c r="Y27" s="193"/>
      <c r="Z27" s="193"/>
      <c r="AA27" s="193"/>
      <c r="AB27" s="193"/>
      <c r="AC27" s="198"/>
      <c r="AD27" s="199"/>
      <c r="AE27" s="199"/>
      <c r="AF27" s="199"/>
      <c r="AG27" s="199"/>
      <c r="AH27" s="75"/>
      <c r="AI27" s="75"/>
      <c r="AJ27" s="71"/>
      <c r="AK27" s="75"/>
      <c r="AL27" s="75"/>
      <c r="AM27" s="75"/>
      <c r="AN27" s="75"/>
      <c r="AO27" s="76"/>
    </row>
    <row r="28" spans="1:41">
      <c r="A28" s="193"/>
      <c r="B28" s="193"/>
      <c r="C28" s="194"/>
      <c r="D28" s="193"/>
      <c r="E28" s="207"/>
      <c r="F28" s="193"/>
      <c r="G28" s="207"/>
      <c r="H28" s="193"/>
      <c r="I28" s="193"/>
      <c r="J28" s="193"/>
      <c r="K28" s="193"/>
      <c r="L28" s="193"/>
      <c r="M28" s="193"/>
      <c r="N28" s="193"/>
      <c r="O28" s="193"/>
      <c r="P28" s="193"/>
      <c r="Q28" s="193"/>
      <c r="R28" s="198"/>
      <c r="S28" s="199"/>
      <c r="T28" s="200"/>
      <c r="U28" s="200"/>
      <c r="V28" s="200"/>
      <c r="W28" s="211"/>
      <c r="X28" s="193"/>
      <c r="Y28" s="193"/>
      <c r="Z28" s="193"/>
      <c r="AA28" s="193"/>
      <c r="AB28" s="193"/>
      <c r="AC28" s="198"/>
      <c r="AD28" s="199"/>
      <c r="AE28" s="199"/>
      <c r="AF28" s="199"/>
      <c r="AG28" s="199"/>
      <c r="AH28" s="75"/>
      <c r="AI28" s="75"/>
      <c r="AJ28" s="71"/>
      <c r="AK28" s="75"/>
      <c r="AL28" s="75"/>
      <c r="AM28" s="75"/>
      <c r="AN28" s="75"/>
      <c r="AO28" s="76"/>
    </row>
    <row r="29" spans="1:41">
      <c r="A29" s="193"/>
      <c r="B29" s="193"/>
      <c r="C29" s="194"/>
      <c r="D29" s="193"/>
      <c r="E29" s="207"/>
      <c r="F29" s="193"/>
      <c r="G29" s="207"/>
      <c r="H29" s="193"/>
      <c r="I29" s="193"/>
      <c r="J29" s="193"/>
      <c r="K29" s="193"/>
      <c r="L29" s="193"/>
      <c r="M29" s="193"/>
      <c r="N29" s="193"/>
      <c r="O29" s="193"/>
      <c r="P29" s="193"/>
      <c r="Q29" s="193"/>
      <c r="R29" s="198"/>
      <c r="S29" s="199"/>
      <c r="T29" s="200"/>
      <c r="U29" s="200"/>
      <c r="V29" s="200"/>
      <c r="W29" s="211"/>
      <c r="X29" s="193"/>
      <c r="Y29" s="193"/>
      <c r="Z29" s="193"/>
      <c r="AA29" s="193"/>
      <c r="AB29" s="193"/>
      <c r="AC29" s="198"/>
      <c r="AD29" s="199"/>
      <c r="AE29" s="199"/>
      <c r="AF29" s="199"/>
      <c r="AG29" s="199"/>
      <c r="AH29" s="75"/>
      <c r="AI29" s="75"/>
      <c r="AJ29" s="71"/>
      <c r="AK29" s="75"/>
      <c r="AL29" s="75"/>
      <c r="AM29" s="75"/>
      <c r="AN29" s="75"/>
      <c r="AO29" s="76"/>
    </row>
    <row r="30" spans="1:41">
      <c r="A30" s="193"/>
      <c r="B30" s="193"/>
      <c r="C30" s="194"/>
      <c r="D30" s="193"/>
      <c r="E30" s="207"/>
      <c r="F30" s="193"/>
      <c r="G30" s="207"/>
      <c r="H30" s="193"/>
      <c r="I30" s="193"/>
      <c r="J30" s="193"/>
      <c r="K30" s="193"/>
      <c r="L30" s="193"/>
      <c r="M30" s="193"/>
      <c r="N30" s="193"/>
      <c r="O30" s="193"/>
      <c r="P30" s="193"/>
      <c r="Q30" s="193"/>
      <c r="R30" s="198"/>
      <c r="S30" s="199"/>
      <c r="T30" s="200"/>
      <c r="U30" s="200"/>
      <c r="V30" s="200"/>
      <c r="W30" s="211"/>
      <c r="X30" s="193"/>
      <c r="Y30" s="193"/>
      <c r="Z30" s="193"/>
      <c r="AA30" s="193"/>
      <c r="AB30" s="193"/>
      <c r="AC30" s="193"/>
      <c r="AD30" s="193"/>
      <c r="AE30" s="193"/>
      <c r="AF30" s="193"/>
      <c r="AG30" s="193"/>
      <c r="AO30" s="69"/>
    </row>
    <row r="31" spans="1:41">
      <c r="A31" s="193"/>
      <c r="B31" s="193"/>
      <c r="C31" s="194"/>
      <c r="D31" s="193"/>
      <c r="E31" s="207"/>
      <c r="F31" s="193"/>
      <c r="G31" s="207"/>
      <c r="H31" s="193"/>
      <c r="I31" s="193"/>
      <c r="J31" s="193"/>
      <c r="K31" s="193"/>
      <c r="L31" s="193"/>
      <c r="M31" s="193"/>
      <c r="N31" s="193"/>
      <c r="O31" s="193"/>
      <c r="P31" s="193"/>
      <c r="Q31" s="193"/>
      <c r="R31" s="198"/>
      <c r="S31" s="199"/>
      <c r="T31" s="200"/>
      <c r="U31" s="200"/>
      <c r="V31" s="200"/>
      <c r="W31" s="211"/>
      <c r="X31" s="193"/>
      <c r="Y31" s="193"/>
      <c r="Z31" s="193"/>
      <c r="AA31" s="193"/>
      <c r="AB31" s="193"/>
      <c r="AC31" s="193"/>
      <c r="AD31" s="193"/>
      <c r="AE31" s="193"/>
      <c r="AF31" s="193"/>
      <c r="AG31" s="193"/>
    </row>
    <row r="32" spans="1:41">
      <c r="A32" s="193"/>
      <c r="B32" s="193"/>
      <c r="C32" s="194"/>
      <c r="D32" s="193"/>
      <c r="E32" s="207"/>
      <c r="F32" s="193"/>
      <c r="G32" s="207"/>
      <c r="H32" s="193"/>
      <c r="I32" s="193"/>
      <c r="J32" s="193"/>
      <c r="K32" s="193"/>
      <c r="L32" s="193"/>
      <c r="M32" s="193"/>
      <c r="N32" s="193"/>
      <c r="O32" s="193"/>
      <c r="P32" s="193"/>
      <c r="Q32" s="193"/>
      <c r="R32" s="198"/>
      <c r="S32" s="199"/>
      <c r="T32" s="200"/>
      <c r="U32" s="200"/>
      <c r="V32" s="200"/>
      <c r="W32" s="211"/>
      <c r="X32" s="193"/>
      <c r="Y32" s="193"/>
      <c r="Z32" s="193"/>
      <c r="AA32" s="193"/>
      <c r="AB32" s="193"/>
      <c r="AC32" s="193"/>
      <c r="AD32" s="193"/>
      <c r="AE32" s="193"/>
      <c r="AF32" s="193"/>
      <c r="AG32" s="193"/>
    </row>
    <row r="33" spans="1:33">
      <c r="A33" s="186"/>
      <c r="B33" s="193"/>
      <c r="C33" s="194"/>
      <c r="D33" s="193"/>
      <c r="E33" s="207"/>
      <c r="F33" s="193"/>
      <c r="G33" s="207"/>
      <c r="H33" s="193"/>
      <c r="I33" s="193"/>
      <c r="J33" s="193"/>
      <c r="K33" s="193"/>
      <c r="L33" s="193"/>
      <c r="M33" s="193"/>
      <c r="N33" s="193"/>
      <c r="O33" s="193"/>
      <c r="P33" s="193"/>
      <c r="Q33" s="193"/>
      <c r="R33" s="198"/>
      <c r="S33" s="199"/>
      <c r="T33" s="200"/>
      <c r="U33" s="200"/>
      <c r="V33" s="200"/>
      <c r="W33" s="211"/>
      <c r="X33" s="193"/>
      <c r="Y33" s="193"/>
      <c r="Z33" s="193"/>
      <c r="AA33" s="193"/>
      <c r="AB33" s="193"/>
      <c r="AC33" s="193"/>
      <c r="AD33" s="193"/>
      <c r="AE33" s="193"/>
      <c r="AF33" s="193"/>
      <c r="AG33" s="193"/>
    </row>
    <row r="34" spans="1:33">
      <c r="A34" s="186"/>
      <c r="B34" s="193"/>
      <c r="C34" s="194"/>
      <c r="D34" s="193"/>
      <c r="E34" s="207"/>
      <c r="F34" s="193"/>
      <c r="G34" s="207"/>
      <c r="H34" s="193"/>
      <c r="I34" s="193"/>
      <c r="J34" s="193"/>
      <c r="K34" s="193"/>
      <c r="L34" s="193"/>
      <c r="M34" s="193"/>
      <c r="N34" s="193"/>
      <c r="O34" s="193"/>
      <c r="P34" s="193"/>
      <c r="Q34" s="193"/>
      <c r="R34" s="198"/>
      <c r="S34" s="199"/>
      <c r="T34" s="200"/>
      <c r="U34" s="200"/>
      <c r="V34" s="200"/>
      <c r="W34" s="211"/>
      <c r="X34" s="193"/>
      <c r="Y34" s="193"/>
      <c r="Z34" s="193"/>
      <c r="AA34" s="193"/>
      <c r="AB34" s="193"/>
      <c r="AC34" s="193"/>
      <c r="AD34" s="193"/>
      <c r="AE34" s="193"/>
      <c r="AF34" s="193"/>
      <c r="AG34" s="193"/>
    </row>
    <row r="35" spans="1:33">
      <c r="A35" s="74"/>
      <c r="B35" s="193"/>
      <c r="C35" s="194"/>
      <c r="D35" s="193"/>
      <c r="E35" s="207"/>
      <c r="F35" s="193"/>
      <c r="G35" s="207"/>
      <c r="H35" s="193"/>
      <c r="I35" s="193"/>
      <c r="J35" s="193"/>
      <c r="K35" s="193"/>
      <c r="L35" s="193"/>
      <c r="M35" s="193"/>
      <c r="N35" s="193"/>
      <c r="O35" s="193"/>
      <c r="P35" s="193"/>
      <c r="Q35" s="193"/>
      <c r="R35" s="198"/>
      <c r="S35" s="199"/>
      <c r="T35" s="200"/>
      <c r="U35" s="200"/>
      <c r="V35" s="200"/>
      <c r="W35" s="211"/>
      <c r="X35" s="193"/>
      <c r="Y35" s="193"/>
      <c r="Z35" s="193"/>
      <c r="AA35" s="193"/>
      <c r="AB35" s="193"/>
      <c r="AC35" s="193"/>
      <c r="AD35" s="193"/>
      <c r="AE35" s="193"/>
      <c r="AF35" s="193"/>
      <c r="AG35" s="193"/>
    </row>
    <row r="36" spans="1:33">
      <c r="A36" s="186"/>
      <c r="B36" s="193"/>
      <c r="C36" s="194"/>
      <c r="D36" s="193"/>
      <c r="E36" s="207"/>
      <c r="F36" s="193"/>
      <c r="G36" s="207"/>
      <c r="H36" s="193"/>
      <c r="I36" s="193"/>
      <c r="J36" s="193"/>
      <c r="K36" s="193"/>
      <c r="L36" s="193"/>
      <c r="M36" s="193"/>
      <c r="N36" s="193"/>
      <c r="O36" s="193"/>
      <c r="P36" s="193"/>
      <c r="Q36" s="193"/>
      <c r="R36" s="198"/>
      <c r="S36" s="199"/>
      <c r="T36" s="200"/>
      <c r="U36" s="200"/>
      <c r="V36" s="200"/>
      <c r="W36" s="211"/>
      <c r="X36" s="193"/>
      <c r="Y36" s="193"/>
      <c r="Z36" s="193"/>
      <c r="AA36" s="193"/>
      <c r="AB36" s="193"/>
      <c r="AC36" s="193"/>
      <c r="AD36" s="193"/>
      <c r="AE36" s="193"/>
      <c r="AF36" s="193"/>
      <c r="AG36" s="193"/>
    </row>
    <row r="37" spans="1:33">
      <c r="A37" s="186"/>
      <c r="B37" s="193"/>
      <c r="C37" s="194"/>
      <c r="D37" s="193"/>
      <c r="E37" s="207"/>
      <c r="F37" s="193"/>
      <c r="G37" s="207"/>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row>
    <row r="38" spans="1:33">
      <c r="A38" s="186"/>
      <c r="B38" s="193"/>
      <c r="C38" s="194"/>
      <c r="D38" s="193"/>
      <c r="E38" s="207"/>
      <c r="F38" s="193"/>
      <c r="G38" s="207"/>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row>
    <row r="39" spans="1:33">
      <c r="A39" s="193"/>
      <c r="B39" s="193"/>
      <c r="C39" s="194"/>
      <c r="D39" s="193"/>
      <c r="E39" s="207"/>
      <c r="F39" s="193"/>
      <c r="G39" s="207"/>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row>
    <row r="40" spans="1:33">
      <c r="A40" s="193"/>
      <c r="B40" s="193"/>
      <c r="C40" s="194"/>
      <c r="D40" s="193"/>
      <c r="E40" s="207"/>
      <c r="F40" s="193"/>
      <c r="G40" s="207"/>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row>
    <row r="41" spans="1:33">
      <c r="A41" s="193"/>
      <c r="B41" s="193"/>
      <c r="C41" s="194"/>
      <c r="D41" s="193"/>
      <c r="E41" s="207"/>
      <c r="F41" s="193"/>
      <c r="G41" s="207"/>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row>
    <row r="42" spans="1:33" ht="14.25" customHeight="1">
      <c r="A42" s="193"/>
      <c r="B42" s="193"/>
      <c r="C42" s="194"/>
      <c r="D42" s="193"/>
      <c r="E42" s="207"/>
      <c r="F42" s="193"/>
      <c r="G42" s="207"/>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row>
    <row r="43" spans="1:33">
      <c r="A43" s="201"/>
      <c r="B43" s="201"/>
      <c r="C43" s="208"/>
      <c r="D43" s="201"/>
      <c r="E43" s="207"/>
      <c r="F43" s="193"/>
      <c r="G43" s="207"/>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row>
    <row r="44" spans="1:33" ht="14.25" customHeight="1">
      <c r="A44" s="193"/>
      <c r="B44" s="193"/>
      <c r="C44" s="194"/>
      <c r="D44" s="193"/>
      <c r="E44" s="207"/>
      <c r="F44" s="193"/>
      <c r="G44" s="207"/>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row>
    <row r="45" spans="1:33">
      <c r="A45" s="72"/>
      <c r="B45" s="72"/>
      <c r="C45" s="73"/>
      <c r="D45" s="72"/>
    </row>
    <row r="46" spans="1:33" ht="14.25" customHeight="1"/>
  </sheetData>
  <mergeCells count="3">
    <mergeCell ref="N19:P19"/>
    <mergeCell ref="N21:P21"/>
    <mergeCell ref="N23:P23"/>
  </mergeCells>
  <pageMargins left="0.511811024" right="0.511811024" top="0.78740157500000008" bottom="0.78740157500000008" header="0.31496062000000008" footer="0.31496062000000008"/>
  <pageSetup paperSize="9" fitToWidth="0" fitToHeight="0" orientation="portrait" r:id="rId1"/>
  <ignoredErrors>
    <ignoredError sqref="J17:M17 N8:N16 O8:O16 N7:O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2"/>
  <dimension ref="A1:O60"/>
  <sheetViews>
    <sheetView topLeftCell="A7" zoomScale="90" zoomScaleNormal="90" workbookViewId="0">
      <selection activeCell="R19" sqref="R19"/>
    </sheetView>
  </sheetViews>
  <sheetFormatPr defaultRowHeight="14.25"/>
  <cols>
    <col min="1" max="1" width="10.42578125" style="8" customWidth="1"/>
    <col min="2" max="2" width="13.42578125" style="69" customWidth="1"/>
    <col min="3" max="3" width="11.7109375" style="69" bestFit="1" customWidth="1"/>
    <col min="4" max="4" width="6.28515625" style="8" bestFit="1" customWidth="1"/>
    <col min="5" max="5" width="12" style="8" bestFit="1" customWidth="1"/>
    <col min="6" max="6" width="13.42578125" style="8" bestFit="1" customWidth="1"/>
    <col min="7" max="7" width="11.28515625" style="8" bestFit="1" customWidth="1"/>
    <col min="8" max="8" width="7.5703125" style="8" bestFit="1" customWidth="1"/>
    <col min="9" max="9" width="8.5703125" style="8" bestFit="1" customWidth="1"/>
    <col min="10" max="10" width="13.42578125" style="8" bestFit="1" customWidth="1"/>
    <col min="11" max="11" width="11.28515625" style="8" bestFit="1" customWidth="1"/>
    <col min="12" max="12" width="7.140625" style="8" customWidth="1"/>
    <col min="13" max="13" width="8.5703125" style="8" bestFit="1" customWidth="1"/>
    <col min="14" max="14" width="13.42578125" style="8" bestFit="1" customWidth="1"/>
    <col min="15" max="15" width="12" style="8" customWidth="1"/>
    <col min="16" max="16" width="9.7109375" style="8" customWidth="1"/>
    <col min="17" max="17" width="9.140625" style="8" customWidth="1"/>
    <col min="18" max="16384" width="9.140625" style="8"/>
  </cols>
  <sheetData>
    <row r="1" spans="1:15" ht="15">
      <c r="A1" s="1" t="s">
        <v>3</v>
      </c>
    </row>
    <row r="2" spans="1:15" ht="15">
      <c r="A2" s="1" t="s">
        <v>4</v>
      </c>
    </row>
    <row r="3" spans="1:15" ht="15">
      <c r="A3" s="1"/>
    </row>
    <row r="4" spans="1:15" ht="15">
      <c r="A4" s="1" t="s">
        <v>383</v>
      </c>
    </row>
    <row r="5" spans="1:15" ht="15">
      <c r="A5" s="1"/>
    </row>
    <row r="6" spans="1:15">
      <c r="A6" s="8" t="s">
        <v>313</v>
      </c>
    </row>
    <row r="7" spans="1:15">
      <c r="A7" s="8" t="s">
        <v>314</v>
      </c>
    </row>
    <row r="8" spans="1:15" s="956" customFormat="1" ht="15" thickBot="1">
      <c r="B8" s="957">
        <v>658</v>
      </c>
      <c r="F8" s="956">
        <v>434</v>
      </c>
      <c r="J8" s="957">
        <v>136</v>
      </c>
      <c r="N8" s="957">
        <v>357</v>
      </c>
    </row>
    <row r="9" spans="1:15" s="77" customFormat="1" ht="41.25" customHeight="1" thickBot="1">
      <c r="A9" s="1173" t="str">
        <f>'10+_UNIDADES_2026'!A7</f>
        <v>Secretaria Municipal da Saúde</v>
      </c>
      <c r="B9" s="1174"/>
      <c r="C9" s="1175"/>
      <c r="E9" s="1173" t="str">
        <f>'10+_UNIDADES_2026'!A8</f>
        <v>Secretaria Executiva de Limpeza Urbana</v>
      </c>
      <c r="F9" s="1174"/>
      <c r="G9" s="1175"/>
      <c r="I9" s="1173" t="str">
        <f>'10+_UNIDADES_2026'!A9</f>
        <v>Secretaria Municipal de Educação</v>
      </c>
      <c r="J9" s="1174"/>
      <c r="K9" s="1175"/>
      <c r="M9" s="1173" t="str">
        <f>'10+_UNIDADES_2026'!A10</f>
        <v>Secretaria Municipal das Subprefeituras</v>
      </c>
      <c r="N9" s="1174"/>
      <c r="O9" s="1175"/>
    </row>
    <row r="10" spans="1:15" ht="15.75" thickBot="1">
      <c r="A10" s="496" t="s">
        <v>5</v>
      </c>
      <c r="B10" s="81" t="s">
        <v>315</v>
      </c>
      <c r="C10" s="265" t="s">
        <v>316</v>
      </c>
      <c r="E10" s="497" t="s">
        <v>5</v>
      </c>
      <c r="F10" s="81" t="s">
        <v>315</v>
      </c>
      <c r="G10" s="265" t="s">
        <v>316</v>
      </c>
      <c r="I10" s="496" t="s">
        <v>5</v>
      </c>
      <c r="J10" s="81" t="s">
        <v>315</v>
      </c>
      <c r="K10" s="265" t="s">
        <v>316</v>
      </c>
      <c r="M10" s="497" t="s">
        <v>5</v>
      </c>
      <c r="N10" s="78" t="s">
        <v>315</v>
      </c>
      <c r="O10" s="266" t="s">
        <v>316</v>
      </c>
    </row>
    <row r="11" spans="1:15" s="186" customFormat="1" ht="15">
      <c r="A11" s="306">
        <v>46023</v>
      </c>
      <c r="B11" s="650">
        <f>'10+_UNIDADES_2026'!M7</f>
        <v>821</v>
      </c>
      <c r="C11" s="651">
        <f>((B11-B8)/B8)*100</f>
        <v>24.772036474164132</v>
      </c>
      <c r="E11" s="306">
        <v>46023</v>
      </c>
      <c r="F11" s="652">
        <f>'10+_UNIDADES_2026'!M8</f>
        <v>556</v>
      </c>
      <c r="G11" s="651">
        <f>((F11-F8)/F8)*100</f>
        <v>28.110599078341014</v>
      </c>
      <c r="I11" s="306">
        <v>46023</v>
      </c>
      <c r="J11" s="652">
        <f>'10+_UNIDADES_2026'!M9</f>
        <v>458</v>
      </c>
      <c r="K11" s="651">
        <f>((J11-J8)/J8)*100</f>
        <v>236.76470588235296</v>
      </c>
      <c r="M11" s="306">
        <v>46023</v>
      </c>
      <c r="N11" s="498">
        <f>'10+_UNIDADES_2026'!M10</f>
        <v>344</v>
      </c>
      <c r="O11" s="647">
        <f>((N11-N8)/N8)*100</f>
        <v>-3.6414565826330536</v>
      </c>
    </row>
    <row r="12" spans="1:15" s="186" customFormat="1" ht="15">
      <c r="A12" s="969">
        <v>46054</v>
      </c>
      <c r="B12" s="972">
        <f>'10+_UNIDADES_2026'!L7</f>
        <v>700</v>
      </c>
      <c r="C12" s="973">
        <f t="shared" ref="C12:C18" si="0">((B12-B11)/B11)*100</f>
        <v>-14.738124238733253</v>
      </c>
      <c r="E12" s="969">
        <v>46054</v>
      </c>
      <c r="F12" s="974">
        <f>'10+_UNIDADES_2026'!L8</f>
        <v>560</v>
      </c>
      <c r="G12" s="973">
        <f t="shared" ref="G12:G17" si="1">((F12-F11)/F11)*100</f>
        <v>0.71942446043165476</v>
      </c>
      <c r="I12" s="969">
        <v>46054</v>
      </c>
      <c r="J12" s="974">
        <f>'10+_UNIDADES_2026'!L9</f>
        <v>612</v>
      </c>
      <c r="K12" s="973">
        <f t="shared" ref="K12:K17" si="2">((J12-J11)/J11)*100</f>
        <v>33.624454148471614</v>
      </c>
      <c r="M12" s="969">
        <v>46054</v>
      </c>
      <c r="N12" s="309">
        <f>'10+_UNIDADES_2026'!L10</f>
        <v>283</v>
      </c>
      <c r="O12" s="310">
        <f t="shared" ref="O12:O17" si="3">((N12-N11)/N11)*100</f>
        <v>-17.732558139534884</v>
      </c>
    </row>
    <row r="13" spans="1:15" s="186" customFormat="1" ht="15">
      <c r="A13" s="969">
        <v>46082</v>
      </c>
      <c r="B13" s="972">
        <f>'10+_UNIDADES_2026'!K7</f>
        <v>803</v>
      </c>
      <c r="C13" s="973">
        <f t="shared" si="0"/>
        <v>14.714285714285714</v>
      </c>
      <c r="E13" s="969">
        <v>46082</v>
      </c>
      <c r="F13" s="974">
        <f>'10+_UNIDADES_2026'!K8</f>
        <v>571</v>
      </c>
      <c r="G13" s="973">
        <f t="shared" si="1"/>
        <v>1.9642857142857142</v>
      </c>
      <c r="I13" s="969">
        <v>46082</v>
      </c>
      <c r="J13" s="974">
        <f>'10+_UNIDADES_2026'!K9</f>
        <v>456</v>
      </c>
      <c r="K13" s="973">
        <f t="shared" si="2"/>
        <v>-25.490196078431371</v>
      </c>
      <c r="M13" s="969">
        <v>46082</v>
      </c>
      <c r="N13" s="309">
        <f>'10+_UNIDADES_2026'!K10</f>
        <v>532</v>
      </c>
      <c r="O13" s="310">
        <f t="shared" si="3"/>
        <v>87.985865724381625</v>
      </c>
    </row>
    <row r="14" spans="1:15" s="186" customFormat="1" ht="15">
      <c r="A14" s="969">
        <v>46113</v>
      </c>
      <c r="B14" s="972">
        <f>'10+_UNIDADES_2026'!J$7</f>
        <v>749</v>
      </c>
      <c r="C14" s="973">
        <f t="shared" si="0"/>
        <v>-6.7247820672478209</v>
      </c>
      <c r="E14" s="969">
        <v>46113</v>
      </c>
      <c r="F14" s="974">
        <f>'10+_UNIDADES_2026'!J$8</f>
        <v>530</v>
      </c>
      <c r="G14" s="973">
        <f t="shared" si="1"/>
        <v>-7.1803852889667246</v>
      </c>
      <c r="I14" s="969">
        <v>46113</v>
      </c>
      <c r="J14" s="974">
        <f>'10+_UNIDADES_2026'!J$9</f>
        <v>303</v>
      </c>
      <c r="K14" s="973">
        <f t="shared" si="2"/>
        <v>-33.55263157894737</v>
      </c>
      <c r="M14" s="969">
        <v>46113</v>
      </c>
      <c r="N14" s="309">
        <f>'10+_UNIDADES_2026'!J$10</f>
        <v>441</v>
      </c>
      <c r="O14" s="310">
        <f t="shared" si="3"/>
        <v>-17.105263157894736</v>
      </c>
    </row>
    <row r="15" spans="1:15" s="186" customFormat="1" ht="15">
      <c r="A15" s="960">
        <v>46143</v>
      </c>
      <c r="B15" s="924">
        <f>'10+_UNIDADES_2026'!I$7</f>
        <v>0</v>
      </c>
      <c r="C15" s="925">
        <f t="shared" si="0"/>
        <v>-100</v>
      </c>
      <c r="E15" s="960">
        <v>46143</v>
      </c>
      <c r="F15" s="928">
        <f>'10+_UNIDADES_2026'!I$8</f>
        <v>0</v>
      </c>
      <c r="G15" s="925">
        <f t="shared" si="1"/>
        <v>-100</v>
      </c>
      <c r="I15" s="960">
        <v>46143</v>
      </c>
      <c r="J15" s="928">
        <f>'10+_UNIDADES_2026'!I$9</f>
        <v>0</v>
      </c>
      <c r="K15" s="925">
        <f t="shared" si="2"/>
        <v>-100</v>
      </c>
      <c r="M15" s="960">
        <v>46143</v>
      </c>
      <c r="N15" s="914">
        <f>'10+_UNIDADES_2026'!I$10</f>
        <v>0</v>
      </c>
      <c r="O15" s="915">
        <f t="shared" si="3"/>
        <v>-100</v>
      </c>
    </row>
    <row r="16" spans="1:15" s="186" customFormat="1" ht="15">
      <c r="A16" s="960">
        <v>46174</v>
      </c>
      <c r="B16" s="924">
        <f>'10+_UNIDADES_2026'!H$7</f>
        <v>0</v>
      </c>
      <c r="C16" s="925" t="e">
        <f t="shared" si="0"/>
        <v>#DIV/0!</v>
      </c>
      <c r="E16" s="960">
        <v>46174</v>
      </c>
      <c r="F16" s="928">
        <f>'10+_UNIDADES_2026'!H$8</f>
        <v>0</v>
      </c>
      <c r="G16" s="925" t="e">
        <f t="shared" si="1"/>
        <v>#DIV/0!</v>
      </c>
      <c r="I16" s="960">
        <v>46174</v>
      </c>
      <c r="J16" s="928">
        <f>'10+_UNIDADES_2026'!H$9</f>
        <v>0</v>
      </c>
      <c r="K16" s="925" t="e">
        <f t="shared" si="2"/>
        <v>#DIV/0!</v>
      </c>
      <c r="M16" s="960">
        <v>46174</v>
      </c>
      <c r="N16" s="914">
        <f>'10+_UNIDADES_2026'!H$10</f>
        <v>0</v>
      </c>
      <c r="O16" s="915" t="e">
        <f t="shared" si="3"/>
        <v>#DIV/0!</v>
      </c>
    </row>
    <row r="17" spans="1:15" s="186" customFormat="1" ht="15">
      <c r="A17" s="960">
        <v>46204</v>
      </c>
      <c r="B17" s="924">
        <f>'10+_UNIDADES_2026'!G$7</f>
        <v>0</v>
      </c>
      <c r="C17" s="925" t="e">
        <f t="shared" si="0"/>
        <v>#DIV/0!</v>
      </c>
      <c r="E17" s="960">
        <v>46204</v>
      </c>
      <c r="F17" s="928">
        <f>'10+_UNIDADES_2026'!G$8</f>
        <v>0</v>
      </c>
      <c r="G17" s="925" t="e">
        <f t="shared" si="1"/>
        <v>#DIV/0!</v>
      </c>
      <c r="I17" s="960">
        <v>46204</v>
      </c>
      <c r="J17" s="928">
        <f>'10+_UNIDADES_2026'!G$9</f>
        <v>0</v>
      </c>
      <c r="K17" s="925" t="e">
        <f t="shared" si="2"/>
        <v>#DIV/0!</v>
      </c>
      <c r="M17" s="960">
        <v>46204</v>
      </c>
      <c r="N17" s="914">
        <f>'10+_UNIDADES_2026'!G$10</f>
        <v>0</v>
      </c>
      <c r="O17" s="915" t="e">
        <f t="shared" si="3"/>
        <v>#DIV/0!</v>
      </c>
    </row>
    <row r="18" spans="1:15" s="186" customFormat="1" ht="15">
      <c r="A18" s="960">
        <v>46235</v>
      </c>
      <c r="B18" s="924">
        <f>'10+_UNIDADES_2026'!F$7</f>
        <v>0</v>
      </c>
      <c r="C18" s="925" t="e">
        <f t="shared" si="0"/>
        <v>#DIV/0!</v>
      </c>
      <c r="E18" s="960">
        <v>46235</v>
      </c>
      <c r="F18" s="928">
        <f>'10+_UNIDADES_2026'!F$8</f>
        <v>0</v>
      </c>
      <c r="G18" s="925" t="e">
        <f>((F18-F17)/F17)*100</f>
        <v>#DIV/0!</v>
      </c>
      <c r="I18" s="960">
        <v>46235</v>
      </c>
      <c r="J18" s="928">
        <f>'10+_UNIDADES_2026'!F$9</f>
        <v>0</v>
      </c>
      <c r="K18" s="925" t="e">
        <f>((J18-J17)/J17)*100</f>
        <v>#DIV/0!</v>
      </c>
      <c r="M18" s="960">
        <v>46235</v>
      </c>
      <c r="N18" s="914">
        <f>'10+_UNIDADES_2026'!F$10</f>
        <v>0</v>
      </c>
      <c r="O18" s="915" t="e">
        <f>((N18-N17)/N17)*100</f>
        <v>#DIV/0!</v>
      </c>
    </row>
    <row r="19" spans="1:15" s="186" customFormat="1" ht="15">
      <c r="A19" s="960">
        <v>46266</v>
      </c>
      <c r="B19" s="924">
        <f>'10+_UNIDADES_2026'!E$7</f>
        <v>0</v>
      </c>
      <c r="C19" s="925" t="e">
        <f>((B19-B18)/B18)*100</f>
        <v>#DIV/0!</v>
      </c>
      <c r="E19" s="960">
        <v>46266</v>
      </c>
      <c r="F19" s="928">
        <f>'10+_UNIDADES_2026'!E$8</f>
        <v>0</v>
      </c>
      <c r="G19" s="925" t="e">
        <f>((F19-F18)/F18)*100</f>
        <v>#DIV/0!</v>
      </c>
      <c r="I19" s="960">
        <v>46266</v>
      </c>
      <c r="J19" s="928">
        <f>'10+_UNIDADES_2026'!E$9</f>
        <v>0</v>
      </c>
      <c r="K19" s="925" t="e">
        <f>((J19-J18)/J18)*100</f>
        <v>#DIV/0!</v>
      </c>
      <c r="M19" s="960">
        <v>46266</v>
      </c>
      <c r="N19" s="914">
        <f>'10+_UNIDADES_2026'!E$10</f>
        <v>0</v>
      </c>
      <c r="O19" s="915" t="e">
        <f>((N19-N18)/N18)*100</f>
        <v>#DIV/0!</v>
      </c>
    </row>
    <row r="20" spans="1:15" s="186" customFormat="1" ht="15">
      <c r="A20" s="960">
        <v>46296</v>
      </c>
      <c r="B20" s="924">
        <f>'10+_UNIDADES_2026'!D$7</f>
        <v>0</v>
      </c>
      <c r="C20" s="925" t="e">
        <f>((B20-B19)/B19)*100</f>
        <v>#DIV/0!</v>
      </c>
      <c r="E20" s="960">
        <v>46296</v>
      </c>
      <c r="F20" s="928">
        <f>'10+_UNIDADES_2026'!D$8</f>
        <v>0</v>
      </c>
      <c r="G20" s="925" t="e">
        <f>((F20-F19)/F19)*100</f>
        <v>#DIV/0!</v>
      </c>
      <c r="I20" s="960">
        <v>46296</v>
      </c>
      <c r="J20" s="928">
        <f>'10+_UNIDADES_2026'!D$9</f>
        <v>0</v>
      </c>
      <c r="K20" s="925" t="e">
        <f>((J20-J19)/J19)*100</f>
        <v>#DIV/0!</v>
      </c>
      <c r="M20" s="960">
        <v>46296</v>
      </c>
      <c r="N20" s="914">
        <f>'10+_UNIDADES_2026'!D$10</f>
        <v>0</v>
      </c>
      <c r="O20" s="915" t="e">
        <f>((N20-N19)/N19)*100</f>
        <v>#DIV/0!</v>
      </c>
    </row>
    <row r="21" spans="1:15" s="186" customFormat="1" ht="15">
      <c r="A21" s="960">
        <v>46327</v>
      </c>
      <c r="B21" s="924">
        <f>'10+_UNIDADES_2026'!C$7</f>
        <v>0</v>
      </c>
      <c r="C21" s="925" t="e">
        <f>((B21-B20)/B20)*100</f>
        <v>#DIV/0!</v>
      </c>
      <c r="E21" s="960">
        <v>46327</v>
      </c>
      <c r="F21" s="928">
        <f>'10+_UNIDADES_2026'!C$8</f>
        <v>0</v>
      </c>
      <c r="G21" s="925" t="e">
        <f>((F21-F20)/F20)*100</f>
        <v>#DIV/0!</v>
      </c>
      <c r="I21" s="960">
        <v>46327</v>
      </c>
      <c r="J21" s="928">
        <f>'10+_UNIDADES_2026'!C$9</f>
        <v>0</v>
      </c>
      <c r="K21" s="925" t="e">
        <f>((J21-J20)/J20)*100</f>
        <v>#DIV/0!</v>
      </c>
      <c r="M21" s="960">
        <v>46327</v>
      </c>
      <c r="N21" s="914">
        <f>'10+_UNIDADES_2026'!C$10</f>
        <v>0</v>
      </c>
      <c r="O21" s="915" t="e">
        <f>((N21-N20)/N20)*100</f>
        <v>#DIV/0!</v>
      </c>
    </row>
    <row r="22" spans="1:15" s="186" customFormat="1" ht="15.75" thickBot="1">
      <c r="A22" s="961">
        <v>46357</v>
      </c>
      <c r="B22" s="926">
        <f>'10+_UNIDADES_2026'!B$7</f>
        <v>0</v>
      </c>
      <c r="C22" s="927" t="e">
        <f>((B22-B21)/B21)*100</f>
        <v>#DIV/0!</v>
      </c>
      <c r="E22" s="961">
        <v>46357</v>
      </c>
      <c r="F22" s="929">
        <f>'10+_UNIDADES_2026'!B$8</f>
        <v>0</v>
      </c>
      <c r="G22" s="927" t="e">
        <f>((F22-F21)/F21)*100</f>
        <v>#DIV/0!</v>
      </c>
      <c r="I22" s="961">
        <v>46357</v>
      </c>
      <c r="J22" s="929">
        <f>'10+_UNIDADES_2026'!B$9</f>
        <v>0</v>
      </c>
      <c r="K22" s="927" t="e">
        <f>((J22-J21)/J21)*100</f>
        <v>#DIV/0!</v>
      </c>
      <c r="M22" s="961">
        <v>46357</v>
      </c>
      <c r="N22" s="916">
        <f>'10+_UNIDADES_2026'!B$10</f>
        <v>0</v>
      </c>
      <c r="O22" s="917" t="e">
        <f>((N22-N21)/N21)*100</f>
        <v>#DIV/0!</v>
      </c>
    </row>
    <row r="23" spans="1:15">
      <c r="B23" s="8"/>
      <c r="C23" s="8"/>
    </row>
    <row r="24" spans="1:15" s="956" customFormat="1" ht="15" thickBot="1">
      <c r="B24" s="957">
        <v>348</v>
      </c>
      <c r="F24" s="957">
        <v>190</v>
      </c>
      <c r="J24" s="957">
        <v>229</v>
      </c>
      <c r="N24" s="957">
        <v>224</v>
      </c>
    </row>
    <row r="25" spans="1:15" ht="30.75" customHeight="1" thickBot="1">
      <c r="A25" s="1173" t="str">
        <f>'10+_UNIDADES_2026'!A11</f>
        <v>Companhia de Engenharia de Tráfego</v>
      </c>
      <c r="B25" s="1174"/>
      <c r="C25" s="1175"/>
      <c r="E25" s="1173" t="str">
        <f>'10+_UNIDADES_2026'!A12</f>
        <v>São Paulo Transportes</v>
      </c>
      <c r="F25" s="1174"/>
      <c r="G25" s="1175"/>
      <c r="I25" s="1173" t="str">
        <f>'10+_UNIDADES_2026'!A13</f>
        <v>Secretaria Municipal da Fazenda</v>
      </c>
      <c r="J25" s="1174"/>
      <c r="K25" s="1175"/>
      <c r="M25" s="1173" t="str">
        <f>'10+_UNIDADES_2026'!A14</f>
        <v>Secretaria Municipal de Assistência e Desenvolvimento Social</v>
      </c>
      <c r="N25" s="1174"/>
      <c r="O25" s="1175"/>
    </row>
    <row r="26" spans="1:15" ht="15.75" thickBot="1">
      <c r="A26" s="496" t="s">
        <v>5</v>
      </c>
      <c r="B26" s="78" t="s">
        <v>315</v>
      </c>
      <c r="C26" s="266" t="s">
        <v>316</v>
      </c>
      <c r="E26" s="497" t="s">
        <v>5</v>
      </c>
      <c r="F26" s="78" t="s">
        <v>315</v>
      </c>
      <c r="G26" s="266" t="s">
        <v>316</v>
      </c>
      <c r="I26" s="496" t="s">
        <v>5</v>
      </c>
      <c r="J26" s="78" t="s">
        <v>315</v>
      </c>
      <c r="K26" s="266" t="s">
        <v>316</v>
      </c>
      <c r="M26" s="268" t="s">
        <v>5</v>
      </c>
      <c r="N26" s="78" t="s">
        <v>315</v>
      </c>
      <c r="O26" s="266" t="s">
        <v>316</v>
      </c>
    </row>
    <row r="27" spans="1:15" s="186" customFormat="1" ht="15">
      <c r="A27" s="306">
        <v>46023</v>
      </c>
      <c r="B27" s="498">
        <f>'10+_UNIDADES_2026'!M11</f>
        <v>343</v>
      </c>
      <c r="C27" s="647">
        <f>((B27-B24)/B24)*100</f>
        <v>-1.4367816091954022</v>
      </c>
      <c r="E27" s="306">
        <v>46023</v>
      </c>
      <c r="F27" s="498">
        <f>'10+_UNIDADES_2026'!M12</f>
        <v>265</v>
      </c>
      <c r="G27" s="647">
        <f>((F27-F24)/F24)*100</f>
        <v>39.473684210526315</v>
      </c>
      <c r="I27" s="306">
        <v>46023</v>
      </c>
      <c r="J27" s="498">
        <f>'10+_UNIDADES_2026'!M13</f>
        <v>343</v>
      </c>
      <c r="K27" s="647">
        <f>((J27-J24)/J24)*100</f>
        <v>49.78165938864629</v>
      </c>
      <c r="M27" s="306">
        <v>46023</v>
      </c>
      <c r="N27" s="498">
        <f>'10+_UNIDADES_2026'!M14</f>
        <v>258</v>
      </c>
      <c r="O27" s="647">
        <f>((N27-N24)/N24)*100</f>
        <v>15.178571428571427</v>
      </c>
    </row>
    <row r="28" spans="1:15" s="186" customFormat="1" ht="15">
      <c r="A28" s="969">
        <v>46054</v>
      </c>
      <c r="B28" s="309">
        <f>'10+_UNIDADES_2026'!L11</f>
        <v>305</v>
      </c>
      <c r="C28" s="310">
        <f t="shared" ref="C28:C33" si="4">((B28-B27)/B27)*100</f>
        <v>-11.078717201166182</v>
      </c>
      <c r="E28" s="969">
        <v>46054</v>
      </c>
      <c r="F28" s="309">
        <f>'10+_UNIDADES_2026'!L12</f>
        <v>339</v>
      </c>
      <c r="G28" s="310">
        <f t="shared" ref="G28:G33" si="5">((F28-F27)/F27)*100</f>
        <v>27.924528301886792</v>
      </c>
      <c r="I28" s="969">
        <v>46054</v>
      </c>
      <c r="J28" s="309">
        <f>'10+_UNIDADES_2026'!L13</f>
        <v>355</v>
      </c>
      <c r="K28" s="310">
        <f t="shared" ref="K28:K33" si="6">((J28-J27)/J27)*100</f>
        <v>3.4985422740524781</v>
      </c>
      <c r="M28" s="969">
        <v>46054</v>
      </c>
      <c r="N28" s="309">
        <f>'10+_UNIDADES_2026'!L14</f>
        <v>222</v>
      </c>
      <c r="O28" s="310">
        <f t="shared" ref="O28:O33" si="7">((N28-N27)/N27)*100</f>
        <v>-13.953488372093023</v>
      </c>
    </row>
    <row r="29" spans="1:15" s="186" customFormat="1" ht="15">
      <c r="A29" s="969">
        <v>46082</v>
      </c>
      <c r="B29" s="309">
        <f>'10+_UNIDADES_2026'!K11</f>
        <v>405</v>
      </c>
      <c r="C29" s="310">
        <f t="shared" si="4"/>
        <v>32.786885245901637</v>
      </c>
      <c r="E29" s="969">
        <v>46082</v>
      </c>
      <c r="F29" s="309">
        <f>'10+_UNIDADES_2026'!K12</f>
        <v>395</v>
      </c>
      <c r="G29" s="310">
        <f t="shared" si="5"/>
        <v>16.519174041297934</v>
      </c>
      <c r="I29" s="969">
        <v>46082</v>
      </c>
      <c r="J29" s="309">
        <f>'10+_UNIDADES_2026'!K13</f>
        <v>351</v>
      </c>
      <c r="K29" s="310">
        <f t="shared" si="6"/>
        <v>-1.1267605633802817</v>
      </c>
      <c r="M29" s="969">
        <v>46082</v>
      </c>
      <c r="N29" s="309">
        <f>'10+_UNIDADES_2026'!K14</f>
        <v>276</v>
      </c>
      <c r="O29" s="310">
        <f t="shared" si="7"/>
        <v>24.324324324324326</v>
      </c>
    </row>
    <row r="30" spans="1:15" s="186" customFormat="1" ht="15">
      <c r="A30" s="969">
        <v>46113</v>
      </c>
      <c r="B30" s="309">
        <f>'10+_UNIDADES_2026'!J$11</f>
        <v>333</v>
      </c>
      <c r="C30" s="310">
        <f t="shared" si="4"/>
        <v>-17.777777777777779</v>
      </c>
      <c r="E30" s="969">
        <v>46113</v>
      </c>
      <c r="F30" s="309">
        <f>'10+_UNIDADES_2026'!J$12</f>
        <v>369</v>
      </c>
      <c r="G30" s="310">
        <f t="shared" si="5"/>
        <v>-6.5822784810126587</v>
      </c>
      <c r="I30" s="969">
        <v>46113</v>
      </c>
      <c r="J30" s="309">
        <f>'10+_UNIDADES_2026'!J$13</f>
        <v>293</v>
      </c>
      <c r="K30" s="310">
        <f t="shared" si="6"/>
        <v>-16.524216524216524</v>
      </c>
      <c r="M30" s="969">
        <v>46113</v>
      </c>
      <c r="N30" s="309">
        <f>'10+_UNIDADES_2026'!J$14</f>
        <v>256</v>
      </c>
      <c r="O30" s="310">
        <f t="shared" si="7"/>
        <v>-7.2463768115942031</v>
      </c>
    </row>
    <row r="31" spans="1:15" s="186" customFormat="1" ht="15">
      <c r="A31" s="960">
        <v>46143</v>
      </c>
      <c r="B31" s="914">
        <f>'10+_UNIDADES_2026'!I$11</f>
        <v>0</v>
      </c>
      <c r="C31" s="915">
        <f t="shared" si="4"/>
        <v>-100</v>
      </c>
      <c r="E31" s="960">
        <v>46143</v>
      </c>
      <c r="F31" s="914">
        <f>'10+_UNIDADES_2026'!I$12</f>
        <v>0</v>
      </c>
      <c r="G31" s="915">
        <f t="shared" si="5"/>
        <v>-100</v>
      </c>
      <c r="I31" s="960">
        <v>46143</v>
      </c>
      <c r="J31" s="914">
        <f>'10+_UNIDADES_2026'!I$13</f>
        <v>0</v>
      </c>
      <c r="K31" s="915">
        <f t="shared" si="6"/>
        <v>-100</v>
      </c>
      <c r="M31" s="960">
        <v>46143</v>
      </c>
      <c r="N31" s="914">
        <f>'10+_UNIDADES_2026'!I$14</f>
        <v>0</v>
      </c>
      <c r="O31" s="915">
        <f t="shared" si="7"/>
        <v>-100</v>
      </c>
    </row>
    <row r="32" spans="1:15" s="186" customFormat="1" ht="15">
      <c r="A32" s="960">
        <v>46174</v>
      </c>
      <c r="B32" s="914">
        <f>'10+_UNIDADES_2026'!H$11</f>
        <v>0</v>
      </c>
      <c r="C32" s="915" t="e">
        <f t="shared" si="4"/>
        <v>#DIV/0!</v>
      </c>
      <c r="E32" s="960">
        <v>46174</v>
      </c>
      <c r="F32" s="914">
        <f>'10+_UNIDADES_2026'!H$12</f>
        <v>0</v>
      </c>
      <c r="G32" s="915" t="e">
        <f t="shared" si="5"/>
        <v>#DIV/0!</v>
      </c>
      <c r="I32" s="960">
        <v>46174</v>
      </c>
      <c r="J32" s="914">
        <f>'10+_UNIDADES_2026'!H$13</f>
        <v>0</v>
      </c>
      <c r="K32" s="915" t="e">
        <f t="shared" si="6"/>
        <v>#DIV/0!</v>
      </c>
      <c r="M32" s="960">
        <v>46174</v>
      </c>
      <c r="N32" s="914">
        <f>'10+_UNIDADES_2026'!H$14</f>
        <v>0</v>
      </c>
      <c r="O32" s="915" t="e">
        <f t="shared" si="7"/>
        <v>#DIV/0!</v>
      </c>
    </row>
    <row r="33" spans="1:15" s="186" customFormat="1" ht="15">
      <c r="A33" s="960">
        <v>46204</v>
      </c>
      <c r="B33" s="914">
        <f>'10+_UNIDADES_2026'!G$11</f>
        <v>0</v>
      </c>
      <c r="C33" s="915" t="e">
        <f t="shared" si="4"/>
        <v>#DIV/0!</v>
      </c>
      <c r="E33" s="960">
        <v>46204</v>
      </c>
      <c r="F33" s="914">
        <f>'10+_UNIDADES_2026'!G$12</f>
        <v>0</v>
      </c>
      <c r="G33" s="915" t="e">
        <f t="shared" si="5"/>
        <v>#DIV/0!</v>
      </c>
      <c r="I33" s="960">
        <v>46204</v>
      </c>
      <c r="J33" s="914">
        <f>'10+_UNIDADES_2026'!G$13</f>
        <v>0</v>
      </c>
      <c r="K33" s="915" t="e">
        <f t="shared" si="6"/>
        <v>#DIV/0!</v>
      </c>
      <c r="M33" s="960">
        <v>46204</v>
      </c>
      <c r="N33" s="914">
        <f>'10+_UNIDADES_2026'!G$14</f>
        <v>0</v>
      </c>
      <c r="O33" s="915" t="e">
        <f t="shared" si="7"/>
        <v>#DIV/0!</v>
      </c>
    </row>
    <row r="34" spans="1:15" s="186" customFormat="1" ht="15">
      <c r="A34" s="960">
        <v>46235</v>
      </c>
      <c r="B34" s="914">
        <f>'10+_UNIDADES_2026'!F$11</f>
        <v>0</v>
      </c>
      <c r="C34" s="915" t="e">
        <f>((B34-B33)/B33)*100</f>
        <v>#DIV/0!</v>
      </c>
      <c r="E34" s="960">
        <v>46235</v>
      </c>
      <c r="F34" s="914">
        <f>'10+_UNIDADES_2026'!F$12</f>
        <v>0</v>
      </c>
      <c r="G34" s="915" t="e">
        <f>((F34-F33)/F33)*100</f>
        <v>#DIV/0!</v>
      </c>
      <c r="I34" s="960">
        <v>46235</v>
      </c>
      <c r="J34" s="914">
        <f>'10+_UNIDADES_2026'!F$13</f>
        <v>0</v>
      </c>
      <c r="K34" s="915" t="e">
        <f>((J34-J33)/J33)*100</f>
        <v>#DIV/0!</v>
      </c>
      <c r="M34" s="960">
        <v>46235</v>
      </c>
      <c r="N34" s="914">
        <f>'10+_UNIDADES_2026'!F$14</f>
        <v>0</v>
      </c>
      <c r="O34" s="915" t="e">
        <f>((N34-N33)/N33)*100</f>
        <v>#DIV/0!</v>
      </c>
    </row>
    <row r="35" spans="1:15" s="186" customFormat="1" ht="15">
      <c r="A35" s="960">
        <v>46266</v>
      </c>
      <c r="B35" s="914">
        <f>'10+_UNIDADES_2026'!E$11</f>
        <v>0</v>
      </c>
      <c r="C35" s="915" t="e">
        <f>((B35-B34)/B34)*100</f>
        <v>#DIV/0!</v>
      </c>
      <c r="E35" s="960">
        <v>46266</v>
      </c>
      <c r="F35" s="914">
        <f>'10+_UNIDADES_2026'!E$12</f>
        <v>0</v>
      </c>
      <c r="G35" s="915" t="e">
        <f>((F35-F34)/F34)*100</f>
        <v>#DIV/0!</v>
      </c>
      <c r="I35" s="960">
        <v>46266</v>
      </c>
      <c r="J35" s="914">
        <f>'10+_UNIDADES_2026'!E$13</f>
        <v>0</v>
      </c>
      <c r="K35" s="915" t="e">
        <f>((J35-J34)/J34)*100</f>
        <v>#DIV/0!</v>
      </c>
      <c r="M35" s="960">
        <v>46266</v>
      </c>
      <c r="N35" s="914">
        <f>'10+_UNIDADES_2026'!E$14</f>
        <v>0</v>
      </c>
      <c r="O35" s="915" t="e">
        <f>((N35-N34)/N34)*100</f>
        <v>#DIV/0!</v>
      </c>
    </row>
    <row r="36" spans="1:15" s="186" customFormat="1" ht="15">
      <c r="A36" s="960">
        <v>46296</v>
      </c>
      <c r="B36" s="914">
        <f>'10+_UNIDADES_2026'!D$11</f>
        <v>0</v>
      </c>
      <c r="C36" s="915" t="e">
        <f>((B36-B35)/B35)*100</f>
        <v>#DIV/0!</v>
      </c>
      <c r="E36" s="960">
        <v>46296</v>
      </c>
      <c r="F36" s="914">
        <f>'10+_UNIDADES_2026'!D$12</f>
        <v>0</v>
      </c>
      <c r="G36" s="915" t="e">
        <f>((F36-F35)/F35)*100</f>
        <v>#DIV/0!</v>
      </c>
      <c r="I36" s="960">
        <v>46296</v>
      </c>
      <c r="J36" s="914">
        <f>'10+_UNIDADES_2026'!D$13</f>
        <v>0</v>
      </c>
      <c r="K36" s="915" t="e">
        <f>((J36-J35)/J35)*100</f>
        <v>#DIV/0!</v>
      </c>
      <c r="M36" s="960">
        <v>46296</v>
      </c>
      <c r="N36" s="914">
        <f>'10+_UNIDADES_2026'!D$14</f>
        <v>0</v>
      </c>
      <c r="O36" s="915" t="e">
        <f>((N36-N35)/N35)*100</f>
        <v>#DIV/0!</v>
      </c>
    </row>
    <row r="37" spans="1:15" s="186" customFormat="1" ht="15">
      <c r="A37" s="960">
        <v>46327</v>
      </c>
      <c r="B37" s="914">
        <f>'10+_UNIDADES_2026'!C$11</f>
        <v>0</v>
      </c>
      <c r="C37" s="915" t="e">
        <f>((B37-B36)/B36)*100</f>
        <v>#DIV/0!</v>
      </c>
      <c r="E37" s="960">
        <v>46327</v>
      </c>
      <c r="F37" s="914">
        <f>'10+_UNIDADES_2026'!C$12</f>
        <v>0</v>
      </c>
      <c r="G37" s="915" t="e">
        <f>((F37-F36)/F36)*100</f>
        <v>#DIV/0!</v>
      </c>
      <c r="I37" s="960">
        <v>46327</v>
      </c>
      <c r="J37" s="914">
        <f>'10+_UNIDADES_2026'!C$13</f>
        <v>0</v>
      </c>
      <c r="K37" s="915" t="e">
        <f>((J37-J36)/J36)*100</f>
        <v>#DIV/0!</v>
      </c>
      <c r="M37" s="960">
        <v>46327</v>
      </c>
      <c r="N37" s="914">
        <f>'10+_UNIDADES_2026'!C$14</f>
        <v>0</v>
      </c>
      <c r="O37" s="915" t="e">
        <f>((N37-N36)/N36)*100</f>
        <v>#DIV/0!</v>
      </c>
    </row>
    <row r="38" spans="1:15" s="186" customFormat="1" ht="15.75" thickBot="1">
      <c r="A38" s="961">
        <v>46357</v>
      </c>
      <c r="B38" s="916">
        <f>'10+_UNIDADES_2026'!B$11</f>
        <v>0</v>
      </c>
      <c r="C38" s="917" t="e">
        <f>((B38-B37)/B37)*100</f>
        <v>#DIV/0!</v>
      </c>
      <c r="E38" s="961">
        <v>46357</v>
      </c>
      <c r="F38" s="916">
        <f>'10+_UNIDADES_2026'!B$12</f>
        <v>0</v>
      </c>
      <c r="G38" s="917" t="e">
        <f>((F38-F37)/F37)*100</f>
        <v>#DIV/0!</v>
      </c>
      <c r="I38" s="961">
        <v>46357</v>
      </c>
      <c r="J38" s="916">
        <f>'10+_UNIDADES_2026'!B$13</f>
        <v>0</v>
      </c>
      <c r="K38" s="917" t="e">
        <f>((J38-J37)/J37)*100</f>
        <v>#DIV/0!</v>
      </c>
      <c r="M38" s="961">
        <v>46357</v>
      </c>
      <c r="N38" s="916">
        <f>'10+_UNIDADES_2026'!B$14</f>
        <v>0</v>
      </c>
      <c r="O38" s="917" t="e">
        <f>((N38-N37)/N37)*100</f>
        <v>#DIV/0!</v>
      </c>
    </row>
    <row r="39" spans="1:15">
      <c r="B39" s="8"/>
      <c r="C39" s="8"/>
    </row>
    <row r="40" spans="1:15" s="956" customFormat="1" ht="15" thickBot="1">
      <c r="B40" s="957">
        <v>125</v>
      </c>
      <c r="F40" s="957">
        <v>161</v>
      </c>
    </row>
    <row r="41" spans="1:15" ht="30.75" customHeight="1" thickBot="1">
      <c r="A41" s="1173" t="str">
        <f>'10+_UNIDADES_2026'!A15</f>
        <v>Agência Reguladora de Serviços Públicos do Município</v>
      </c>
      <c r="B41" s="1174"/>
      <c r="C41" s="1175"/>
      <c r="E41" s="1173" t="str">
        <f>'10+_UNIDADES_2026'!A16</f>
        <v>Fora da competência da municipalidade</v>
      </c>
      <c r="F41" s="1174"/>
      <c r="G41" s="1175"/>
    </row>
    <row r="42" spans="1:15" ht="15.75" thickBot="1">
      <c r="A42" s="268" t="s">
        <v>5</v>
      </c>
      <c r="B42" s="78" t="s">
        <v>315</v>
      </c>
      <c r="C42" s="266" t="s">
        <v>316</v>
      </c>
      <c r="E42" s="496" t="s">
        <v>5</v>
      </c>
      <c r="F42" s="78" t="s">
        <v>315</v>
      </c>
      <c r="G42" s="266" t="s">
        <v>316</v>
      </c>
    </row>
    <row r="43" spans="1:15" s="186" customFormat="1" ht="15">
      <c r="A43" s="306">
        <v>46023</v>
      </c>
      <c r="B43" s="498">
        <f>'10+_UNIDADES_2026'!M15</f>
        <v>148</v>
      </c>
      <c r="C43" s="647">
        <f>((B43-B40)/B40)*100</f>
        <v>18.399999999999999</v>
      </c>
      <c r="E43" s="306">
        <v>46023</v>
      </c>
      <c r="F43" s="498">
        <f>'10+_UNIDADES_2026'!M16</f>
        <v>143</v>
      </c>
      <c r="G43" s="647">
        <f>((F43-F40)/F40)*100</f>
        <v>-11.180124223602485</v>
      </c>
    </row>
    <row r="44" spans="1:15" s="186" customFormat="1" ht="15">
      <c r="A44" s="969">
        <v>46054</v>
      </c>
      <c r="B44" s="309">
        <f>'10+_UNIDADES_2026'!L15</f>
        <v>131</v>
      </c>
      <c r="C44" s="310">
        <f t="shared" ref="C44:C49" si="8">((B44-B43)/B43)*100</f>
        <v>-11.486486486486488</v>
      </c>
      <c r="E44" s="969">
        <v>46054</v>
      </c>
      <c r="F44" s="309">
        <f>'10+_UNIDADES_2026'!L16</f>
        <v>80</v>
      </c>
      <c r="G44" s="310">
        <f t="shared" ref="G44:G49" si="9">((F44-F43)/F43)*100</f>
        <v>-44.05594405594406</v>
      </c>
    </row>
    <row r="45" spans="1:15" s="186" customFormat="1" ht="15">
      <c r="A45" s="969">
        <v>46082</v>
      </c>
      <c r="B45" s="309">
        <f>'10+_UNIDADES_2026'!K15</f>
        <v>191</v>
      </c>
      <c r="C45" s="310">
        <f t="shared" si="8"/>
        <v>45.801526717557252</v>
      </c>
      <c r="E45" s="969">
        <v>46082</v>
      </c>
      <c r="F45" s="309">
        <f>'10+_UNIDADES_2026'!K16</f>
        <v>154</v>
      </c>
      <c r="G45" s="310">
        <f t="shared" si="9"/>
        <v>92.5</v>
      </c>
    </row>
    <row r="46" spans="1:15" s="186" customFormat="1" ht="15">
      <c r="A46" s="969">
        <v>46113</v>
      </c>
      <c r="B46" s="309">
        <f>'10+_UNIDADES_2026'!J$15</f>
        <v>130</v>
      </c>
      <c r="C46" s="310">
        <f t="shared" si="8"/>
        <v>-31.937172774869111</v>
      </c>
      <c r="E46" s="969">
        <v>46113</v>
      </c>
      <c r="F46" s="309">
        <f>'10+_UNIDADES_2026'!J$16</f>
        <v>142</v>
      </c>
      <c r="G46" s="310">
        <f t="shared" si="9"/>
        <v>-7.7922077922077921</v>
      </c>
    </row>
    <row r="47" spans="1:15" s="186" customFormat="1" ht="15">
      <c r="A47" s="960">
        <v>46143</v>
      </c>
      <c r="B47" s="914">
        <f>'10+_UNIDADES_2026'!I$15</f>
        <v>0</v>
      </c>
      <c r="C47" s="915">
        <f t="shared" si="8"/>
        <v>-100</v>
      </c>
      <c r="E47" s="960">
        <v>46143</v>
      </c>
      <c r="F47" s="914">
        <f>'10+_UNIDADES_2026'!I$16</f>
        <v>0</v>
      </c>
      <c r="G47" s="915">
        <f t="shared" si="9"/>
        <v>-100</v>
      </c>
    </row>
    <row r="48" spans="1:15" s="186" customFormat="1" ht="15">
      <c r="A48" s="960">
        <v>46174</v>
      </c>
      <c r="B48" s="914">
        <f>'10+_UNIDADES_2026'!H$15</f>
        <v>0</v>
      </c>
      <c r="C48" s="915" t="e">
        <f t="shared" si="8"/>
        <v>#DIV/0!</v>
      </c>
      <c r="E48" s="960">
        <v>46174</v>
      </c>
      <c r="F48" s="914">
        <f>'10+_UNIDADES_2026'!H$16</f>
        <v>0</v>
      </c>
      <c r="G48" s="915" t="e">
        <f t="shared" si="9"/>
        <v>#DIV/0!</v>
      </c>
    </row>
    <row r="49" spans="1:7" s="186" customFormat="1" ht="15">
      <c r="A49" s="960">
        <v>46204</v>
      </c>
      <c r="B49" s="914">
        <f>'10+_UNIDADES_2026'!G$15</f>
        <v>0</v>
      </c>
      <c r="C49" s="915" t="e">
        <f t="shared" si="8"/>
        <v>#DIV/0!</v>
      </c>
      <c r="E49" s="960">
        <v>46204</v>
      </c>
      <c r="F49" s="914">
        <f>'10+_UNIDADES_2026'!G$16</f>
        <v>0</v>
      </c>
      <c r="G49" s="915" t="e">
        <f t="shared" si="9"/>
        <v>#DIV/0!</v>
      </c>
    </row>
    <row r="50" spans="1:7" s="186" customFormat="1" ht="15">
      <c r="A50" s="960">
        <v>46235</v>
      </c>
      <c r="B50" s="914">
        <f>'10+_UNIDADES_2026'!F$15</f>
        <v>0</v>
      </c>
      <c r="C50" s="915" t="e">
        <f>((B50-B49)/B49)*100</f>
        <v>#DIV/0!</v>
      </c>
      <c r="E50" s="960">
        <v>46235</v>
      </c>
      <c r="F50" s="914">
        <f>'10+_UNIDADES_2026'!F$16</f>
        <v>0</v>
      </c>
      <c r="G50" s="915" t="e">
        <f>((F50-F49)/F49)*100</f>
        <v>#DIV/0!</v>
      </c>
    </row>
    <row r="51" spans="1:7" s="186" customFormat="1" ht="15">
      <c r="A51" s="960">
        <v>46266</v>
      </c>
      <c r="B51" s="914">
        <f>'10+_UNIDADES_2026'!E$15</f>
        <v>0</v>
      </c>
      <c r="C51" s="915" t="e">
        <f>((B51-B50)/B50)*100</f>
        <v>#DIV/0!</v>
      </c>
      <c r="E51" s="960">
        <v>46266</v>
      </c>
      <c r="F51" s="914">
        <f>'10+_UNIDADES_2026'!E$16</f>
        <v>0</v>
      </c>
      <c r="G51" s="915" t="e">
        <f>((F51-F50)/F50)*100</f>
        <v>#DIV/0!</v>
      </c>
    </row>
    <row r="52" spans="1:7" s="186" customFormat="1" ht="15">
      <c r="A52" s="960">
        <v>46296</v>
      </c>
      <c r="B52" s="914">
        <f>'10+_UNIDADES_2026'!D$15</f>
        <v>0</v>
      </c>
      <c r="C52" s="915" t="e">
        <f>((B52-B51)/B51)*100</f>
        <v>#DIV/0!</v>
      </c>
      <c r="E52" s="960">
        <v>46296</v>
      </c>
      <c r="F52" s="914">
        <f>'10+_UNIDADES_2026'!D$16</f>
        <v>0</v>
      </c>
      <c r="G52" s="915" t="e">
        <f>((F52-F51)/F51)*100</f>
        <v>#DIV/0!</v>
      </c>
    </row>
    <row r="53" spans="1:7" s="186" customFormat="1" ht="15">
      <c r="A53" s="960">
        <v>46327</v>
      </c>
      <c r="B53" s="914">
        <f>'10+_UNIDADES_2026'!C$15</f>
        <v>0</v>
      </c>
      <c r="C53" s="915" t="e">
        <f>((B53-B52)/B52)*100</f>
        <v>#DIV/0!</v>
      </c>
      <c r="E53" s="960">
        <v>46327</v>
      </c>
      <c r="F53" s="914">
        <f>'10+_UNIDADES_2026'!C$16</f>
        <v>0</v>
      </c>
      <c r="G53" s="915" t="e">
        <f>((F53-F52)/F52)*100</f>
        <v>#DIV/0!</v>
      </c>
    </row>
    <row r="54" spans="1:7" s="186" customFormat="1" ht="15.75" thickBot="1">
      <c r="A54" s="961">
        <v>46357</v>
      </c>
      <c r="B54" s="916">
        <f>'10+_UNIDADES_2026'!B$15</f>
        <v>0</v>
      </c>
      <c r="C54" s="917" t="e">
        <f>((B54-B53)/B53)*100</f>
        <v>#DIV/0!</v>
      </c>
      <c r="E54" s="961">
        <v>46357</v>
      </c>
      <c r="F54" s="916">
        <f>'10+_UNIDADES_2026'!B$16</f>
        <v>0</v>
      </c>
      <c r="G54" s="917" t="e">
        <f>((F54-F53)/F53)*100</f>
        <v>#DIV/0!</v>
      </c>
    </row>
    <row r="55" spans="1:7">
      <c r="B55" s="8"/>
      <c r="C55" s="8"/>
    </row>
    <row r="56" spans="1:7">
      <c r="B56" s="8"/>
      <c r="C56" s="8"/>
    </row>
    <row r="57" spans="1:7">
      <c r="B57" s="8"/>
      <c r="C57" s="8"/>
    </row>
    <row r="58" spans="1:7">
      <c r="B58" s="8"/>
      <c r="C58" s="8"/>
    </row>
    <row r="59" spans="1:7">
      <c r="B59" s="8"/>
      <c r="C59" s="8"/>
    </row>
    <row r="60" spans="1:7" ht="15">
      <c r="A60" s="1"/>
    </row>
  </sheetData>
  <mergeCells count="10">
    <mergeCell ref="A41:C41"/>
    <mergeCell ref="E41:G41"/>
    <mergeCell ref="A9:C9"/>
    <mergeCell ref="E9:G9"/>
    <mergeCell ref="I9:K9"/>
    <mergeCell ref="M9:O9"/>
    <mergeCell ref="A25:C25"/>
    <mergeCell ref="E25:G25"/>
    <mergeCell ref="I25:K25"/>
    <mergeCell ref="M25:O25"/>
  </mergeCells>
  <pageMargins left="0.511811024" right="0.511811024" top="0.78740157500000008" bottom="0.78740157500000008" header="0.31496062000000008" footer="0.31496062000000008"/>
  <pageSetup paperSize="9" fitToWidth="0" fitToHeight="0" orientation="portrait" r:id="rId1"/>
  <ignoredErrors>
    <ignoredError sqref="C13:C21 B22:C22 G13:G22 K13:K22 O13:O22 C29:C38 G29:G38 K29:K38 O29:O38 C45:C54 G45:G54 C11 G11 K11 O11 C27 G27 K27 O27 C43 G43"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dimension ref="A1:AE41"/>
  <sheetViews>
    <sheetView zoomScale="90" zoomScaleNormal="90" workbookViewId="0">
      <selection activeCell="B3" sqref="B3"/>
    </sheetView>
  </sheetViews>
  <sheetFormatPr defaultColWidth="5.5703125" defaultRowHeight="14.25"/>
  <cols>
    <col min="1" max="1" width="58.28515625" style="8" customWidth="1"/>
    <col min="2" max="2" width="8.140625" style="75" customWidth="1"/>
    <col min="3" max="16" width="9.140625" style="8" customWidth="1"/>
    <col min="17" max="21" width="9.140625" style="70" customWidth="1"/>
    <col min="22" max="22" width="12" style="70" customWidth="1"/>
    <col min="23" max="23" width="9.140625" style="70" customWidth="1"/>
    <col min="24" max="24" width="12.85546875" style="70" customWidth="1"/>
    <col min="25" max="25" width="20.28515625" style="70" bestFit="1" customWidth="1"/>
    <col min="26" max="26" width="24.28515625" style="70" hidden="1" customWidth="1"/>
    <col min="27" max="27" width="9.140625" style="70" customWidth="1"/>
    <col min="28" max="235" width="9.140625" style="8" customWidth="1"/>
    <col min="236" max="236" width="58.28515625" style="8" customWidth="1"/>
    <col min="237" max="237" width="3.7109375" style="8" bestFit="1" customWidth="1"/>
    <col min="238" max="238" width="5.5703125" style="8" bestFit="1" customWidth="1"/>
    <col min="239" max="239" width="5.5703125" style="8" customWidth="1"/>
    <col min="240" max="16384" width="5.5703125" style="8"/>
  </cols>
  <sheetData>
    <row r="1" spans="1:27" ht="15">
      <c r="A1" s="67" t="s">
        <v>3</v>
      </c>
    </row>
    <row r="2" spans="1:27" ht="15">
      <c r="A2" s="1" t="s">
        <v>4</v>
      </c>
      <c r="C2" s="70"/>
      <c r="D2" s="70"/>
      <c r="E2" s="70"/>
      <c r="F2" s="70"/>
      <c r="G2" s="70"/>
      <c r="H2" s="70"/>
      <c r="I2" s="70"/>
      <c r="J2" s="70"/>
      <c r="K2" s="70"/>
      <c r="L2" s="70"/>
      <c r="M2" s="70"/>
      <c r="N2" s="70"/>
      <c r="O2" s="70"/>
    </row>
    <row r="3" spans="1:27" ht="15">
      <c r="A3" s="1"/>
      <c r="C3" s="70"/>
      <c r="D3" s="70"/>
      <c r="E3" s="70"/>
      <c r="F3" s="70"/>
      <c r="G3" s="70"/>
      <c r="H3" s="70"/>
      <c r="I3" s="70"/>
      <c r="J3" s="70"/>
      <c r="K3" s="70"/>
      <c r="L3" s="70"/>
      <c r="M3" s="70"/>
      <c r="N3" s="70"/>
      <c r="O3" s="70"/>
    </row>
    <row r="4" spans="1:27" ht="15">
      <c r="A4" s="1" t="s">
        <v>591</v>
      </c>
      <c r="C4" s="70"/>
      <c r="D4" s="70"/>
      <c r="E4" s="70"/>
      <c r="F4" s="70"/>
      <c r="G4" s="70"/>
      <c r="H4" s="70"/>
      <c r="I4" s="70"/>
      <c r="J4" s="70"/>
      <c r="K4" s="70"/>
      <c r="L4" s="70"/>
      <c r="M4" s="70"/>
      <c r="N4" s="70"/>
      <c r="O4" s="70"/>
    </row>
    <row r="5" spans="1:27" ht="15" thickBot="1">
      <c r="C5" s="70"/>
      <c r="D5" s="70"/>
      <c r="E5" s="70"/>
      <c r="F5" s="70"/>
      <c r="G5" s="70"/>
      <c r="H5" s="70"/>
      <c r="I5" s="70"/>
      <c r="J5" s="70"/>
      <c r="K5" s="70"/>
      <c r="L5" s="70"/>
      <c r="M5" s="70"/>
      <c r="N5" s="70"/>
      <c r="O5" s="70"/>
    </row>
    <row r="6" spans="1:27" ht="15.75" thickBot="1">
      <c r="A6" s="618" t="s">
        <v>317</v>
      </c>
      <c r="B6" s="543">
        <v>46113</v>
      </c>
      <c r="C6" s="70"/>
      <c r="D6" s="70"/>
      <c r="E6" s="70"/>
      <c r="F6" s="70"/>
      <c r="G6" s="70"/>
      <c r="H6" s="70"/>
      <c r="I6" s="70"/>
      <c r="J6" s="70"/>
      <c r="K6" s="70"/>
      <c r="L6" s="70"/>
      <c r="M6" s="70"/>
      <c r="N6" s="70"/>
      <c r="O6" s="70"/>
    </row>
    <row r="7" spans="1:27" s="1055" customFormat="1" ht="15">
      <c r="A7" s="1074" t="s">
        <v>332</v>
      </c>
      <c r="B7" s="1075">
        <v>749</v>
      </c>
      <c r="C7" s="1076"/>
      <c r="D7" s="1076"/>
      <c r="E7" s="1076"/>
      <c r="F7" s="1076"/>
      <c r="G7" s="1076"/>
      <c r="H7" s="1076"/>
      <c r="I7" s="1076"/>
      <c r="J7" s="1076"/>
      <c r="K7" s="1076"/>
      <c r="L7" s="1076"/>
      <c r="M7" s="1076"/>
      <c r="N7" s="1076"/>
      <c r="O7" s="1076"/>
      <c r="Q7" s="1076"/>
      <c r="R7" s="1076"/>
      <c r="S7" s="1076"/>
      <c r="T7" s="1076"/>
      <c r="U7" s="1076"/>
      <c r="V7" s="1076"/>
      <c r="W7" s="1076"/>
      <c r="X7" s="1076"/>
      <c r="Y7" s="1076"/>
      <c r="Z7" s="1076"/>
      <c r="AA7" s="1076"/>
    </row>
    <row r="8" spans="1:27" ht="15">
      <c r="A8" s="542" t="s">
        <v>329</v>
      </c>
      <c r="B8" s="545">
        <v>530</v>
      </c>
      <c r="C8" s="70"/>
      <c r="D8" s="70"/>
      <c r="E8" s="70"/>
      <c r="F8" s="70"/>
      <c r="G8" s="70"/>
      <c r="H8" s="70"/>
      <c r="I8" s="70"/>
      <c r="J8" s="70"/>
      <c r="K8" s="70"/>
      <c r="L8" s="70"/>
      <c r="M8" s="70"/>
      <c r="N8" s="70"/>
      <c r="O8" s="70"/>
    </row>
    <row r="9" spans="1:27" ht="15" customHeight="1">
      <c r="A9" s="542" t="s">
        <v>41</v>
      </c>
      <c r="B9" s="545">
        <v>441</v>
      </c>
      <c r="C9" s="70"/>
      <c r="D9" s="70"/>
      <c r="E9" s="70"/>
      <c r="F9" s="70"/>
      <c r="G9" s="70"/>
      <c r="H9" s="70"/>
      <c r="I9" s="70"/>
      <c r="J9" s="70"/>
      <c r="K9" s="70"/>
      <c r="L9" s="70"/>
      <c r="M9" s="70"/>
      <c r="N9" s="70"/>
      <c r="O9" s="70"/>
    </row>
    <row r="10" spans="1:27" ht="15">
      <c r="A10" s="542" t="s">
        <v>325</v>
      </c>
      <c r="B10" s="545">
        <v>369</v>
      </c>
      <c r="C10" s="70"/>
      <c r="D10" s="70"/>
      <c r="E10" s="70"/>
      <c r="F10" s="70"/>
      <c r="G10" s="70"/>
      <c r="H10" s="70"/>
      <c r="I10" s="70"/>
      <c r="J10" s="70"/>
      <c r="K10" s="70"/>
      <c r="L10" s="70"/>
      <c r="M10" s="70"/>
      <c r="N10" s="70"/>
      <c r="O10" s="70"/>
    </row>
    <row r="11" spans="1:27" ht="15">
      <c r="A11" s="542" t="s">
        <v>320</v>
      </c>
      <c r="B11" s="545">
        <v>333</v>
      </c>
      <c r="C11" s="70"/>
      <c r="D11" s="70"/>
      <c r="E11" s="70"/>
      <c r="F11" s="70"/>
      <c r="G11" s="70"/>
      <c r="H11" s="70"/>
      <c r="I11" s="70"/>
      <c r="J11" s="70"/>
      <c r="K11" s="70"/>
      <c r="L11" s="70"/>
      <c r="M11" s="70"/>
      <c r="N11" s="70"/>
      <c r="O11" s="70"/>
    </row>
    <row r="12" spans="1:27" ht="15">
      <c r="A12" s="542" t="s">
        <v>337</v>
      </c>
      <c r="B12" s="545">
        <v>303</v>
      </c>
      <c r="C12" s="70"/>
      <c r="D12" s="70"/>
      <c r="E12" s="70"/>
      <c r="F12" s="70"/>
      <c r="G12" s="70"/>
      <c r="H12" s="70"/>
      <c r="I12" s="70"/>
      <c r="J12" s="70"/>
      <c r="K12" s="70"/>
      <c r="L12" s="70"/>
      <c r="M12" s="70"/>
      <c r="N12" s="70"/>
      <c r="O12" s="70"/>
    </row>
    <row r="13" spans="1:27" ht="15" customHeight="1">
      <c r="A13" s="542" t="s">
        <v>330</v>
      </c>
      <c r="B13" s="545">
        <v>293</v>
      </c>
      <c r="C13" s="70"/>
      <c r="D13" s="70"/>
      <c r="E13" s="70"/>
      <c r="F13" s="70"/>
      <c r="G13" s="70"/>
      <c r="H13" s="70"/>
      <c r="I13" s="70"/>
      <c r="J13" s="70"/>
      <c r="K13" s="70"/>
      <c r="L13" s="70"/>
      <c r="M13" s="70"/>
      <c r="N13" s="70"/>
      <c r="O13" s="70"/>
    </row>
    <row r="14" spans="1:27" ht="15">
      <c r="A14" s="542" t="s">
        <v>333</v>
      </c>
      <c r="B14" s="545">
        <v>256</v>
      </c>
      <c r="C14" s="70"/>
      <c r="D14" s="70"/>
      <c r="E14" s="70"/>
      <c r="F14" s="70"/>
      <c r="G14" s="70"/>
      <c r="H14" s="70"/>
      <c r="I14" s="70"/>
      <c r="J14" s="70"/>
      <c r="K14" s="70"/>
      <c r="L14" s="70"/>
      <c r="M14" s="70"/>
      <c r="N14" s="70"/>
      <c r="O14" s="70"/>
    </row>
    <row r="15" spans="1:27" ht="15">
      <c r="A15" s="542" t="s">
        <v>565</v>
      </c>
      <c r="B15" s="545">
        <v>142</v>
      </c>
      <c r="C15" s="70"/>
      <c r="D15" s="70"/>
      <c r="E15" s="70"/>
      <c r="F15" s="70"/>
      <c r="G15" s="70"/>
      <c r="H15" s="70"/>
      <c r="I15" s="70"/>
      <c r="J15" s="70"/>
      <c r="K15" s="70"/>
      <c r="L15" s="70"/>
      <c r="M15" s="70"/>
      <c r="N15" s="70"/>
      <c r="O15" s="70"/>
    </row>
    <row r="16" spans="1:27" ht="15.75" thickBot="1">
      <c r="A16" s="542" t="s">
        <v>318</v>
      </c>
      <c r="B16" s="545">
        <v>130</v>
      </c>
      <c r="C16" s="70"/>
      <c r="D16" s="70"/>
      <c r="E16" s="70"/>
      <c r="F16" s="70"/>
      <c r="G16" s="70"/>
      <c r="H16" s="70"/>
      <c r="I16" s="70"/>
      <c r="J16" s="70"/>
      <c r="K16" s="70"/>
      <c r="L16" s="70"/>
      <c r="M16" s="70"/>
      <c r="N16" s="70"/>
      <c r="O16" s="70"/>
    </row>
    <row r="17" spans="1:31" ht="15.75" thickBot="1">
      <c r="A17" s="385" t="s">
        <v>8</v>
      </c>
      <c r="B17" s="347">
        <f>SUM(B7:B16)</f>
        <v>3546</v>
      </c>
      <c r="C17" s="70"/>
      <c r="D17" s="70"/>
      <c r="E17" s="70"/>
      <c r="F17" s="70"/>
      <c r="G17" s="70"/>
      <c r="H17" s="70"/>
      <c r="I17" s="70"/>
      <c r="J17" s="70"/>
      <c r="K17" s="70"/>
      <c r="L17" s="70"/>
      <c r="M17" s="70"/>
      <c r="N17" s="70"/>
      <c r="O17" s="70"/>
    </row>
    <row r="18" spans="1:31" s="186" customFormat="1" ht="15">
      <c r="A18" s="658"/>
      <c r="B18" s="1117"/>
    </row>
    <row r="19" spans="1:31" s="186" customFormat="1" ht="45">
      <c r="A19" s="1118" t="s">
        <v>380</v>
      </c>
      <c r="B19" s="640"/>
    </row>
    <row r="20" spans="1:31" s="186" customFormat="1" ht="15.75" customHeight="1">
      <c r="A20" s="1122"/>
      <c r="B20" s="1123"/>
    </row>
    <row r="21" spans="1:31" s="186" customFormat="1">
      <c r="A21" s="196"/>
      <c r="B21" s="1124"/>
      <c r="C21" s="193"/>
      <c r="D21" s="193"/>
      <c r="E21" s="193"/>
      <c r="F21" s="193"/>
      <c r="G21" s="193"/>
      <c r="H21" s="193"/>
      <c r="I21" s="193"/>
      <c r="J21" s="193"/>
      <c r="K21" s="193"/>
      <c r="L21" s="193"/>
      <c r="M21" s="193"/>
    </row>
    <row r="22" spans="1:31" s="186" customFormat="1" ht="15" customHeight="1">
      <c r="A22" s="641"/>
      <c r="B22" s="193" t="str">
        <f>A7</f>
        <v>Secretaria Municipal da Saúde</v>
      </c>
      <c r="C22" s="193" t="str">
        <f>A8</f>
        <v>Secretaria Executiva de Limpeza Urbana</v>
      </c>
      <c r="D22" s="193" t="str">
        <f>A9</f>
        <v>Secretaria Municipal das Subprefeituras</v>
      </c>
      <c r="E22" s="193" t="str">
        <f>A10</f>
        <v>São Paulo Transportes</v>
      </c>
      <c r="F22" s="193" t="str">
        <f>A11</f>
        <v>Companhia de Engenharia de Tráfego</v>
      </c>
      <c r="G22" s="193" t="str">
        <f>A12</f>
        <v>Secretaria Municipal de Educação</v>
      </c>
      <c r="H22" s="193" t="str">
        <f>A13</f>
        <v>Secretaria Municipal da Fazenda</v>
      </c>
      <c r="I22" s="193" t="str">
        <f>A14</f>
        <v>Secretaria Municipal de Assistência e Desenvolvimento Social</v>
      </c>
      <c r="J22" s="193" t="str">
        <f>A15</f>
        <v>Fora da competência da municipalidade</v>
      </c>
      <c r="K22" s="193" t="str">
        <f>A16</f>
        <v>Agência Reguladora de Serviços Públicos do Município</v>
      </c>
      <c r="L22" s="193" t="s">
        <v>8</v>
      </c>
      <c r="M22" s="193"/>
    </row>
    <row r="23" spans="1:31" s="186" customFormat="1">
      <c r="A23" s="196"/>
      <c r="B23" s="193">
        <f>B7</f>
        <v>749</v>
      </c>
      <c r="C23" s="193">
        <f>B8</f>
        <v>530</v>
      </c>
      <c r="D23" s="193">
        <f>B9</f>
        <v>441</v>
      </c>
      <c r="E23" s="193">
        <f>B10</f>
        <v>369</v>
      </c>
      <c r="F23" s="193">
        <f>B11</f>
        <v>333</v>
      </c>
      <c r="G23" s="193">
        <f>B12</f>
        <v>303</v>
      </c>
      <c r="H23" s="193">
        <f>B13</f>
        <v>293</v>
      </c>
      <c r="I23" s="193">
        <f>B14</f>
        <v>256</v>
      </c>
      <c r="J23" s="193">
        <f>B15</f>
        <v>142</v>
      </c>
      <c r="K23" s="193">
        <f>B16</f>
        <v>130</v>
      </c>
      <c r="L23" s="197"/>
      <c r="M23" s="193"/>
      <c r="S23" s="189"/>
      <c r="T23" s="190"/>
      <c r="U23" s="190"/>
      <c r="V23" s="190"/>
      <c r="W23" s="190"/>
      <c r="X23" s="190"/>
      <c r="Y23" s="190"/>
      <c r="Z23" s="187"/>
      <c r="AA23" s="190"/>
      <c r="AB23" s="190"/>
      <c r="AC23" s="190"/>
      <c r="AD23" s="190"/>
      <c r="AE23" s="191"/>
    </row>
    <row r="24" spans="1:31" s="186" customFormat="1" ht="16.5" customHeight="1">
      <c r="A24" s="201"/>
      <c r="B24" s="193"/>
      <c r="C24" s="193"/>
      <c r="D24" s="193"/>
      <c r="E24" s="193"/>
      <c r="F24" s="193"/>
      <c r="G24" s="193"/>
      <c r="H24" s="193"/>
      <c r="I24" s="193"/>
      <c r="J24" s="193"/>
      <c r="K24" s="193"/>
      <c r="L24" s="197"/>
      <c r="M24" s="193"/>
      <c r="S24" s="189"/>
      <c r="T24" s="190"/>
      <c r="U24" s="190"/>
      <c r="V24" s="190"/>
      <c r="W24" s="190"/>
      <c r="X24" s="190"/>
      <c r="Y24" s="190"/>
      <c r="Z24" s="187"/>
      <c r="AA24" s="190"/>
      <c r="AB24" s="190"/>
      <c r="AC24" s="190"/>
      <c r="AD24" s="190"/>
      <c r="AE24" s="191"/>
    </row>
    <row r="25" spans="1:31" s="186" customFormat="1" ht="15">
      <c r="A25" s="196"/>
      <c r="B25" s="193"/>
      <c r="C25" s="193"/>
      <c r="D25" s="193"/>
      <c r="E25" s="193"/>
      <c r="F25" s="193"/>
      <c r="G25" s="193"/>
      <c r="H25" s="193"/>
      <c r="I25" s="193"/>
      <c r="J25" s="193"/>
      <c r="K25" s="193">
        <v>150</v>
      </c>
      <c r="L25" s="412">
        <f>UNIDADES!J71</f>
        <v>5140</v>
      </c>
      <c r="M25" s="193"/>
      <c r="S25" s="189"/>
      <c r="T25" s="190"/>
      <c r="U25" s="190"/>
      <c r="V25" s="190"/>
      <c r="W25" s="190"/>
      <c r="X25" s="190"/>
      <c r="Y25" s="190"/>
      <c r="Z25" s="187"/>
      <c r="AA25" s="190"/>
      <c r="AB25" s="190"/>
      <c r="AC25" s="190"/>
      <c r="AD25" s="190"/>
      <c r="AE25" s="191"/>
    </row>
    <row r="26" spans="1:31" s="186" customFormat="1" ht="15">
      <c r="B26" s="190"/>
      <c r="H26" s="231"/>
      <c r="S26" s="189"/>
      <c r="T26" s="190"/>
      <c r="U26" s="190"/>
      <c r="V26" s="190"/>
      <c r="W26" s="190"/>
      <c r="X26" s="190"/>
      <c r="Y26" s="190"/>
      <c r="Z26" s="187"/>
      <c r="AA26" s="190"/>
      <c r="AB26" s="190"/>
      <c r="AC26" s="190"/>
      <c r="AD26" s="190"/>
      <c r="AE26" s="191"/>
    </row>
    <row r="27" spans="1:31" s="186" customFormat="1">
      <c r="B27" s="190"/>
      <c r="S27" s="189"/>
      <c r="T27" s="190"/>
      <c r="U27" s="190"/>
      <c r="V27" s="190"/>
      <c r="W27" s="190"/>
      <c r="X27" s="190"/>
      <c r="Y27" s="190"/>
      <c r="Z27" s="187"/>
      <c r="AA27" s="190"/>
      <c r="AB27" s="190"/>
      <c r="AC27" s="190"/>
      <c r="AD27" s="190"/>
      <c r="AE27" s="191"/>
    </row>
    <row r="28" spans="1:31" s="186" customFormat="1">
      <c r="B28" s="190"/>
      <c r="S28" s="189"/>
      <c r="T28" s="190"/>
      <c r="U28" s="190"/>
      <c r="V28" s="190"/>
      <c r="W28" s="190"/>
      <c r="X28" s="190"/>
      <c r="Y28" s="190"/>
      <c r="Z28" s="187"/>
      <c r="AA28" s="190"/>
      <c r="AB28" s="190"/>
      <c r="AC28" s="190"/>
      <c r="AD28" s="190"/>
      <c r="AE28" s="191"/>
    </row>
    <row r="29" spans="1:31" s="186" customFormat="1">
      <c r="B29" s="190"/>
      <c r="S29" s="189"/>
      <c r="T29" s="190"/>
      <c r="U29" s="190"/>
      <c r="V29" s="190"/>
      <c r="W29" s="190"/>
      <c r="X29" s="190"/>
      <c r="Y29" s="190"/>
      <c r="Z29" s="187"/>
      <c r="AA29" s="190"/>
      <c r="AB29" s="190"/>
      <c r="AC29" s="190"/>
      <c r="AD29" s="190"/>
      <c r="AE29" s="191"/>
    </row>
    <row r="30" spans="1:31" s="186" customFormat="1">
      <c r="B30" s="190"/>
      <c r="S30" s="189"/>
      <c r="T30" s="190"/>
      <c r="U30" s="190"/>
      <c r="V30" s="190"/>
      <c r="W30" s="190"/>
      <c r="X30" s="190"/>
      <c r="Y30" s="190"/>
      <c r="Z30" s="187"/>
      <c r="AA30" s="190"/>
      <c r="AB30" s="190"/>
      <c r="AC30" s="190"/>
      <c r="AD30" s="190"/>
      <c r="AE30" s="191"/>
    </row>
    <row r="31" spans="1:31" s="186" customFormat="1">
      <c r="B31" s="190"/>
      <c r="S31" s="189"/>
      <c r="T31" s="190"/>
      <c r="U31" s="190"/>
      <c r="V31" s="190"/>
      <c r="W31" s="190"/>
      <c r="X31" s="190"/>
      <c r="Y31" s="190"/>
      <c r="Z31" s="187"/>
      <c r="AA31" s="190"/>
      <c r="AB31" s="190"/>
      <c r="AC31" s="190"/>
      <c r="AD31" s="190"/>
      <c r="AE31" s="191"/>
    </row>
    <row r="32" spans="1:31" s="186" customFormat="1">
      <c r="B32" s="190"/>
      <c r="S32" s="189"/>
      <c r="T32" s="190"/>
      <c r="U32" s="190"/>
      <c r="V32" s="190"/>
      <c r="W32" s="190"/>
      <c r="X32" s="190"/>
      <c r="Y32" s="190"/>
      <c r="Z32" s="187"/>
      <c r="AA32" s="190"/>
      <c r="AB32" s="190"/>
      <c r="AC32" s="190"/>
      <c r="AD32" s="190"/>
      <c r="AE32" s="191"/>
    </row>
    <row r="33" spans="1:28" s="186" customFormat="1">
      <c r="B33" s="190"/>
    </row>
    <row r="34" spans="1:28" s="186" customFormat="1">
      <c r="B34" s="190"/>
    </row>
    <row r="35" spans="1:28">
      <c r="A35" s="70"/>
      <c r="B35" s="97"/>
      <c r="C35" s="70"/>
      <c r="D35" s="70"/>
      <c r="E35" s="70"/>
      <c r="F35" s="70"/>
      <c r="G35" s="70"/>
      <c r="H35" s="70"/>
      <c r="I35" s="70"/>
      <c r="J35" s="70"/>
      <c r="K35" s="70"/>
      <c r="L35" s="70"/>
      <c r="M35" s="70"/>
      <c r="N35" s="70"/>
      <c r="O35" s="70"/>
      <c r="P35" s="70"/>
      <c r="U35" s="8"/>
      <c r="V35" s="8"/>
      <c r="W35" s="8"/>
      <c r="X35" s="8"/>
      <c r="Y35" s="8"/>
      <c r="Z35" s="8"/>
      <c r="AA35" s="8"/>
      <c r="AB35" s="70"/>
    </row>
    <row r="36" spans="1:28">
      <c r="A36" s="70"/>
      <c r="B36" s="97"/>
      <c r="C36" s="70"/>
      <c r="D36" s="70"/>
      <c r="E36" s="70"/>
      <c r="F36" s="70"/>
      <c r="G36" s="70"/>
      <c r="H36" s="70"/>
      <c r="I36" s="70"/>
      <c r="J36" s="70"/>
      <c r="K36" s="70"/>
      <c r="L36" s="70"/>
      <c r="M36" s="70"/>
      <c r="N36" s="70"/>
      <c r="O36" s="70"/>
      <c r="P36" s="70"/>
      <c r="U36" s="8"/>
      <c r="V36" s="8"/>
      <c r="W36" s="8"/>
      <c r="X36" s="8"/>
      <c r="Y36" s="8"/>
      <c r="Z36" s="8"/>
      <c r="AA36" s="8"/>
      <c r="AB36" s="70"/>
    </row>
    <row r="37" spans="1:28">
      <c r="A37" s="70"/>
      <c r="B37" s="97"/>
      <c r="C37" s="70"/>
      <c r="D37" s="70"/>
      <c r="E37" s="70"/>
      <c r="F37" s="70"/>
      <c r="G37" s="70"/>
      <c r="H37" s="70"/>
      <c r="I37" s="70"/>
      <c r="J37" s="70"/>
      <c r="K37" s="70"/>
      <c r="L37" s="70"/>
      <c r="M37" s="70"/>
      <c r="N37" s="70"/>
      <c r="O37" s="70"/>
      <c r="P37" s="70"/>
      <c r="U37" s="8"/>
      <c r="V37" s="8"/>
      <c r="W37" s="8"/>
      <c r="X37" s="8"/>
      <c r="Y37" s="8"/>
      <c r="Z37" s="8"/>
      <c r="AA37" s="8"/>
      <c r="AB37" s="70"/>
    </row>
    <row r="38" spans="1:28">
      <c r="A38" s="70"/>
      <c r="B38" s="97"/>
      <c r="C38" s="70"/>
      <c r="D38" s="70"/>
      <c r="E38" s="70"/>
      <c r="F38" s="70"/>
      <c r="G38" s="70"/>
      <c r="H38" s="70"/>
      <c r="I38" s="70"/>
      <c r="J38" s="70"/>
      <c r="K38" s="70"/>
      <c r="L38" s="70"/>
      <c r="M38" s="70"/>
      <c r="N38" s="70"/>
      <c r="O38" s="70"/>
      <c r="P38" s="70"/>
      <c r="U38" s="8"/>
      <c r="V38" s="8"/>
      <c r="W38" s="8"/>
      <c r="X38" s="8"/>
      <c r="Y38" s="8"/>
      <c r="Z38" s="8"/>
      <c r="AA38" s="8"/>
      <c r="AB38" s="70"/>
    </row>
    <row r="39" spans="1:28">
      <c r="A39" s="70"/>
      <c r="B39" s="97"/>
      <c r="C39" s="70"/>
      <c r="D39" s="70"/>
      <c r="E39" s="70"/>
      <c r="F39" s="70"/>
      <c r="G39" s="70"/>
      <c r="H39" s="70"/>
      <c r="I39" s="70"/>
      <c r="J39" s="70"/>
      <c r="K39" s="70"/>
      <c r="L39" s="70"/>
      <c r="M39" s="70"/>
      <c r="N39" s="70"/>
      <c r="O39" s="70"/>
      <c r="P39" s="70"/>
      <c r="U39" s="8"/>
      <c r="V39" s="8"/>
      <c r="W39" s="8"/>
      <c r="X39" s="8"/>
      <c r="Y39" s="8"/>
      <c r="Z39" s="8"/>
      <c r="AA39" s="8"/>
      <c r="AB39" s="70"/>
    </row>
    <row r="40" spans="1:28">
      <c r="Q40" s="8"/>
      <c r="R40" s="8"/>
      <c r="S40" s="8"/>
      <c r="T40" s="8"/>
      <c r="U40" s="8"/>
      <c r="V40" s="8"/>
      <c r="W40" s="8"/>
      <c r="X40" s="8"/>
      <c r="Y40" s="8"/>
      <c r="Z40" s="8"/>
      <c r="AA40" s="8"/>
    </row>
    <row r="41" spans="1:28">
      <c r="Q41" s="8"/>
      <c r="R41" s="8"/>
      <c r="S41" s="8"/>
      <c r="T41" s="8"/>
      <c r="U41" s="8"/>
      <c r="V41" s="8"/>
      <c r="W41" s="8"/>
      <c r="X41" s="8"/>
      <c r="Y41" s="8"/>
      <c r="Z41" s="8"/>
      <c r="AA41" s="8"/>
    </row>
  </sheetData>
  <pageMargins left="0.511811024" right="0.511811024" top="0.78740157500000008" bottom="0.78740157500000008" header="0.31496062000000008" footer="0.31496062000000008"/>
  <pageSetup paperSize="9" orientation="portrait" r:id="rId1"/>
  <ignoredErrors>
    <ignoredError sqref="B17"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5"/>
  <dimension ref="A1:T50"/>
  <sheetViews>
    <sheetView zoomScale="90" zoomScaleNormal="90" workbookViewId="0">
      <selection activeCell="O3" sqref="O3"/>
    </sheetView>
  </sheetViews>
  <sheetFormatPr defaultRowHeight="15"/>
  <cols>
    <col min="1" max="1" width="24.85546875" style="99" customWidth="1"/>
    <col min="2" max="2" width="8.140625" customWidth="1"/>
    <col min="3" max="3" width="7.42578125" customWidth="1"/>
    <col min="4" max="4" width="7.28515625" customWidth="1"/>
    <col min="5" max="5" width="7.140625" style="60" customWidth="1"/>
    <col min="6" max="6" width="7.7109375" style="66" customWidth="1"/>
    <col min="7" max="7" width="6.42578125" style="66" customWidth="1"/>
    <col min="8" max="8" width="7.42578125" style="66" customWidth="1"/>
    <col min="9" max="9" width="8" style="66" customWidth="1"/>
    <col min="10" max="10" width="7.42578125" style="82" customWidth="1"/>
    <col min="11" max="11" width="8.140625" style="66" customWidth="1"/>
    <col min="12" max="12" width="7.28515625" style="66" customWidth="1"/>
    <col min="13" max="13" width="7" customWidth="1"/>
    <col min="14" max="14" width="6.7109375" bestFit="1" customWidth="1"/>
    <col min="15" max="15" width="7.140625" style="3" customWidth="1"/>
    <col min="16" max="16" width="14.5703125" customWidth="1"/>
    <col min="17" max="17" width="9.140625" customWidth="1"/>
  </cols>
  <sheetData>
    <row r="1" spans="1:16">
      <c r="A1" s="98" t="s">
        <v>3</v>
      </c>
      <c r="B1" s="67"/>
      <c r="C1" s="67"/>
      <c r="D1" s="67"/>
      <c r="E1" s="68"/>
      <c r="F1" s="84"/>
      <c r="G1" s="84"/>
    </row>
    <row r="2" spans="1:16">
      <c r="A2" s="85" t="s">
        <v>4</v>
      </c>
      <c r="B2" s="1"/>
      <c r="C2" s="1"/>
      <c r="D2" s="1"/>
      <c r="E2" s="59"/>
      <c r="F2" s="5"/>
      <c r="G2" s="5"/>
    </row>
    <row r="3" spans="1:16" ht="15.75" thickBot="1"/>
    <row r="4" spans="1:16" ht="39.75" thickBot="1">
      <c r="A4" s="546" t="s">
        <v>384</v>
      </c>
      <c r="B4" s="933">
        <v>46357</v>
      </c>
      <c r="C4" s="418">
        <v>46327</v>
      </c>
      <c r="D4" s="418">
        <v>46296</v>
      </c>
      <c r="E4" s="417">
        <v>46266</v>
      </c>
      <c r="F4" s="417">
        <v>46235</v>
      </c>
      <c r="G4" s="417">
        <v>46204</v>
      </c>
      <c r="H4" s="417">
        <v>46174</v>
      </c>
      <c r="I4" s="419">
        <v>46143</v>
      </c>
      <c r="J4" s="417">
        <v>46113</v>
      </c>
      <c r="K4" s="416">
        <v>46082</v>
      </c>
      <c r="L4" s="420">
        <v>46054</v>
      </c>
      <c r="M4" s="421">
        <v>46023</v>
      </c>
      <c r="N4" s="257" t="s">
        <v>8</v>
      </c>
      <c r="O4" s="62" t="s">
        <v>9</v>
      </c>
      <c r="P4" s="100" t="s">
        <v>385</v>
      </c>
    </row>
    <row r="5" spans="1:16">
      <c r="A5" s="547" t="s">
        <v>386</v>
      </c>
      <c r="B5" s="512"/>
      <c r="C5" s="506"/>
      <c r="D5" s="506"/>
      <c r="E5" s="506"/>
      <c r="F5" s="506"/>
      <c r="G5" s="506"/>
      <c r="H5" s="506"/>
      <c r="I5" s="506"/>
      <c r="J5" s="506">
        <v>13</v>
      </c>
      <c r="K5" s="513">
        <v>42</v>
      </c>
      <c r="L5" s="506">
        <v>22</v>
      </c>
      <c r="M5" s="550">
        <v>24</v>
      </c>
      <c r="N5" s="932">
        <f>SUM(B5:M5)</f>
        <v>101</v>
      </c>
      <c r="O5" s="551">
        <f>AVERAGE(B5:M5)</f>
        <v>25.25</v>
      </c>
      <c r="P5" s="552">
        <f>N5/$N$37*100</f>
        <v>2.2295805739514347</v>
      </c>
    </row>
    <row r="6" spans="1:16">
      <c r="A6" s="548" t="s">
        <v>387</v>
      </c>
      <c r="B6" s="516"/>
      <c r="C6" s="513"/>
      <c r="D6" s="513"/>
      <c r="E6" s="513"/>
      <c r="F6" s="513"/>
      <c r="G6" s="513"/>
      <c r="H6" s="513"/>
      <c r="I6" s="513"/>
      <c r="J6" s="513">
        <v>102</v>
      </c>
      <c r="K6" s="513">
        <v>85</v>
      </c>
      <c r="L6" s="513">
        <v>65</v>
      </c>
      <c r="M6" s="553">
        <v>82</v>
      </c>
      <c r="N6" s="554">
        <f t="shared" ref="N6:N36" si="0">SUM(B6:M6)</f>
        <v>334</v>
      </c>
      <c r="O6" s="555">
        <f t="shared" ref="O6:O37" si="1">AVERAGE(B6:M6)</f>
        <v>83.5</v>
      </c>
      <c r="P6" s="556">
        <f t="shared" ref="P6:P36" si="2">N6/$N$37*100</f>
        <v>7.3730684326710811</v>
      </c>
    </row>
    <row r="7" spans="1:16">
      <c r="A7" s="548" t="s">
        <v>388</v>
      </c>
      <c r="B7" s="516"/>
      <c r="C7" s="513"/>
      <c r="D7" s="513"/>
      <c r="E7" s="513"/>
      <c r="F7" s="513"/>
      <c r="G7" s="513"/>
      <c r="H7" s="513"/>
      <c r="I7" s="513"/>
      <c r="J7" s="513">
        <v>37</v>
      </c>
      <c r="K7" s="513">
        <v>45</v>
      </c>
      <c r="L7" s="513">
        <v>25</v>
      </c>
      <c r="M7" s="553">
        <v>26</v>
      </c>
      <c r="N7" s="554">
        <f t="shared" si="0"/>
        <v>133</v>
      </c>
      <c r="O7" s="555">
        <f t="shared" si="1"/>
        <v>33.25</v>
      </c>
      <c r="P7" s="556">
        <f t="shared" si="2"/>
        <v>2.9359823399558498</v>
      </c>
    </row>
    <row r="8" spans="1:16">
      <c r="A8" s="548" t="s">
        <v>389</v>
      </c>
      <c r="B8" s="516"/>
      <c r="C8" s="513"/>
      <c r="D8" s="513"/>
      <c r="E8" s="513"/>
      <c r="F8" s="513"/>
      <c r="G8" s="513"/>
      <c r="H8" s="513"/>
      <c r="I8" s="513"/>
      <c r="J8" s="513">
        <v>40</v>
      </c>
      <c r="K8" s="513">
        <v>57</v>
      </c>
      <c r="L8" s="513">
        <v>37</v>
      </c>
      <c r="M8" s="553">
        <v>41</v>
      </c>
      <c r="N8" s="554">
        <f t="shared" si="0"/>
        <v>175</v>
      </c>
      <c r="O8" s="555">
        <f t="shared" si="1"/>
        <v>43.75</v>
      </c>
      <c r="P8" s="556">
        <f t="shared" si="2"/>
        <v>3.8631346578366448</v>
      </c>
    </row>
    <row r="9" spans="1:16">
      <c r="A9" s="548" t="s">
        <v>390</v>
      </c>
      <c r="B9" s="516"/>
      <c r="C9" s="513"/>
      <c r="D9" s="513"/>
      <c r="E9" s="513"/>
      <c r="F9" s="513"/>
      <c r="G9" s="513"/>
      <c r="H9" s="513"/>
      <c r="I9" s="513"/>
      <c r="J9" s="513">
        <v>20</v>
      </c>
      <c r="K9" s="513">
        <v>33</v>
      </c>
      <c r="L9" s="513">
        <v>25</v>
      </c>
      <c r="M9" s="553">
        <v>36</v>
      </c>
      <c r="N9" s="554">
        <f t="shared" si="0"/>
        <v>114</v>
      </c>
      <c r="O9" s="555">
        <f t="shared" si="1"/>
        <v>28.5</v>
      </c>
      <c r="P9" s="556">
        <f t="shared" si="2"/>
        <v>2.5165562913907285</v>
      </c>
    </row>
    <row r="10" spans="1:16">
      <c r="A10" s="548" t="s">
        <v>391</v>
      </c>
      <c r="B10" s="516"/>
      <c r="C10" s="513"/>
      <c r="D10" s="513"/>
      <c r="E10" s="513"/>
      <c r="F10" s="513"/>
      <c r="G10" s="513"/>
      <c r="H10" s="513"/>
      <c r="I10" s="513"/>
      <c r="J10" s="513">
        <v>28</v>
      </c>
      <c r="K10" s="513">
        <v>38</v>
      </c>
      <c r="L10" s="513">
        <v>38</v>
      </c>
      <c r="M10" s="553">
        <v>25</v>
      </c>
      <c r="N10" s="554">
        <f t="shared" si="0"/>
        <v>129</v>
      </c>
      <c r="O10" s="555">
        <f t="shared" si="1"/>
        <v>32.25</v>
      </c>
      <c r="P10" s="556">
        <f t="shared" si="2"/>
        <v>2.8476821192052979</v>
      </c>
    </row>
    <row r="11" spans="1:16">
      <c r="A11" s="548" t="s">
        <v>392</v>
      </c>
      <c r="B11" s="516"/>
      <c r="C11" s="513"/>
      <c r="D11" s="513"/>
      <c r="E11" s="513"/>
      <c r="F11" s="513"/>
      <c r="G11" s="513"/>
      <c r="H11" s="513"/>
      <c r="I11" s="513"/>
      <c r="J11" s="513">
        <v>4</v>
      </c>
      <c r="K11" s="513">
        <v>7</v>
      </c>
      <c r="L11" s="513">
        <v>4</v>
      </c>
      <c r="M11" s="553">
        <v>9</v>
      </c>
      <c r="N11" s="554">
        <f t="shared" si="0"/>
        <v>24</v>
      </c>
      <c r="O11" s="555">
        <f t="shared" si="1"/>
        <v>6</v>
      </c>
      <c r="P11" s="556">
        <f t="shared" si="2"/>
        <v>0.5298013245033113</v>
      </c>
    </row>
    <row r="12" spans="1:16">
      <c r="A12" s="548" t="s">
        <v>393</v>
      </c>
      <c r="B12" s="516"/>
      <c r="C12" s="513"/>
      <c r="D12" s="513"/>
      <c r="E12" s="513"/>
      <c r="F12" s="513"/>
      <c r="G12" s="513"/>
      <c r="H12" s="513"/>
      <c r="I12" s="513"/>
      <c r="J12" s="513">
        <v>16</v>
      </c>
      <c r="K12" s="513">
        <v>25</v>
      </c>
      <c r="L12" s="513">
        <v>14</v>
      </c>
      <c r="M12" s="553">
        <v>9</v>
      </c>
      <c r="N12" s="554">
        <f t="shared" si="0"/>
        <v>64</v>
      </c>
      <c r="O12" s="555">
        <f t="shared" si="1"/>
        <v>16</v>
      </c>
      <c r="P12" s="556">
        <f t="shared" si="2"/>
        <v>1.4128035320088301</v>
      </c>
    </row>
    <row r="13" spans="1:16">
      <c r="A13" s="548" t="s">
        <v>394</v>
      </c>
      <c r="B13" s="516"/>
      <c r="C13" s="513"/>
      <c r="D13" s="513"/>
      <c r="E13" s="513"/>
      <c r="F13" s="513"/>
      <c r="G13" s="513"/>
      <c r="H13" s="513"/>
      <c r="I13" s="513"/>
      <c r="J13" s="513">
        <v>20</v>
      </c>
      <c r="K13" s="513">
        <v>25</v>
      </c>
      <c r="L13" s="513">
        <v>23</v>
      </c>
      <c r="M13" s="553">
        <v>19</v>
      </c>
      <c r="N13" s="554">
        <f t="shared" si="0"/>
        <v>87</v>
      </c>
      <c r="O13" s="555">
        <f t="shared" si="1"/>
        <v>21.75</v>
      </c>
      <c r="P13" s="556">
        <f t="shared" si="2"/>
        <v>1.9205298013245033</v>
      </c>
    </row>
    <row r="14" spans="1:16">
      <c r="A14" s="548" t="s">
        <v>395</v>
      </c>
      <c r="B14" s="516"/>
      <c r="C14" s="513"/>
      <c r="D14" s="513"/>
      <c r="E14" s="513"/>
      <c r="F14" s="513"/>
      <c r="G14" s="513"/>
      <c r="H14" s="513"/>
      <c r="I14" s="513"/>
      <c r="J14" s="513">
        <v>8</v>
      </c>
      <c r="K14" s="513">
        <v>32</v>
      </c>
      <c r="L14" s="513">
        <v>20</v>
      </c>
      <c r="M14" s="553">
        <v>6</v>
      </c>
      <c r="N14" s="554">
        <f t="shared" si="0"/>
        <v>66</v>
      </c>
      <c r="O14" s="555">
        <f t="shared" si="1"/>
        <v>16.5</v>
      </c>
      <c r="P14" s="556">
        <f t="shared" si="2"/>
        <v>1.4569536423841061</v>
      </c>
    </row>
    <row r="15" spans="1:16">
      <c r="A15" s="548" t="s">
        <v>396</v>
      </c>
      <c r="B15" s="516"/>
      <c r="C15" s="513"/>
      <c r="D15" s="513"/>
      <c r="E15" s="513"/>
      <c r="F15" s="513"/>
      <c r="G15" s="513"/>
      <c r="H15" s="513"/>
      <c r="I15" s="513"/>
      <c r="J15" s="513">
        <v>48</v>
      </c>
      <c r="K15" s="513">
        <v>56</v>
      </c>
      <c r="L15" s="513">
        <v>69</v>
      </c>
      <c r="M15" s="553">
        <v>85</v>
      </c>
      <c r="N15" s="554">
        <f t="shared" si="0"/>
        <v>258</v>
      </c>
      <c r="O15" s="555">
        <f t="shared" si="1"/>
        <v>64.5</v>
      </c>
      <c r="P15" s="556">
        <f t="shared" si="2"/>
        <v>5.6953642384105958</v>
      </c>
    </row>
    <row r="16" spans="1:16">
      <c r="A16" s="548" t="s">
        <v>397</v>
      </c>
      <c r="B16" s="516"/>
      <c r="C16" s="513"/>
      <c r="D16" s="513"/>
      <c r="E16" s="513"/>
      <c r="F16" s="513"/>
      <c r="G16" s="513"/>
      <c r="H16" s="513"/>
      <c r="I16" s="513"/>
      <c r="J16" s="513">
        <v>12</v>
      </c>
      <c r="K16" s="513">
        <v>19</v>
      </c>
      <c r="L16" s="513">
        <v>15</v>
      </c>
      <c r="M16" s="553">
        <v>17</v>
      </c>
      <c r="N16" s="554">
        <f t="shared" si="0"/>
        <v>63</v>
      </c>
      <c r="O16" s="555">
        <f t="shared" si="1"/>
        <v>15.75</v>
      </c>
      <c r="P16" s="556">
        <f t="shared" si="2"/>
        <v>1.3907284768211921</v>
      </c>
    </row>
    <row r="17" spans="1:20">
      <c r="A17" s="548" t="s">
        <v>398</v>
      </c>
      <c r="B17" s="516"/>
      <c r="C17" s="513"/>
      <c r="D17" s="513"/>
      <c r="E17" s="513"/>
      <c r="F17" s="513"/>
      <c r="G17" s="513"/>
      <c r="H17" s="513"/>
      <c r="I17" s="513"/>
      <c r="J17" s="513">
        <v>64</v>
      </c>
      <c r="K17" s="513">
        <v>51</v>
      </c>
      <c r="L17" s="513">
        <v>40</v>
      </c>
      <c r="M17" s="553">
        <v>59</v>
      </c>
      <c r="N17" s="554">
        <f t="shared" si="0"/>
        <v>214</v>
      </c>
      <c r="O17" s="555">
        <f t="shared" si="1"/>
        <v>53.5</v>
      </c>
      <c r="P17" s="556">
        <f t="shared" si="2"/>
        <v>4.7240618101545255</v>
      </c>
    </row>
    <row r="18" spans="1:20">
      <c r="A18" s="548" t="s">
        <v>399</v>
      </c>
      <c r="B18" s="516"/>
      <c r="C18" s="513"/>
      <c r="D18" s="513"/>
      <c r="E18" s="513"/>
      <c r="F18" s="513"/>
      <c r="G18" s="513"/>
      <c r="H18" s="513"/>
      <c r="I18" s="513"/>
      <c r="J18" s="513">
        <v>29</v>
      </c>
      <c r="K18" s="513">
        <v>42</v>
      </c>
      <c r="L18" s="513">
        <v>16</v>
      </c>
      <c r="M18" s="553">
        <v>9</v>
      </c>
      <c r="N18" s="554">
        <f t="shared" si="0"/>
        <v>96</v>
      </c>
      <c r="O18" s="555">
        <f t="shared" si="1"/>
        <v>24</v>
      </c>
      <c r="P18" s="556">
        <f t="shared" si="2"/>
        <v>2.1192052980132452</v>
      </c>
    </row>
    <row r="19" spans="1:20">
      <c r="A19" s="548" t="s">
        <v>400</v>
      </c>
      <c r="B19" s="516"/>
      <c r="C19" s="513"/>
      <c r="D19" s="513"/>
      <c r="E19" s="513"/>
      <c r="F19" s="513"/>
      <c r="G19" s="513"/>
      <c r="H19" s="513"/>
      <c r="I19" s="513"/>
      <c r="J19" s="513">
        <v>45</v>
      </c>
      <c r="K19" s="513">
        <v>39</v>
      </c>
      <c r="L19" s="513">
        <v>33</v>
      </c>
      <c r="M19" s="553">
        <v>35</v>
      </c>
      <c r="N19" s="554">
        <f t="shared" si="0"/>
        <v>152</v>
      </c>
      <c r="O19" s="555">
        <f t="shared" si="1"/>
        <v>38</v>
      </c>
      <c r="P19" s="556">
        <f t="shared" si="2"/>
        <v>3.3554083885209716</v>
      </c>
      <c r="Q19" s="74"/>
      <c r="T19" s="71"/>
    </row>
    <row r="20" spans="1:20">
      <c r="A20" s="548" t="s">
        <v>401</v>
      </c>
      <c r="B20" s="516"/>
      <c r="C20" s="513"/>
      <c r="D20" s="513"/>
      <c r="E20" s="513"/>
      <c r="F20" s="513"/>
      <c r="G20" s="513"/>
      <c r="H20" s="513"/>
      <c r="I20" s="513"/>
      <c r="J20" s="513">
        <v>55</v>
      </c>
      <c r="K20" s="513">
        <v>80</v>
      </c>
      <c r="L20" s="513">
        <v>61</v>
      </c>
      <c r="M20" s="553">
        <v>52</v>
      </c>
      <c r="N20" s="554">
        <f t="shared" si="0"/>
        <v>248</v>
      </c>
      <c r="O20" s="555">
        <f t="shared" si="1"/>
        <v>62</v>
      </c>
      <c r="P20" s="556">
        <f t="shared" si="2"/>
        <v>5.4746136865342168</v>
      </c>
      <c r="Q20" s="74"/>
      <c r="T20" s="71"/>
    </row>
    <row r="21" spans="1:20">
      <c r="A21" s="548" t="s">
        <v>402</v>
      </c>
      <c r="B21" s="516"/>
      <c r="C21" s="513"/>
      <c r="D21" s="513"/>
      <c r="E21" s="513"/>
      <c r="F21" s="513"/>
      <c r="G21" s="513"/>
      <c r="H21" s="513"/>
      <c r="I21" s="513"/>
      <c r="J21" s="513">
        <v>36</v>
      </c>
      <c r="K21" s="513">
        <v>30</v>
      </c>
      <c r="L21" s="513">
        <v>29</v>
      </c>
      <c r="M21" s="553">
        <v>24</v>
      </c>
      <c r="N21" s="554">
        <f t="shared" si="0"/>
        <v>119</v>
      </c>
      <c r="O21" s="555">
        <f t="shared" si="1"/>
        <v>29.75</v>
      </c>
      <c r="P21" s="556">
        <f t="shared" si="2"/>
        <v>2.6269315673289184</v>
      </c>
      <c r="Q21" s="74"/>
      <c r="T21" s="71"/>
    </row>
    <row r="22" spans="1:20">
      <c r="A22" s="548" t="s">
        <v>403</v>
      </c>
      <c r="B22" s="516"/>
      <c r="C22" s="513"/>
      <c r="D22" s="513"/>
      <c r="E22" s="513"/>
      <c r="F22" s="513"/>
      <c r="G22" s="513"/>
      <c r="H22" s="513"/>
      <c r="I22" s="513"/>
      <c r="J22" s="513">
        <v>54</v>
      </c>
      <c r="K22" s="513">
        <v>58</v>
      </c>
      <c r="L22" s="513">
        <v>43</v>
      </c>
      <c r="M22" s="553">
        <v>61</v>
      </c>
      <c r="N22" s="554">
        <f t="shared" si="0"/>
        <v>216</v>
      </c>
      <c r="O22" s="555">
        <f t="shared" si="1"/>
        <v>54</v>
      </c>
      <c r="P22" s="556">
        <f t="shared" si="2"/>
        <v>4.7682119205298017</v>
      </c>
      <c r="Q22" s="74"/>
      <c r="T22" s="71"/>
    </row>
    <row r="23" spans="1:20">
      <c r="A23" s="548" t="s">
        <v>404</v>
      </c>
      <c r="B23" s="516"/>
      <c r="C23" s="513"/>
      <c r="D23" s="513"/>
      <c r="E23" s="513"/>
      <c r="F23" s="513"/>
      <c r="G23" s="513"/>
      <c r="H23" s="513"/>
      <c r="I23" s="513"/>
      <c r="J23" s="513">
        <v>27</v>
      </c>
      <c r="K23" s="513">
        <v>44</v>
      </c>
      <c r="L23" s="513">
        <v>27</v>
      </c>
      <c r="M23" s="553">
        <v>6</v>
      </c>
      <c r="N23" s="554">
        <f t="shared" si="0"/>
        <v>104</v>
      </c>
      <c r="O23" s="555">
        <f t="shared" si="1"/>
        <v>26</v>
      </c>
      <c r="P23" s="556">
        <f t="shared" si="2"/>
        <v>2.295805739514349</v>
      </c>
      <c r="Q23" s="74"/>
      <c r="T23" s="71"/>
    </row>
    <row r="24" spans="1:20">
      <c r="A24" s="548" t="s">
        <v>405</v>
      </c>
      <c r="B24" s="516"/>
      <c r="C24" s="513"/>
      <c r="D24" s="513"/>
      <c r="E24" s="513"/>
      <c r="F24" s="513"/>
      <c r="G24" s="513"/>
      <c r="H24" s="513"/>
      <c r="I24" s="513"/>
      <c r="J24" s="513">
        <v>43</v>
      </c>
      <c r="K24" s="513">
        <v>50</v>
      </c>
      <c r="L24" s="513">
        <v>53</v>
      </c>
      <c r="M24" s="553">
        <v>52</v>
      </c>
      <c r="N24" s="554">
        <f t="shared" si="0"/>
        <v>198</v>
      </c>
      <c r="O24" s="555">
        <f t="shared" si="1"/>
        <v>49.5</v>
      </c>
      <c r="P24" s="556">
        <f t="shared" si="2"/>
        <v>4.370860927152318</v>
      </c>
      <c r="Q24" s="74"/>
      <c r="T24" s="71"/>
    </row>
    <row r="25" spans="1:20">
      <c r="A25" s="548" t="s">
        <v>406</v>
      </c>
      <c r="B25" s="516"/>
      <c r="C25" s="513"/>
      <c r="D25" s="513"/>
      <c r="E25" s="513"/>
      <c r="F25" s="513"/>
      <c r="G25" s="513"/>
      <c r="H25" s="513"/>
      <c r="I25" s="513"/>
      <c r="J25" s="513">
        <v>3</v>
      </c>
      <c r="K25" s="513">
        <v>9</v>
      </c>
      <c r="L25" s="513">
        <v>7</v>
      </c>
      <c r="M25" s="553">
        <v>4</v>
      </c>
      <c r="N25" s="554">
        <f t="shared" si="0"/>
        <v>23</v>
      </c>
      <c r="O25" s="555">
        <f t="shared" si="1"/>
        <v>5.75</v>
      </c>
      <c r="P25" s="556">
        <f t="shared" si="2"/>
        <v>0.50772626931567333</v>
      </c>
      <c r="Q25" s="74"/>
      <c r="T25" s="71"/>
    </row>
    <row r="26" spans="1:20">
      <c r="A26" s="548" t="s">
        <v>407</v>
      </c>
      <c r="B26" s="516"/>
      <c r="C26" s="513"/>
      <c r="D26" s="513"/>
      <c r="E26" s="513"/>
      <c r="F26" s="513"/>
      <c r="G26" s="513"/>
      <c r="H26" s="513"/>
      <c r="I26" s="513"/>
      <c r="J26" s="513">
        <v>49</v>
      </c>
      <c r="K26" s="513">
        <v>47</v>
      </c>
      <c r="L26" s="513">
        <v>49</v>
      </c>
      <c r="M26" s="553">
        <v>42</v>
      </c>
      <c r="N26" s="554">
        <f t="shared" si="0"/>
        <v>187</v>
      </c>
      <c r="O26" s="555">
        <f t="shared" si="1"/>
        <v>46.75</v>
      </c>
      <c r="P26" s="556">
        <f t="shared" si="2"/>
        <v>4.1280353200883004</v>
      </c>
      <c r="Q26" s="74"/>
      <c r="T26" s="71"/>
    </row>
    <row r="27" spans="1:20">
      <c r="A27" s="548" t="s">
        <v>408</v>
      </c>
      <c r="B27" s="516"/>
      <c r="C27" s="513"/>
      <c r="D27" s="513"/>
      <c r="E27" s="513"/>
      <c r="F27" s="513"/>
      <c r="G27" s="513"/>
      <c r="H27" s="513"/>
      <c r="I27" s="513"/>
      <c r="J27" s="513">
        <v>48</v>
      </c>
      <c r="K27" s="513">
        <v>45</v>
      </c>
      <c r="L27" s="513">
        <v>43</v>
      </c>
      <c r="M27" s="553">
        <v>54</v>
      </c>
      <c r="N27" s="554">
        <f t="shared" si="0"/>
        <v>190</v>
      </c>
      <c r="O27" s="555">
        <f t="shared" si="1"/>
        <v>47.5</v>
      </c>
      <c r="P27" s="556">
        <f t="shared" si="2"/>
        <v>4.1942604856512142</v>
      </c>
      <c r="Q27" s="74"/>
      <c r="T27" s="71"/>
    </row>
    <row r="28" spans="1:20">
      <c r="A28" s="548" t="s">
        <v>409</v>
      </c>
      <c r="B28" s="516"/>
      <c r="C28" s="513"/>
      <c r="D28" s="513"/>
      <c r="E28" s="513"/>
      <c r="F28" s="513"/>
      <c r="G28" s="513"/>
      <c r="H28" s="513"/>
      <c r="I28" s="513"/>
      <c r="J28" s="513">
        <v>34</v>
      </c>
      <c r="K28" s="513">
        <v>41</v>
      </c>
      <c r="L28" s="513">
        <v>31</v>
      </c>
      <c r="M28" s="553">
        <v>38</v>
      </c>
      <c r="N28" s="554">
        <f t="shared" si="0"/>
        <v>144</v>
      </c>
      <c r="O28" s="555">
        <f t="shared" si="1"/>
        <v>36</v>
      </c>
      <c r="P28" s="556">
        <f t="shared" si="2"/>
        <v>3.1788079470198674</v>
      </c>
      <c r="Q28" s="74"/>
      <c r="T28" s="71"/>
    </row>
    <row r="29" spans="1:20">
      <c r="A29" s="548" t="s">
        <v>410</v>
      </c>
      <c r="B29" s="516"/>
      <c r="C29" s="513"/>
      <c r="D29" s="513"/>
      <c r="E29" s="513"/>
      <c r="F29" s="513"/>
      <c r="G29" s="513"/>
      <c r="H29" s="513"/>
      <c r="I29" s="513"/>
      <c r="J29" s="513">
        <v>59</v>
      </c>
      <c r="K29" s="513">
        <v>61</v>
      </c>
      <c r="L29" s="513">
        <v>45</v>
      </c>
      <c r="M29" s="553">
        <v>43</v>
      </c>
      <c r="N29" s="554">
        <f t="shared" si="0"/>
        <v>208</v>
      </c>
      <c r="O29" s="555">
        <f t="shared" si="1"/>
        <v>52</v>
      </c>
      <c r="P29" s="556">
        <f t="shared" si="2"/>
        <v>4.5916114790286979</v>
      </c>
      <c r="Q29" s="74"/>
      <c r="T29" s="71"/>
    </row>
    <row r="30" spans="1:20">
      <c r="A30" s="548" t="s">
        <v>411</v>
      </c>
      <c r="B30" s="516"/>
      <c r="C30" s="513"/>
      <c r="D30" s="513"/>
      <c r="E30" s="513"/>
      <c r="F30" s="513"/>
      <c r="G30" s="513"/>
      <c r="H30" s="513"/>
      <c r="I30" s="513"/>
      <c r="J30" s="513">
        <v>20</v>
      </c>
      <c r="K30" s="513">
        <v>14</v>
      </c>
      <c r="L30" s="513">
        <v>21</v>
      </c>
      <c r="M30" s="553">
        <v>20</v>
      </c>
      <c r="N30" s="554">
        <f t="shared" si="0"/>
        <v>75</v>
      </c>
      <c r="O30" s="555">
        <f t="shared" si="1"/>
        <v>18.75</v>
      </c>
      <c r="P30" s="556">
        <f t="shared" si="2"/>
        <v>1.6556291390728477</v>
      </c>
      <c r="Q30" s="74"/>
      <c r="T30" s="71"/>
    </row>
    <row r="31" spans="1:20">
      <c r="A31" s="548" t="s">
        <v>412</v>
      </c>
      <c r="B31" s="516"/>
      <c r="C31" s="513"/>
      <c r="D31" s="513"/>
      <c r="E31" s="513"/>
      <c r="F31" s="513"/>
      <c r="G31" s="513"/>
      <c r="H31" s="513"/>
      <c r="I31" s="513"/>
      <c r="J31" s="513">
        <v>9</v>
      </c>
      <c r="K31" s="513">
        <v>14</v>
      </c>
      <c r="L31" s="513">
        <v>13</v>
      </c>
      <c r="M31" s="553">
        <v>15</v>
      </c>
      <c r="N31" s="554">
        <f t="shared" si="0"/>
        <v>51</v>
      </c>
      <c r="O31" s="555">
        <f t="shared" si="1"/>
        <v>12.75</v>
      </c>
      <c r="P31" s="556">
        <f t="shared" si="2"/>
        <v>1.1258278145695364</v>
      </c>
      <c r="Q31" s="74"/>
      <c r="T31" s="71"/>
    </row>
    <row r="32" spans="1:20">
      <c r="A32" s="548" t="s">
        <v>413</v>
      </c>
      <c r="B32" s="516"/>
      <c r="C32" s="513"/>
      <c r="D32" s="513"/>
      <c r="E32" s="513"/>
      <c r="F32" s="513"/>
      <c r="G32" s="513"/>
      <c r="H32" s="513"/>
      <c r="I32" s="513"/>
      <c r="J32" s="513">
        <v>12</v>
      </c>
      <c r="K32" s="513">
        <v>12</v>
      </c>
      <c r="L32" s="513">
        <v>4</v>
      </c>
      <c r="M32" s="553">
        <v>20</v>
      </c>
      <c r="N32" s="554">
        <f t="shared" si="0"/>
        <v>48</v>
      </c>
      <c r="O32" s="555">
        <f t="shared" si="1"/>
        <v>12</v>
      </c>
      <c r="P32" s="556">
        <f t="shared" si="2"/>
        <v>1.0596026490066226</v>
      </c>
      <c r="Q32" s="74"/>
      <c r="T32" s="71"/>
    </row>
    <row r="33" spans="1:20">
      <c r="A33" s="548" t="s">
        <v>414</v>
      </c>
      <c r="B33" s="516"/>
      <c r="C33" s="513"/>
      <c r="D33" s="513"/>
      <c r="E33" s="513"/>
      <c r="F33" s="513"/>
      <c r="G33" s="513"/>
      <c r="H33" s="513"/>
      <c r="I33" s="513"/>
      <c r="J33" s="513">
        <v>92</v>
      </c>
      <c r="K33" s="513">
        <v>89</v>
      </c>
      <c r="L33" s="513">
        <v>83</v>
      </c>
      <c r="M33" s="553">
        <v>72</v>
      </c>
      <c r="N33" s="554">
        <f t="shared" si="0"/>
        <v>336</v>
      </c>
      <c r="O33" s="555">
        <f t="shared" si="1"/>
        <v>84</v>
      </c>
      <c r="P33" s="556">
        <f t="shared" si="2"/>
        <v>7.4172185430463582</v>
      </c>
      <c r="Q33" s="74"/>
      <c r="T33" s="71"/>
    </row>
    <row r="34" spans="1:20">
      <c r="A34" s="548" t="s">
        <v>415</v>
      </c>
      <c r="B34" s="516"/>
      <c r="C34" s="513"/>
      <c r="D34" s="513"/>
      <c r="E34" s="513"/>
      <c r="F34" s="513"/>
      <c r="G34" s="513"/>
      <c r="H34" s="513"/>
      <c r="I34" s="513"/>
      <c r="J34" s="513">
        <v>19</v>
      </c>
      <c r="K34" s="513">
        <v>33</v>
      </c>
      <c r="L34" s="513">
        <v>22</v>
      </c>
      <c r="M34" s="553">
        <v>31</v>
      </c>
      <c r="N34" s="554">
        <f t="shared" si="0"/>
        <v>105</v>
      </c>
      <c r="O34" s="555">
        <f t="shared" si="1"/>
        <v>26.25</v>
      </c>
      <c r="P34" s="556">
        <f t="shared" si="2"/>
        <v>2.3178807947019866</v>
      </c>
      <c r="Q34" s="74"/>
      <c r="T34" s="71"/>
    </row>
    <row r="35" spans="1:20">
      <c r="A35" s="548" t="s">
        <v>416</v>
      </c>
      <c r="B35" s="516"/>
      <c r="C35" s="513"/>
      <c r="D35" s="513"/>
      <c r="E35" s="513"/>
      <c r="F35" s="513"/>
      <c r="G35" s="513"/>
      <c r="H35" s="513"/>
      <c r="I35" s="513"/>
      <c r="J35" s="513">
        <v>44</v>
      </c>
      <c r="K35" s="513">
        <v>62</v>
      </c>
      <c r="L35" s="513">
        <v>45</v>
      </c>
      <c r="M35" s="553">
        <v>34</v>
      </c>
      <c r="N35" s="554">
        <f t="shared" si="0"/>
        <v>185</v>
      </c>
      <c r="O35" s="555">
        <f t="shared" si="1"/>
        <v>46.25</v>
      </c>
      <c r="P35" s="556">
        <f t="shared" si="2"/>
        <v>4.0838852097130243</v>
      </c>
      <c r="Q35" s="74"/>
      <c r="T35" s="71"/>
    </row>
    <row r="36" spans="1:20" ht="15.75" thickBot="1">
      <c r="A36" s="549" t="s">
        <v>417</v>
      </c>
      <c r="B36" s="557"/>
      <c r="C36" s="519"/>
      <c r="D36" s="519"/>
      <c r="E36" s="519"/>
      <c r="F36" s="519"/>
      <c r="G36" s="519"/>
      <c r="H36" s="519"/>
      <c r="I36" s="519"/>
      <c r="J36" s="519">
        <v>23</v>
      </c>
      <c r="K36" s="513">
        <v>15</v>
      </c>
      <c r="L36" s="519">
        <v>17</v>
      </c>
      <c r="M36" s="558">
        <v>28</v>
      </c>
      <c r="N36" s="559">
        <f t="shared" si="0"/>
        <v>83</v>
      </c>
      <c r="O36" s="560">
        <f t="shared" si="1"/>
        <v>20.75</v>
      </c>
      <c r="P36" s="556">
        <f t="shared" si="2"/>
        <v>1.8322295805739515</v>
      </c>
      <c r="Q36" s="74"/>
      <c r="T36" s="71"/>
    </row>
    <row r="37" spans="1:20" ht="15.75" thickBot="1">
      <c r="A37" s="561" t="s">
        <v>8</v>
      </c>
      <c r="B37" s="562"/>
      <c r="C37" s="562"/>
      <c r="D37" s="562"/>
      <c r="E37" s="562"/>
      <c r="F37" s="562"/>
      <c r="G37" s="562"/>
      <c r="H37" s="562"/>
      <c r="I37" s="562"/>
      <c r="J37" s="562">
        <f>SUM(J5:J36)</f>
        <v>1113</v>
      </c>
      <c r="K37" s="563">
        <f>SUM(K5:K36)</f>
        <v>1300</v>
      </c>
      <c r="L37" s="563">
        <f>SUM(L5:L36)</f>
        <v>1039</v>
      </c>
      <c r="M37" s="563">
        <f>SUM(M5:M36)</f>
        <v>1078</v>
      </c>
      <c r="N37" s="564">
        <f>SUM(N5:N36)</f>
        <v>4530</v>
      </c>
      <c r="O37" s="565">
        <f t="shared" si="1"/>
        <v>1132.5</v>
      </c>
      <c r="P37" s="566">
        <f>SUM(P5:P36)</f>
        <v>99.999999999999986</v>
      </c>
      <c r="Q37" s="74"/>
      <c r="T37" s="71"/>
    </row>
    <row r="38" spans="1:20">
      <c r="Q38" s="74"/>
      <c r="T38" s="71"/>
    </row>
    <row r="39" spans="1:20" ht="51" customHeight="1">
      <c r="A39" s="1166" t="s">
        <v>380</v>
      </c>
      <c r="B39" s="1166"/>
      <c r="C39" s="1166"/>
      <c r="D39" s="1166"/>
      <c r="E39" s="1166"/>
      <c r="K39" s="627" t="s">
        <v>418</v>
      </c>
      <c r="Q39" s="74"/>
      <c r="T39" s="71"/>
    </row>
    <row r="40" spans="1:20">
      <c r="Q40" s="74"/>
      <c r="T40" s="71"/>
    </row>
    <row r="41" spans="1:20">
      <c r="Q41" s="74"/>
      <c r="T41" s="71"/>
    </row>
    <row r="42" spans="1:20">
      <c r="Q42" s="74"/>
      <c r="T42" s="71"/>
    </row>
    <row r="43" spans="1:20">
      <c r="Q43" s="74"/>
      <c r="T43" s="71"/>
    </row>
    <row r="44" spans="1:20">
      <c r="Q44" s="74"/>
      <c r="T44" s="71"/>
    </row>
    <row r="45" spans="1:20">
      <c r="Q45" s="74"/>
      <c r="T45" s="71"/>
    </row>
    <row r="46" spans="1:20">
      <c r="Q46" s="74"/>
      <c r="T46" s="71"/>
    </row>
    <row r="47" spans="1:20">
      <c r="Q47" s="74"/>
      <c r="T47" s="71"/>
    </row>
    <row r="48" spans="1:20">
      <c r="Q48" s="74"/>
      <c r="T48" s="71"/>
    </row>
    <row r="49" spans="17:20">
      <c r="Q49" s="74"/>
      <c r="T49" s="71"/>
    </row>
    <row r="50" spans="17:20">
      <c r="Q50" s="74"/>
      <c r="T50" s="71"/>
    </row>
  </sheetData>
  <mergeCells count="1">
    <mergeCell ref="A39:E39"/>
  </mergeCells>
  <pageMargins left="0.511811024" right="0.511811024" top="0.78740157500000008" bottom="0.78740157500000008" header="0.31496062000000008" footer="0.31496062000000008"/>
  <pageSetup paperSize="0" fitToWidth="0" fitToHeight="0" orientation="portrait" horizontalDpi="0" verticalDpi="0" copies="0"/>
  <ignoredErrors>
    <ignoredError sqref="J37:M37" formulaRange="1"/>
    <ignoredError sqref="O37" formula="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6"/>
  <dimension ref="A1:AG41"/>
  <sheetViews>
    <sheetView zoomScale="90" zoomScaleNormal="90" workbookViewId="0">
      <selection activeCell="M1" sqref="M1"/>
    </sheetView>
  </sheetViews>
  <sheetFormatPr defaultRowHeight="15"/>
  <cols>
    <col min="1" max="1" width="24.5703125" customWidth="1"/>
    <col min="2" max="2" width="7.5703125" bestFit="1" customWidth="1"/>
    <col min="3" max="3" width="7.7109375" bestFit="1" customWidth="1"/>
    <col min="4" max="4" width="7.140625" bestFit="1" customWidth="1"/>
    <col min="5" max="5" width="7" bestFit="1" customWidth="1"/>
    <col min="6" max="6" width="7.5703125" bestFit="1" customWidth="1"/>
    <col min="7" max="7" width="6.28515625" bestFit="1" customWidth="1"/>
    <col min="8" max="8" width="7" bestFit="1" customWidth="1"/>
    <col min="9" max="9" width="7.5703125" customWidth="1"/>
    <col min="10" max="10" width="7.140625" bestFit="1" customWidth="1"/>
    <col min="11" max="11" width="7.5703125" style="231" bestFit="1" customWidth="1"/>
    <col min="12" max="12" width="7.140625" style="231" bestFit="1" customWidth="1"/>
    <col min="13" max="13" width="7.5703125" style="231" customWidth="1"/>
    <col min="14" max="14" width="6.140625" style="231" bestFit="1" customWidth="1"/>
    <col min="15" max="15" width="7.85546875" style="231" bestFit="1" customWidth="1"/>
    <col min="16" max="16" width="17.85546875" style="231" customWidth="1"/>
    <col min="17" max="17" width="9.140625" customWidth="1"/>
  </cols>
  <sheetData>
    <row r="1" spans="1:18">
      <c r="A1" s="1" t="s">
        <v>3</v>
      </c>
      <c r="J1" s="202"/>
      <c r="K1" s="202"/>
      <c r="P1" s="1144">
        <f>Subprefeituras_2026!J37</f>
        <v>1113</v>
      </c>
      <c r="Q1" s="231"/>
      <c r="R1" s="231"/>
    </row>
    <row r="2" spans="1:18">
      <c r="A2" s="1" t="s">
        <v>4</v>
      </c>
      <c r="J2" s="401" t="s">
        <v>418</v>
      </c>
      <c r="K2" s="202"/>
      <c r="Q2" s="231"/>
      <c r="R2" s="231"/>
    </row>
    <row r="3" spans="1:18">
      <c r="A3" s="1"/>
      <c r="J3" s="202"/>
      <c r="K3" s="202"/>
      <c r="Q3" s="231"/>
      <c r="R3" s="231"/>
    </row>
    <row r="4" spans="1:18">
      <c r="A4" s="1" t="s">
        <v>419</v>
      </c>
      <c r="J4" s="202"/>
      <c r="K4" s="202"/>
      <c r="Q4" s="231"/>
      <c r="R4" s="231"/>
    </row>
    <row r="5" spans="1:18" ht="15.75" thickBot="1">
      <c r="J5" s="202"/>
      <c r="K5" s="202"/>
      <c r="Q5" s="231"/>
      <c r="R5" s="231"/>
    </row>
    <row r="6" spans="1:18" ht="45.75" customHeight="1" thickBot="1">
      <c r="A6" s="546" t="s">
        <v>384</v>
      </c>
      <c r="B6" s="933">
        <v>46357</v>
      </c>
      <c r="C6" s="418">
        <v>46327</v>
      </c>
      <c r="D6" s="418">
        <v>46296</v>
      </c>
      <c r="E6" s="417">
        <v>46266</v>
      </c>
      <c r="F6" s="417">
        <v>46235</v>
      </c>
      <c r="G6" s="417">
        <v>46204</v>
      </c>
      <c r="H6" s="417">
        <v>46174</v>
      </c>
      <c r="I6" s="419">
        <v>46143</v>
      </c>
      <c r="J6" s="417">
        <v>46113</v>
      </c>
      <c r="K6" s="416">
        <v>46082</v>
      </c>
      <c r="L6" s="420">
        <v>46054</v>
      </c>
      <c r="M6" s="421">
        <v>46023</v>
      </c>
      <c r="N6" s="270" t="s">
        <v>8</v>
      </c>
      <c r="O6" s="270" t="s">
        <v>9</v>
      </c>
      <c r="P6" s="269" t="s">
        <v>592</v>
      </c>
    </row>
    <row r="7" spans="1:18" ht="15.75" thickBot="1">
      <c r="A7" s="547" t="s">
        <v>414</v>
      </c>
      <c r="B7" s="512"/>
      <c r="C7" s="506"/>
      <c r="D7" s="506"/>
      <c r="E7" s="506"/>
      <c r="F7" s="506"/>
      <c r="G7" s="506"/>
      <c r="H7" s="506"/>
      <c r="I7" s="506"/>
      <c r="J7" s="506">
        <v>92</v>
      </c>
      <c r="K7" s="513">
        <v>89</v>
      </c>
      <c r="L7" s="506">
        <v>83</v>
      </c>
      <c r="M7" s="550">
        <v>72</v>
      </c>
      <c r="N7" s="628">
        <f>SUM(B7:M7)</f>
        <v>336</v>
      </c>
      <c r="O7" s="567">
        <f>AVERAGE(B7:M7)</f>
        <v>84</v>
      </c>
      <c r="P7" s="568">
        <f>(J7*100)/$P$1</f>
        <v>8.2659478885893982</v>
      </c>
    </row>
    <row r="8" spans="1:18" ht="15.75" thickBot="1">
      <c r="A8" s="548" t="s">
        <v>387</v>
      </c>
      <c r="B8" s="516"/>
      <c r="C8" s="513"/>
      <c r="D8" s="513"/>
      <c r="E8" s="513"/>
      <c r="F8" s="513"/>
      <c r="G8" s="513"/>
      <c r="H8" s="513"/>
      <c r="I8" s="513"/>
      <c r="J8" s="513">
        <v>102</v>
      </c>
      <c r="K8" s="513">
        <v>85</v>
      </c>
      <c r="L8" s="513">
        <v>65</v>
      </c>
      <c r="M8" s="553">
        <v>82</v>
      </c>
      <c r="N8" s="629">
        <f t="shared" ref="N8:N17" si="0">SUM(B8:M8)</f>
        <v>334</v>
      </c>
      <c r="O8" s="569">
        <f t="shared" ref="O8:O16" si="1">AVERAGE(B8:M8)</f>
        <v>83.5</v>
      </c>
      <c r="P8" s="568">
        <f>(J8*100)/$P$1</f>
        <v>9.1644204851752029</v>
      </c>
    </row>
    <row r="9" spans="1:18" ht="15.75" thickBot="1">
      <c r="A9" s="548" t="s">
        <v>396</v>
      </c>
      <c r="B9" s="516"/>
      <c r="C9" s="513"/>
      <c r="D9" s="513"/>
      <c r="E9" s="513"/>
      <c r="F9" s="513"/>
      <c r="G9" s="513"/>
      <c r="H9" s="513"/>
      <c r="I9" s="513"/>
      <c r="J9" s="513">
        <v>48</v>
      </c>
      <c r="K9" s="513">
        <v>56</v>
      </c>
      <c r="L9" s="513">
        <v>69</v>
      </c>
      <c r="M9" s="553">
        <v>85</v>
      </c>
      <c r="N9" s="629">
        <f t="shared" si="0"/>
        <v>258</v>
      </c>
      <c r="O9" s="569">
        <f t="shared" si="1"/>
        <v>64.5</v>
      </c>
      <c r="P9" s="568">
        <f t="shared" ref="P9:P17" si="2">(J9*100)/$P$1</f>
        <v>4.3126684636118595</v>
      </c>
    </row>
    <row r="10" spans="1:18" ht="15.75" thickBot="1">
      <c r="A10" s="548" t="s">
        <v>401</v>
      </c>
      <c r="B10" s="516"/>
      <c r="C10" s="513"/>
      <c r="D10" s="513"/>
      <c r="E10" s="513"/>
      <c r="F10" s="513"/>
      <c r="G10" s="513"/>
      <c r="H10" s="513"/>
      <c r="I10" s="513"/>
      <c r="J10" s="513">
        <v>55</v>
      </c>
      <c r="K10" s="513">
        <v>80</v>
      </c>
      <c r="L10" s="513">
        <v>61</v>
      </c>
      <c r="M10" s="553">
        <v>52</v>
      </c>
      <c r="N10" s="629">
        <f t="shared" si="0"/>
        <v>248</v>
      </c>
      <c r="O10" s="569">
        <f t="shared" si="1"/>
        <v>62</v>
      </c>
      <c r="P10" s="568">
        <f t="shared" si="2"/>
        <v>4.9415992812219232</v>
      </c>
    </row>
    <row r="11" spans="1:18" ht="15.75" thickBot="1">
      <c r="A11" s="548" t="s">
        <v>403</v>
      </c>
      <c r="B11" s="516"/>
      <c r="C11" s="513"/>
      <c r="D11" s="513"/>
      <c r="E11" s="513"/>
      <c r="F11" s="513"/>
      <c r="G11" s="513"/>
      <c r="H11" s="513"/>
      <c r="I11" s="513"/>
      <c r="J11" s="513">
        <v>54</v>
      </c>
      <c r="K11" s="513">
        <v>58</v>
      </c>
      <c r="L11" s="513">
        <v>43</v>
      </c>
      <c r="M11" s="553">
        <v>61</v>
      </c>
      <c r="N11" s="629">
        <f t="shared" si="0"/>
        <v>216</v>
      </c>
      <c r="O11" s="569">
        <f t="shared" si="1"/>
        <v>54</v>
      </c>
      <c r="P11" s="568">
        <f t="shared" si="2"/>
        <v>4.8517520215633425</v>
      </c>
    </row>
    <row r="12" spans="1:18" ht="15.75" thickBot="1">
      <c r="A12" s="548" t="s">
        <v>398</v>
      </c>
      <c r="B12" s="516"/>
      <c r="C12" s="513"/>
      <c r="D12" s="513"/>
      <c r="E12" s="513"/>
      <c r="F12" s="513"/>
      <c r="G12" s="513"/>
      <c r="H12" s="513"/>
      <c r="I12" s="513"/>
      <c r="J12" s="513">
        <v>64</v>
      </c>
      <c r="K12" s="513">
        <v>51</v>
      </c>
      <c r="L12" s="513">
        <v>40</v>
      </c>
      <c r="M12" s="553">
        <v>59</v>
      </c>
      <c r="N12" s="629">
        <f t="shared" si="0"/>
        <v>214</v>
      </c>
      <c r="O12" s="569">
        <f t="shared" si="1"/>
        <v>53.5</v>
      </c>
      <c r="P12" s="568">
        <f t="shared" si="2"/>
        <v>5.7502246181491463</v>
      </c>
    </row>
    <row r="13" spans="1:18" ht="15.75" thickBot="1">
      <c r="A13" s="548" t="s">
        <v>410</v>
      </c>
      <c r="B13" s="516"/>
      <c r="C13" s="513"/>
      <c r="D13" s="513"/>
      <c r="E13" s="513"/>
      <c r="F13" s="513"/>
      <c r="G13" s="513"/>
      <c r="H13" s="513"/>
      <c r="I13" s="513"/>
      <c r="J13" s="513">
        <v>59</v>
      </c>
      <c r="K13" s="513">
        <v>61</v>
      </c>
      <c r="L13" s="513">
        <v>45</v>
      </c>
      <c r="M13" s="553">
        <v>43</v>
      </c>
      <c r="N13" s="629">
        <f t="shared" si="0"/>
        <v>208</v>
      </c>
      <c r="O13" s="569">
        <f t="shared" si="1"/>
        <v>52</v>
      </c>
      <c r="P13" s="568">
        <f t="shared" si="2"/>
        <v>5.300988319856244</v>
      </c>
    </row>
    <row r="14" spans="1:18" ht="15.75" thickBot="1">
      <c r="A14" s="548" t="s">
        <v>405</v>
      </c>
      <c r="B14" s="516"/>
      <c r="C14" s="513"/>
      <c r="D14" s="513"/>
      <c r="E14" s="513"/>
      <c r="F14" s="513"/>
      <c r="G14" s="513"/>
      <c r="H14" s="513"/>
      <c r="I14" s="513"/>
      <c r="J14" s="513">
        <v>43</v>
      </c>
      <c r="K14" s="513">
        <v>50</v>
      </c>
      <c r="L14" s="513">
        <v>53</v>
      </c>
      <c r="M14" s="553">
        <v>52</v>
      </c>
      <c r="N14" s="629">
        <f t="shared" si="0"/>
        <v>198</v>
      </c>
      <c r="O14" s="569">
        <f t="shared" si="1"/>
        <v>49.5</v>
      </c>
      <c r="P14" s="568">
        <f t="shared" si="2"/>
        <v>3.8634321653189576</v>
      </c>
    </row>
    <row r="15" spans="1:18" ht="15.75" thickBot="1">
      <c r="A15" s="548" t="s">
        <v>408</v>
      </c>
      <c r="B15" s="516"/>
      <c r="C15" s="513"/>
      <c r="D15" s="513"/>
      <c r="E15" s="513"/>
      <c r="F15" s="513"/>
      <c r="G15" s="513"/>
      <c r="H15" s="513"/>
      <c r="I15" s="513"/>
      <c r="J15" s="513">
        <v>48</v>
      </c>
      <c r="K15" s="513">
        <v>45</v>
      </c>
      <c r="L15" s="513">
        <v>43</v>
      </c>
      <c r="M15" s="553">
        <v>54</v>
      </c>
      <c r="N15" s="629">
        <f t="shared" si="0"/>
        <v>190</v>
      </c>
      <c r="O15" s="569">
        <f t="shared" si="1"/>
        <v>47.5</v>
      </c>
      <c r="P15" s="568">
        <f t="shared" si="2"/>
        <v>4.3126684636118595</v>
      </c>
    </row>
    <row r="16" spans="1:18" ht="15.75" thickBot="1">
      <c r="A16" s="548" t="s">
        <v>407</v>
      </c>
      <c r="B16" s="516"/>
      <c r="C16" s="513"/>
      <c r="D16" s="513"/>
      <c r="E16" s="513"/>
      <c r="F16" s="513"/>
      <c r="G16" s="513"/>
      <c r="H16" s="513"/>
      <c r="I16" s="513"/>
      <c r="J16" s="513">
        <v>49</v>
      </c>
      <c r="K16" s="513">
        <v>47</v>
      </c>
      <c r="L16" s="513">
        <v>49</v>
      </c>
      <c r="M16" s="553">
        <v>42</v>
      </c>
      <c r="N16" s="630">
        <f t="shared" si="0"/>
        <v>187</v>
      </c>
      <c r="O16" s="570">
        <f t="shared" si="1"/>
        <v>46.75</v>
      </c>
      <c r="P16" s="568">
        <f t="shared" si="2"/>
        <v>4.4025157232704402</v>
      </c>
    </row>
    <row r="17" spans="1:33" ht="15.75" thickBot="1">
      <c r="A17" s="571" t="s">
        <v>8</v>
      </c>
      <c r="B17" s="572"/>
      <c r="C17" s="573"/>
      <c r="D17" s="573"/>
      <c r="E17" s="573"/>
      <c r="F17" s="573"/>
      <c r="G17" s="573"/>
      <c r="H17" s="573"/>
      <c r="I17" s="573"/>
      <c r="J17" s="573">
        <f>SUM(J7:J16)</f>
        <v>614</v>
      </c>
      <c r="K17" s="574">
        <f>SUM(K7:K16)</f>
        <v>622</v>
      </c>
      <c r="L17" s="574">
        <f>SUM(L7:L16)</f>
        <v>551</v>
      </c>
      <c r="M17" s="574">
        <f>SUM(M7:M16)</f>
        <v>602</v>
      </c>
      <c r="N17" s="575">
        <f t="shared" si="0"/>
        <v>2389</v>
      </c>
      <c r="O17" s="576">
        <f>AVERAGE(B17:M17)</f>
        <v>597.25</v>
      </c>
      <c r="P17" s="568">
        <f t="shared" si="2"/>
        <v>55.166217430368377</v>
      </c>
    </row>
    <row r="18" spans="1:33" s="202" customFormat="1">
      <c r="A18" s="198" t="s">
        <v>310</v>
      </c>
      <c r="N18" s="203"/>
      <c r="P18" s="204">
        <f>100-P17</f>
        <v>44.833782569631623</v>
      </c>
    </row>
    <row r="19" spans="1:33">
      <c r="A19" s="83"/>
      <c r="B19" s="102"/>
      <c r="C19" s="102"/>
      <c r="D19" s="102"/>
      <c r="E19" s="83"/>
      <c r="F19" s="83"/>
      <c r="G19" s="83"/>
      <c r="H19" s="83"/>
      <c r="I19" s="83"/>
      <c r="J19" s="83"/>
      <c r="N19" s="246"/>
      <c r="Q19" s="83"/>
      <c r="R19" s="83"/>
      <c r="S19" s="83"/>
      <c r="T19" s="83"/>
      <c r="U19" s="83"/>
      <c r="V19" s="83"/>
      <c r="W19" s="83"/>
      <c r="X19" s="83"/>
      <c r="Y19" s="83"/>
      <c r="Z19" s="83"/>
      <c r="AA19" s="83"/>
      <c r="AB19" s="83"/>
      <c r="AC19" s="83"/>
      <c r="AD19" s="83"/>
      <c r="AE19" s="83"/>
    </row>
    <row r="20" spans="1:33">
      <c r="A20" s="83"/>
      <c r="B20" s="102"/>
      <c r="C20" s="102"/>
      <c r="D20" s="102"/>
      <c r="E20" s="83"/>
      <c r="F20" s="83"/>
      <c r="G20" s="83"/>
      <c r="H20" s="83"/>
      <c r="I20" s="83"/>
      <c r="J20" s="83"/>
      <c r="Q20" s="93"/>
      <c r="R20" s="94"/>
      <c r="S20" s="96"/>
      <c r="T20" s="94"/>
      <c r="U20" s="94"/>
      <c r="V20" s="94"/>
      <c r="W20" s="94"/>
      <c r="X20" s="94"/>
      <c r="Y20" s="94"/>
      <c r="Z20" s="94"/>
      <c r="AA20" s="94"/>
      <c r="AB20" s="94"/>
      <c r="AC20" s="96"/>
      <c r="AD20" s="94"/>
      <c r="AE20" s="94"/>
      <c r="AF20" s="75"/>
      <c r="AG20" s="76"/>
    </row>
    <row r="21" spans="1:33">
      <c r="A21" s="83"/>
      <c r="B21" s="102"/>
      <c r="C21" s="102"/>
      <c r="D21" s="102"/>
      <c r="E21" s="83"/>
      <c r="F21" s="83"/>
      <c r="G21" s="83"/>
      <c r="H21" s="83"/>
      <c r="I21" s="83"/>
      <c r="J21" s="83"/>
      <c r="Q21" s="93"/>
      <c r="R21" s="94"/>
      <c r="S21" s="96"/>
      <c r="T21" s="94"/>
      <c r="U21" s="94"/>
      <c r="V21" s="94"/>
      <c r="W21" s="94"/>
      <c r="X21" s="94"/>
      <c r="Y21" s="94"/>
      <c r="Z21" s="94"/>
      <c r="AA21" s="94"/>
      <c r="AB21" s="94"/>
      <c r="AC21" s="96"/>
      <c r="AD21" s="94"/>
      <c r="AE21" s="94"/>
      <c r="AF21" s="75"/>
      <c r="AG21" s="76"/>
    </row>
    <row r="22" spans="1:33">
      <c r="A22" s="83"/>
      <c r="B22" s="102"/>
      <c r="C22" s="102"/>
      <c r="D22" s="102"/>
      <c r="E22" s="83"/>
      <c r="F22" s="83"/>
      <c r="G22" s="83"/>
      <c r="H22" s="83"/>
      <c r="I22" s="83"/>
      <c r="J22" s="83"/>
      <c r="Q22" s="83"/>
      <c r="R22" s="83"/>
      <c r="S22" s="83"/>
      <c r="T22" s="83"/>
      <c r="U22" s="93"/>
      <c r="V22" s="94"/>
      <c r="W22" s="94"/>
      <c r="X22" s="94"/>
      <c r="Y22" s="94"/>
      <c r="Z22" s="94"/>
      <c r="AA22" s="94"/>
      <c r="AB22" s="95"/>
      <c r="AC22" s="94"/>
      <c r="AD22" s="94"/>
      <c r="AE22" s="94"/>
      <c r="AF22" s="75"/>
      <c r="AG22" s="76"/>
    </row>
    <row r="23" spans="1:33">
      <c r="A23" s="83"/>
      <c r="B23" s="83"/>
      <c r="C23" s="83"/>
      <c r="D23" s="83"/>
      <c r="E23" s="83"/>
      <c r="F23" s="83"/>
      <c r="G23" s="83"/>
      <c r="H23" s="83"/>
      <c r="I23" s="83"/>
      <c r="J23" s="83"/>
      <c r="Q23" s="83"/>
      <c r="R23" s="83"/>
      <c r="S23" s="83"/>
      <c r="T23" s="83"/>
      <c r="U23" s="93"/>
      <c r="V23" s="94"/>
      <c r="W23" s="94"/>
      <c r="X23" s="94"/>
      <c r="Y23" s="94"/>
      <c r="Z23" s="94"/>
      <c r="AA23" s="94"/>
      <c r="AB23" s="95"/>
      <c r="AC23" s="94"/>
      <c r="AD23" s="94"/>
      <c r="AE23" s="94"/>
      <c r="AF23" s="75"/>
      <c r="AG23" s="76"/>
    </row>
    <row r="24" spans="1:33">
      <c r="A24" s="83"/>
      <c r="B24" s="83"/>
      <c r="C24" s="83"/>
      <c r="D24" s="83"/>
      <c r="E24" s="83"/>
      <c r="F24" s="83"/>
      <c r="G24" s="83"/>
      <c r="H24" s="83"/>
      <c r="I24" s="83"/>
      <c r="J24" s="83"/>
      <c r="Q24" s="83"/>
      <c r="R24" s="83"/>
      <c r="S24" s="83"/>
      <c r="T24" s="83"/>
      <c r="U24" s="93"/>
      <c r="V24" s="94"/>
      <c r="W24" s="94"/>
      <c r="X24" s="94"/>
      <c r="Y24" s="94"/>
      <c r="Z24" s="94"/>
      <c r="AA24" s="94"/>
      <c r="AB24" s="95"/>
      <c r="AC24" s="94"/>
      <c r="AD24" s="94"/>
      <c r="AE24" s="94"/>
      <c r="AF24" s="75"/>
      <c r="AG24" s="76"/>
    </row>
    <row r="25" spans="1:33">
      <c r="A25" s="83"/>
      <c r="B25" s="83"/>
      <c r="C25" s="83"/>
      <c r="D25" s="83"/>
      <c r="E25" s="83"/>
      <c r="F25" s="83"/>
      <c r="G25" s="83"/>
      <c r="H25" s="83"/>
      <c r="I25" s="83"/>
      <c r="J25" s="83"/>
      <c r="Q25" s="83"/>
      <c r="R25" s="83"/>
      <c r="S25" s="83"/>
      <c r="T25" s="83"/>
      <c r="U25" s="93"/>
      <c r="V25" s="94"/>
      <c r="W25" s="94"/>
      <c r="X25" s="94"/>
      <c r="Y25" s="94"/>
      <c r="Z25" s="94"/>
      <c r="AA25" s="94"/>
      <c r="AB25" s="95"/>
      <c r="AC25" s="94"/>
      <c r="AD25" s="94"/>
      <c r="AE25" s="94"/>
      <c r="AF25" s="75"/>
      <c r="AG25" s="76"/>
    </row>
    <row r="26" spans="1:33">
      <c r="A26" s="83"/>
      <c r="B26" s="83"/>
      <c r="C26" s="83"/>
      <c r="D26" s="83"/>
      <c r="E26" s="83"/>
      <c r="F26" s="83"/>
      <c r="G26" s="83"/>
      <c r="H26" s="83"/>
      <c r="I26" s="83"/>
      <c r="J26" s="83"/>
      <c r="Q26" s="83"/>
      <c r="R26" s="83"/>
      <c r="S26" s="83"/>
      <c r="T26" s="83"/>
      <c r="U26" s="93"/>
      <c r="V26" s="94"/>
      <c r="W26" s="94"/>
      <c r="X26" s="94"/>
      <c r="Y26" s="94"/>
      <c r="Z26" s="94"/>
      <c r="AA26" s="94"/>
      <c r="AB26" s="95"/>
      <c r="AC26" s="94"/>
      <c r="AD26" s="94"/>
      <c r="AE26" s="94"/>
      <c r="AF26" s="75"/>
      <c r="AG26" s="76"/>
    </row>
    <row r="27" spans="1:33">
      <c r="A27" s="83"/>
      <c r="B27" s="83"/>
      <c r="C27" s="83"/>
      <c r="D27" s="83"/>
      <c r="E27" s="83"/>
      <c r="F27" s="83"/>
      <c r="G27" s="83"/>
      <c r="H27" s="83"/>
      <c r="I27" s="83"/>
      <c r="J27" s="83"/>
      <c r="Q27" s="83"/>
      <c r="R27" s="83"/>
      <c r="S27" s="83"/>
      <c r="T27" s="83"/>
      <c r="U27" s="93"/>
      <c r="V27" s="94"/>
      <c r="W27" s="94"/>
      <c r="X27" s="94"/>
      <c r="Y27" s="94"/>
      <c r="Z27" s="94"/>
      <c r="AA27" s="94"/>
      <c r="AB27" s="95"/>
      <c r="AC27" s="94"/>
      <c r="AD27" s="94"/>
      <c r="AE27" s="94"/>
      <c r="AF27" s="75"/>
      <c r="AG27" s="76"/>
    </row>
    <row r="28" spans="1:33">
      <c r="A28" s="83"/>
      <c r="B28" s="83"/>
      <c r="C28" s="83"/>
      <c r="D28" s="83"/>
      <c r="E28" s="83"/>
      <c r="F28" s="83"/>
      <c r="G28" s="83"/>
      <c r="H28" s="83"/>
      <c r="I28" s="83"/>
      <c r="J28" s="83"/>
      <c r="Q28" s="83"/>
      <c r="R28" s="83"/>
      <c r="S28" s="83"/>
      <c r="T28" s="83"/>
      <c r="U28" s="93"/>
      <c r="V28" s="94"/>
      <c r="W28" s="94"/>
      <c r="X28" s="94"/>
      <c r="Y28" s="94"/>
      <c r="Z28" s="94"/>
      <c r="AA28" s="94"/>
      <c r="AB28" s="95"/>
      <c r="AC28" s="94"/>
      <c r="AD28" s="94"/>
      <c r="AE28" s="94"/>
      <c r="AF28" s="75"/>
      <c r="AG28" s="76"/>
    </row>
    <row r="29" spans="1:33">
      <c r="A29" s="83"/>
      <c r="B29" s="83"/>
      <c r="C29" s="83"/>
      <c r="D29" s="83"/>
      <c r="E29" s="83"/>
      <c r="F29" s="83"/>
      <c r="G29" s="83"/>
      <c r="H29" s="83"/>
      <c r="I29" s="83"/>
      <c r="J29" s="83"/>
      <c r="Q29" s="83"/>
      <c r="R29" s="83"/>
      <c r="S29" s="83"/>
      <c r="T29" s="83"/>
      <c r="U29" s="93"/>
      <c r="V29" s="94"/>
      <c r="W29" s="94"/>
      <c r="X29" s="94"/>
      <c r="Y29" s="94"/>
      <c r="Z29" s="94"/>
      <c r="AA29" s="94"/>
      <c r="AB29" s="95"/>
      <c r="AC29" s="94"/>
      <c r="AD29" s="94"/>
      <c r="AE29" s="94"/>
      <c r="AF29" s="75"/>
      <c r="AG29" s="76"/>
    </row>
    <row r="30" spans="1:33">
      <c r="A30" s="83"/>
      <c r="B30" s="83"/>
      <c r="C30" s="83"/>
      <c r="D30" s="83"/>
      <c r="E30" s="83"/>
      <c r="F30" s="83"/>
      <c r="G30" s="83"/>
      <c r="H30" s="83"/>
      <c r="I30" s="83"/>
      <c r="J30" s="83"/>
      <c r="Q30" s="83"/>
      <c r="R30" s="83"/>
      <c r="S30" s="83"/>
      <c r="T30" s="83"/>
      <c r="U30" s="83"/>
      <c r="V30" s="83"/>
      <c r="W30" s="83"/>
      <c r="X30" s="83"/>
      <c r="Y30" s="83"/>
      <c r="Z30" s="83"/>
      <c r="AA30" s="83"/>
      <c r="AB30" s="83"/>
      <c r="AC30" s="83"/>
      <c r="AD30" s="83"/>
      <c r="AE30" s="83"/>
    </row>
    <row r="31" spans="1:33">
      <c r="A31" s="83"/>
      <c r="B31" s="83"/>
      <c r="C31" s="83"/>
      <c r="D31" s="83"/>
      <c r="E31" s="83"/>
      <c r="F31" s="83"/>
      <c r="G31" s="83"/>
      <c r="H31" s="83"/>
      <c r="I31" s="83"/>
      <c r="J31" s="83"/>
      <c r="Q31" s="83"/>
      <c r="R31" s="83"/>
      <c r="S31" s="83"/>
      <c r="T31" s="83"/>
      <c r="U31" s="83"/>
      <c r="V31" s="83"/>
      <c r="W31" s="83"/>
      <c r="X31" s="83"/>
      <c r="Y31" s="83"/>
      <c r="Z31" s="83"/>
      <c r="AA31" s="83"/>
      <c r="AB31" s="83"/>
      <c r="AC31" s="83"/>
      <c r="AD31" s="83"/>
      <c r="AE31" s="83"/>
    </row>
    <row r="32" spans="1:33">
      <c r="A32" s="83"/>
      <c r="B32" s="83"/>
      <c r="C32" s="83"/>
      <c r="D32" s="83"/>
      <c r="E32" s="83"/>
      <c r="F32" s="83"/>
      <c r="G32" s="83"/>
      <c r="H32" s="83"/>
      <c r="I32" s="83"/>
      <c r="J32" s="83"/>
      <c r="Q32" s="83"/>
      <c r="R32" s="83"/>
      <c r="S32" s="83"/>
      <c r="T32" s="83"/>
      <c r="U32" s="83"/>
      <c r="V32" s="83"/>
      <c r="W32" s="83"/>
      <c r="X32" s="83"/>
      <c r="Y32" s="83"/>
      <c r="Z32" s="83"/>
      <c r="AA32" s="83"/>
      <c r="AB32" s="83"/>
      <c r="AC32" s="83"/>
      <c r="AD32" s="83"/>
      <c r="AE32" s="83"/>
    </row>
    <row r="33" spans="1:31">
      <c r="A33" s="83"/>
      <c r="B33" s="83"/>
      <c r="C33" s="83"/>
      <c r="D33" s="83"/>
      <c r="E33" s="83"/>
      <c r="F33" s="83"/>
      <c r="G33" s="83"/>
      <c r="H33" s="83"/>
      <c r="I33" s="83"/>
      <c r="J33" s="83"/>
      <c r="Q33" s="83"/>
      <c r="R33" s="83"/>
      <c r="S33" s="83"/>
      <c r="T33" s="83"/>
      <c r="U33" s="83"/>
      <c r="V33" s="83"/>
      <c r="W33" s="83"/>
      <c r="X33" s="83"/>
      <c r="Y33" s="83"/>
      <c r="Z33" s="83"/>
      <c r="AA33" s="83"/>
      <c r="AB33" s="83"/>
      <c r="AC33" s="83"/>
      <c r="AD33" s="83"/>
      <c r="AE33" s="83"/>
    </row>
    <row r="34" spans="1:31">
      <c r="A34" s="83"/>
      <c r="B34" s="83"/>
      <c r="C34" s="83"/>
      <c r="D34" s="83"/>
      <c r="E34" s="83"/>
      <c r="F34" s="83"/>
      <c r="G34" s="83"/>
      <c r="H34" s="83"/>
      <c r="I34" s="83"/>
      <c r="J34" s="83"/>
      <c r="Q34" s="83"/>
      <c r="R34" s="83"/>
      <c r="S34" s="83"/>
      <c r="T34" s="83"/>
      <c r="U34" s="83"/>
      <c r="V34" s="83"/>
      <c r="W34" s="83"/>
      <c r="X34" s="83"/>
      <c r="Y34" s="83"/>
      <c r="Z34" s="83"/>
      <c r="AA34" s="83"/>
      <c r="AB34" s="83"/>
      <c r="AC34" s="83"/>
      <c r="AD34" s="83"/>
      <c r="AE34" s="83"/>
    </row>
    <row r="35" spans="1:31">
      <c r="A35" s="83"/>
      <c r="B35" s="83"/>
      <c r="C35" s="83"/>
      <c r="D35" s="83"/>
      <c r="E35" s="83"/>
      <c r="F35" s="83"/>
      <c r="G35" s="83"/>
      <c r="H35" s="83"/>
      <c r="I35" s="83"/>
      <c r="J35" s="83"/>
      <c r="Q35" s="83"/>
      <c r="R35" s="83"/>
      <c r="S35" s="83"/>
      <c r="T35" s="83"/>
      <c r="U35" s="83"/>
      <c r="V35" s="83"/>
      <c r="W35" s="83"/>
      <c r="X35" s="83"/>
      <c r="Y35" s="83"/>
      <c r="Z35" s="83"/>
      <c r="AA35" s="83"/>
      <c r="AB35" s="83"/>
      <c r="AC35" s="83"/>
      <c r="AD35" s="83"/>
      <c r="AE35" s="83"/>
    </row>
    <row r="36" spans="1:31" ht="61.5" customHeight="1">
      <c r="A36" s="1166" t="s">
        <v>380</v>
      </c>
      <c r="B36" s="1166"/>
      <c r="C36" s="1166"/>
      <c r="D36" s="1166"/>
      <c r="E36" s="1166"/>
      <c r="F36" s="83"/>
      <c r="G36" s="83"/>
      <c r="H36" s="83"/>
      <c r="I36" s="83"/>
      <c r="J36" s="83"/>
      <c r="Q36" s="83"/>
      <c r="R36" s="83"/>
      <c r="S36" s="83"/>
      <c r="T36" s="83"/>
      <c r="U36" s="83"/>
      <c r="V36" s="83"/>
      <c r="W36" s="83"/>
      <c r="X36" s="83"/>
      <c r="Y36" s="83"/>
      <c r="Z36" s="83"/>
      <c r="AA36" s="83"/>
      <c r="AB36" s="83"/>
      <c r="AC36" s="83"/>
      <c r="AD36" s="83"/>
      <c r="AE36" s="83"/>
    </row>
    <row r="37" spans="1:31">
      <c r="A37" s="83"/>
      <c r="B37" s="83"/>
      <c r="C37" s="83"/>
      <c r="D37" s="83"/>
      <c r="E37" s="83"/>
      <c r="F37" s="83"/>
      <c r="G37" s="83"/>
      <c r="H37" s="83"/>
      <c r="I37" s="83"/>
      <c r="J37" s="83"/>
      <c r="Q37" s="83"/>
      <c r="R37" s="83"/>
      <c r="S37" s="83"/>
      <c r="T37" s="83"/>
      <c r="U37" s="83"/>
      <c r="V37" s="83"/>
      <c r="W37" s="83"/>
      <c r="X37" s="83"/>
      <c r="Y37" s="83"/>
      <c r="Z37" s="83"/>
      <c r="AA37" s="83"/>
      <c r="AB37" s="83"/>
      <c r="AC37" s="83"/>
      <c r="AD37" s="83"/>
      <c r="AE37" s="83"/>
    </row>
    <row r="38" spans="1:31">
      <c r="A38" s="83"/>
      <c r="B38" s="83"/>
      <c r="C38" s="83"/>
      <c r="D38" s="83"/>
      <c r="E38" s="83"/>
      <c r="F38" s="83"/>
      <c r="G38" s="83"/>
      <c r="H38" s="83"/>
      <c r="I38" s="83"/>
      <c r="J38" s="83"/>
      <c r="Q38" s="83"/>
      <c r="R38" s="83"/>
      <c r="S38" s="83"/>
      <c r="T38" s="83"/>
      <c r="U38" s="83"/>
      <c r="V38" s="83"/>
      <c r="W38" s="83"/>
      <c r="X38" s="83"/>
      <c r="Y38" s="83"/>
      <c r="Z38" s="83"/>
      <c r="AA38" s="83"/>
      <c r="AB38" s="83"/>
      <c r="AC38" s="83"/>
      <c r="AD38" s="83"/>
      <c r="AE38" s="83"/>
    </row>
    <row r="39" spans="1:31">
      <c r="A39" s="83"/>
      <c r="B39" s="83"/>
      <c r="C39" s="83"/>
      <c r="D39" s="83"/>
      <c r="E39" s="83"/>
      <c r="F39" s="83"/>
      <c r="G39" s="83"/>
      <c r="H39" s="83"/>
      <c r="I39" s="83"/>
      <c r="J39" s="83"/>
      <c r="Q39" s="83"/>
      <c r="R39" s="83"/>
      <c r="S39" s="83"/>
      <c r="T39" s="83"/>
      <c r="U39" s="83"/>
      <c r="V39" s="83"/>
      <c r="W39" s="83"/>
      <c r="X39" s="83"/>
      <c r="Y39" s="83"/>
      <c r="Z39" s="83"/>
      <c r="AA39" s="83"/>
      <c r="AB39" s="83"/>
      <c r="AC39" s="83"/>
      <c r="AD39" s="83"/>
      <c r="AE39" s="83"/>
    </row>
    <row r="40" spans="1:31">
      <c r="A40" s="83"/>
      <c r="B40" s="83"/>
      <c r="C40" s="83"/>
      <c r="D40" s="83"/>
      <c r="E40" s="83"/>
      <c r="F40" s="83"/>
      <c r="G40" s="83"/>
      <c r="H40" s="83"/>
      <c r="I40" s="83"/>
      <c r="J40" s="83"/>
      <c r="Q40" s="83"/>
      <c r="R40" s="83"/>
      <c r="S40" s="83"/>
      <c r="T40" s="83"/>
      <c r="U40" s="83"/>
      <c r="V40" s="83"/>
      <c r="W40" s="83"/>
      <c r="X40" s="83"/>
      <c r="Y40" s="83"/>
      <c r="Z40" s="83"/>
      <c r="AA40" s="83"/>
      <c r="AB40" s="83"/>
      <c r="AC40" s="83"/>
      <c r="AD40" s="83"/>
      <c r="AE40" s="83"/>
    </row>
    <row r="41" spans="1:31">
      <c r="A41" s="83"/>
      <c r="B41" s="83"/>
      <c r="C41" s="83"/>
      <c r="D41" s="83"/>
      <c r="E41" s="83"/>
      <c r="F41" s="83"/>
      <c r="G41" s="83"/>
      <c r="H41" s="83"/>
      <c r="I41" s="83"/>
      <c r="J41" s="83"/>
      <c r="Q41" s="83"/>
      <c r="R41" s="83"/>
      <c r="S41" s="83"/>
      <c r="T41" s="83"/>
      <c r="U41" s="83"/>
      <c r="V41" s="83"/>
      <c r="W41" s="83"/>
      <c r="X41" s="83"/>
      <c r="Y41" s="83"/>
      <c r="Z41" s="83"/>
      <c r="AA41" s="83"/>
      <c r="AB41" s="83"/>
      <c r="AC41" s="83"/>
      <c r="AD41" s="83"/>
      <c r="AE41" s="83"/>
    </row>
  </sheetData>
  <mergeCells count="1">
    <mergeCell ref="A36:E36"/>
  </mergeCells>
  <pageMargins left="0.511811024" right="0.511811024" top="0.78740157500000008" bottom="0.78740157500000008" header="0.31496062000000008" footer="0.31496062000000008"/>
  <pageSetup paperSize="9" fitToWidth="0" fitToHeight="0" orientation="portrait" r:id="rId1"/>
  <ignoredErrors>
    <ignoredError sqref="J17:M17 N7:O16"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7"/>
  <dimension ref="A1:O108"/>
  <sheetViews>
    <sheetView zoomScale="90" zoomScaleNormal="90" workbookViewId="0">
      <selection activeCell="K44" sqref="K44"/>
    </sheetView>
  </sheetViews>
  <sheetFormatPr defaultRowHeight="14.25"/>
  <cols>
    <col min="1" max="1" width="11.42578125" style="8" customWidth="1"/>
    <col min="2" max="2" width="12.85546875" style="69" bestFit="1" customWidth="1"/>
    <col min="3" max="3" width="11.42578125" style="69" bestFit="1" customWidth="1"/>
    <col min="4" max="4" width="6.28515625" style="8" bestFit="1" customWidth="1"/>
    <col min="5" max="5" width="9.42578125" style="8" customWidth="1"/>
    <col min="6" max="6" width="12.85546875" style="8" bestFit="1" customWidth="1"/>
    <col min="7" max="7" width="11.42578125" style="8" bestFit="1" customWidth="1"/>
    <col min="8" max="8" width="7.140625" style="8" customWidth="1"/>
    <col min="9" max="9" width="9.5703125" style="8" customWidth="1"/>
    <col min="10" max="10" width="12.85546875" style="8" bestFit="1" customWidth="1"/>
    <col min="11" max="11" width="11.42578125" style="8" bestFit="1" customWidth="1"/>
    <col min="12" max="12" width="7.140625" style="8" customWidth="1"/>
    <col min="13" max="13" width="9.42578125" style="8" customWidth="1"/>
    <col min="14" max="14" width="12.85546875" style="8" bestFit="1" customWidth="1"/>
    <col min="15" max="15" width="11.42578125" style="8" bestFit="1" customWidth="1"/>
    <col min="16" max="16" width="9.140625" style="8" customWidth="1"/>
    <col min="17" max="16384" width="9.140625" style="8"/>
  </cols>
  <sheetData>
    <row r="1" spans="1:15" ht="15">
      <c r="A1" s="1" t="s">
        <v>3</v>
      </c>
    </row>
    <row r="2" spans="1:15" ht="15">
      <c r="A2" s="1" t="s">
        <v>4</v>
      </c>
    </row>
    <row r="3" spans="1:15" ht="15">
      <c r="A3" s="1"/>
    </row>
    <row r="4" spans="1:15" ht="15">
      <c r="A4" s="1" t="s">
        <v>420</v>
      </c>
    </row>
    <row r="5" spans="1:15" ht="15">
      <c r="A5" s="1"/>
    </row>
    <row r="6" spans="1:15">
      <c r="A6" s="8" t="s">
        <v>313</v>
      </c>
    </row>
    <row r="7" spans="1:15">
      <c r="A7" s="8" t="s">
        <v>314</v>
      </c>
    </row>
    <row r="8" spans="1:15" s="956" customFormat="1" ht="15" thickBot="1">
      <c r="B8" s="957">
        <v>96</v>
      </c>
      <c r="F8" s="957">
        <v>83</v>
      </c>
      <c r="J8" s="957">
        <v>61</v>
      </c>
      <c r="N8" s="957">
        <v>35</v>
      </c>
    </row>
    <row r="9" spans="1:15" ht="15.75" thickBot="1">
      <c r="A9" s="1178" t="str">
        <f>'10+_SUB''s_2026'!A7</f>
        <v>Sé</v>
      </c>
      <c r="B9" s="1179"/>
      <c r="C9" s="1180"/>
      <c r="E9" s="1178" t="str">
        <f>'10+_SUB''s_2026'!A8</f>
        <v>Butantã</v>
      </c>
      <c r="F9" s="1179"/>
      <c r="G9" s="1180"/>
      <c r="I9" s="1178" t="str">
        <f>'10+_SUB''s_2026'!A9</f>
        <v>Ipiranga</v>
      </c>
      <c r="J9" s="1179"/>
      <c r="K9" s="1180"/>
      <c r="M9" s="1178" t="str">
        <f>'10+_SUB''s_2026'!A10</f>
        <v>Lapa</v>
      </c>
      <c r="N9" s="1179"/>
      <c r="O9" s="1180"/>
    </row>
    <row r="10" spans="1:15" ht="15.75" thickBot="1">
      <c r="A10" s="577" t="s">
        <v>5</v>
      </c>
      <c r="B10" s="578" t="s">
        <v>315</v>
      </c>
      <c r="C10" s="265" t="s">
        <v>316</v>
      </c>
      <c r="E10" s="496" t="s">
        <v>5</v>
      </c>
      <c r="F10" s="78" t="s">
        <v>315</v>
      </c>
      <c r="G10" s="266" t="s">
        <v>316</v>
      </c>
      <c r="I10" s="496" t="s">
        <v>5</v>
      </c>
      <c r="J10" s="78" t="s">
        <v>315</v>
      </c>
      <c r="K10" s="266" t="s">
        <v>316</v>
      </c>
      <c r="M10" s="496" t="s">
        <v>5</v>
      </c>
      <c r="N10" s="78" t="s">
        <v>315</v>
      </c>
      <c r="O10" s="265" t="s">
        <v>316</v>
      </c>
    </row>
    <row r="11" spans="1:15" s="186" customFormat="1" ht="15">
      <c r="A11" s="306">
        <v>46023</v>
      </c>
      <c r="B11" s="653">
        <f>'10+_SUB''s_2026'!M7</f>
        <v>72</v>
      </c>
      <c r="C11" s="647">
        <f>((B11-B8)/B8)*100</f>
        <v>-25</v>
      </c>
      <c r="E11" s="306">
        <v>46023</v>
      </c>
      <c r="F11" s="498">
        <f>'10+_SUB''s_2026'!M8</f>
        <v>82</v>
      </c>
      <c r="G11" s="310">
        <f>((F11-F8)/F8)*100</f>
        <v>-1.2048192771084338</v>
      </c>
      <c r="I11" s="306">
        <v>46023</v>
      </c>
      <c r="J11" s="498">
        <f>'10+_SUB''s_2026'!M9</f>
        <v>85</v>
      </c>
      <c r="K11" s="310">
        <f>((J11-J8)/J8)*100</f>
        <v>39.344262295081968</v>
      </c>
      <c r="M11" s="306">
        <v>46023</v>
      </c>
      <c r="N11" s="654">
        <f>'10+_SUB''s_2026'!M10</f>
        <v>52</v>
      </c>
      <c r="O11" s="647">
        <f>((N11-N8)/N8)*100</f>
        <v>48.571428571428569</v>
      </c>
    </row>
    <row r="12" spans="1:15" s="186" customFormat="1" ht="15">
      <c r="A12" s="969">
        <v>46054</v>
      </c>
      <c r="B12" s="313">
        <f>'10+_SUB''s_2026'!L7</f>
        <v>83</v>
      </c>
      <c r="C12" s="310">
        <f>((B12-51)/51)*100</f>
        <v>62.745098039215684</v>
      </c>
      <c r="E12" s="969">
        <v>46054</v>
      </c>
      <c r="F12" s="309">
        <f>'10+_SUB''s_2026'!L8</f>
        <v>65</v>
      </c>
      <c r="G12" s="310">
        <f t="shared" ref="G12:G17" si="0">((F12-F11)/F11)*100</f>
        <v>-20.73170731707317</v>
      </c>
      <c r="I12" s="969">
        <v>46054</v>
      </c>
      <c r="J12" s="309">
        <f>'10+_SUB''s_2026'!L9</f>
        <v>69</v>
      </c>
      <c r="K12" s="310">
        <f t="shared" ref="K12:K17" si="1">((J12-J11)/J11)*100</f>
        <v>-18.823529411764707</v>
      </c>
      <c r="M12" s="969">
        <v>46054</v>
      </c>
      <c r="N12" s="975">
        <f>'10+_SUB''s_2026'!L10</f>
        <v>61</v>
      </c>
      <c r="O12" s="310">
        <f t="shared" ref="O12:O17" si="2">((N12-N11)/N11)*100</f>
        <v>17.307692307692307</v>
      </c>
    </row>
    <row r="13" spans="1:15" s="186" customFormat="1" ht="15">
      <c r="A13" s="969">
        <v>46082</v>
      </c>
      <c r="B13" s="313">
        <f>'10+_SUB''s_2026'!K7</f>
        <v>89</v>
      </c>
      <c r="C13" s="310">
        <f t="shared" ref="C13:C18" si="3">((B13-B12)/B12)*100</f>
        <v>7.2289156626506017</v>
      </c>
      <c r="E13" s="969">
        <v>46082</v>
      </c>
      <c r="F13" s="309">
        <f>'10+_SUB''s_2026'!$K$8</f>
        <v>85</v>
      </c>
      <c r="G13" s="310">
        <f t="shared" si="0"/>
        <v>30.76923076923077</v>
      </c>
      <c r="I13" s="969">
        <v>46082</v>
      </c>
      <c r="J13" s="309">
        <f>'10+_SUB''s_2026'!$K$9</f>
        <v>56</v>
      </c>
      <c r="K13" s="310">
        <f t="shared" si="1"/>
        <v>-18.840579710144929</v>
      </c>
      <c r="M13" s="969">
        <v>46082</v>
      </c>
      <c r="N13" s="975">
        <f>'10+_SUB''s_2026'!$K$10</f>
        <v>80</v>
      </c>
      <c r="O13" s="310">
        <f t="shared" si="2"/>
        <v>31.147540983606557</v>
      </c>
    </row>
    <row r="14" spans="1:15" s="186" customFormat="1" ht="15">
      <c r="A14" s="969">
        <v>46113</v>
      </c>
      <c r="B14" s="313">
        <f>'10+_SUB''s_2026'!J$7</f>
        <v>92</v>
      </c>
      <c r="C14" s="310">
        <f t="shared" si="3"/>
        <v>3.3707865168539324</v>
      </c>
      <c r="E14" s="969">
        <v>46113</v>
      </c>
      <c r="F14" s="975">
        <f>'10+_SUB''s_2026'!J$8</f>
        <v>102</v>
      </c>
      <c r="G14" s="310">
        <f t="shared" si="0"/>
        <v>20</v>
      </c>
      <c r="I14" s="969">
        <v>46113</v>
      </c>
      <c r="J14" s="975">
        <f>'10+_SUB''s_2026'!J$9</f>
        <v>48</v>
      </c>
      <c r="K14" s="310">
        <f t="shared" si="1"/>
        <v>-14.285714285714285</v>
      </c>
      <c r="M14" s="969">
        <v>46113</v>
      </c>
      <c r="N14" s="975">
        <f>'10+_SUB''s_2026'!J$10</f>
        <v>55</v>
      </c>
      <c r="O14" s="310">
        <f t="shared" si="2"/>
        <v>-31.25</v>
      </c>
    </row>
    <row r="15" spans="1:15" s="186" customFormat="1" ht="15">
      <c r="A15" s="960">
        <v>46143</v>
      </c>
      <c r="B15" s="934">
        <f>'10+_SUB''s_2026'!I$7</f>
        <v>0</v>
      </c>
      <c r="C15" s="915">
        <f t="shared" si="3"/>
        <v>-100</v>
      </c>
      <c r="E15" s="960">
        <v>46143</v>
      </c>
      <c r="F15" s="936">
        <f>'10+_SUB''s_2026'!I$8</f>
        <v>0</v>
      </c>
      <c r="G15" s="915">
        <f t="shared" si="0"/>
        <v>-100</v>
      </c>
      <c r="I15" s="960">
        <v>46143</v>
      </c>
      <c r="J15" s="936">
        <f>'10+_SUB''s_2026'!I$9</f>
        <v>0</v>
      </c>
      <c r="K15" s="915">
        <f t="shared" si="1"/>
        <v>-100</v>
      </c>
      <c r="M15" s="960">
        <v>46143</v>
      </c>
      <c r="N15" s="936">
        <f>'10+_SUB''s_2026'!I$10</f>
        <v>0</v>
      </c>
      <c r="O15" s="915">
        <f t="shared" si="2"/>
        <v>-100</v>
      </c>
    </row>
    <row r="16" spans="1:15" s="186" customFormat="1" ht="15">
      <c r="A16" s="960">
        <v>46174</v>
      </c>
      <c r="B16" s="934">
        <f>'10+_SUB''s_2026'!H$7</f>
        <v>0</v>
      </c>
      <c r="C16" s="915" t="e">
        <f t="shared" si="3"/>
        <v>#DIV/0!</v>
      </c>
      <c r="E16" s="960">
        <v>46174</v>
      </c>
      <c r="F16" s="936">
        <f>'10+_SUB''s_2026'!H$8</f>
        <v>0</v>
      </c>
      <c r="G16" s="915" t="e">
        <f t="shared" si="0"/>
        <v>#DIV/0!</v>
      </c>
      <c r="I16" s="960">
        <v>46174</v>
      </c>
      <c r="J16" s="936">
        <f>'10+_SUB''s_2026'!H$9</f>
        <v>0</v>
      </c>
      <c r="K16" s="915" t="e">
        <f t="shared" si="1"/>
        <v>#DIV/0!</v>
      </c>
      <c r="M16" s="960">
        <v>46174</v>
      </c>
      <c r="N16" s="936">
        <f>'10+_SUB''s_2026'!H$10</f>
        <v>0</v>
      </c>
      <c r="O16" s="915" t="e">
        <f t="shared" si="2"/>
        <v>#DIV/0!</v>
      </c>
    </row>
    <row r="17" spans="1:15" s="186" customFormat="1" ht="15">
      <c r="A17" s="960">
        <v>46204</v>
      </c>
      <c r="B17" s="934">
        <f>'10+_SUB''s_2026'!G$7</f>
        <v>0</v>
      </c>
      <c r="C17" s="915" t="e">
        <f t="shared" si="3"/>
        <v>#DIV/0!</v>
      </c>
      <c r="E17" s="960">
        <v>46204</v>
      </c>
      <c r="F17" s="936">
        <f>'10+_SUB''s_2026'!G$8</f>
        <v>0</v>
      </c>
      <c r="G17" s="915" t="e">
        <f t="shared" si="0"/>
        <v>#DIV/0!</v>
      </c>
      <c r="I17" s="960">
        <v>46204</v>
      </c>
      <c r="J17" s="936">
        <f>'10+_SUB''s_2026'!G$9</f>
        <v>0</v>
      </c>
      <c r="K17" s="915" t="e">
        <f t="shared" si="1"/>
        <v>#DIV/0!</v>
      </c>
      <c r="M17" s="960">
        <v>46204</v>
      </c>
      <c r="N17" s="936">
        <f>'10+_SUB''s_2026'!G$10</f>
        <v>0</v>
      </c>
      <c r="O17" s="915" t="e">
        <f t="shared" si="2"/>
        <v>#DIV/0!</v>
      </c>
    </row>
    <row r="18" spans="1:15" s="186" customFormat="1" ht="15">
      <c r="A18" s="960">
        <v>46235</v>
      </c>
      <c r="B18" s="934">
        <f>'10+_SUB''s_2026'!F$7</f>
        <v>0</v>
      </c>
      <c r="C18" s="915" t="e">
        <f t="shared" si="3"/>
        <v>#DIV/0!</v>
      </c>
      <c r="E18" s="960">
        <v>46235</v>
      </c>
      <c r="F18" s="936">
        <f>'10+_SUB''s_2026'!F$8</f>
        <v>0</v>
      </c>
      <c r="G18" s="915" t="e">
        <f>((F18-F17)/F17)*100</f>
        <v>#DIV/0!</v>
      </c>
      <c r="I18" s="960">
        <v>46235</v>
      </c>
      <c r="J18" s="936">
        <f>'10+_SUB''s_2026'!F$9</f>
        <v>0</v>
      </c>
      <c r="K18" s="915" t="e">
        <f>((J18-J17)/J17)*100</f>
        <v>#DIV/0!</v>
      </c>
      <c r="M18" s="960">
        <v>46235</v>
      </c>
      <c r="N18" s="936">
        <f>'10+_SUB''s_2026'!F$10</f>
        <v>0</v>
      </c>
      <c r="O18" s="915" t="e">
        <f>((N18-N17)/N17)*100</f>
        <v>#DIV/0!</v>
      </c>
    </row>
    <row r="19" spans="1:15" s="186" customFormat="1" ht="15">
      <c r="A19" s="960">
        <v>46266</v>
      </c>
      <c r="B19" s="934">
        <f>'10+_SUB''s_2026'!E$7</f>
        <v>0</v>
      </c>
      <c r="C19" s="915" t="e">
        <f>((B19-B18)/B18)*100</f>
        <v>#DIV/0!</v>
      </c>
      <c r="E19" s="960">
        <v>46266</v>
      </c>
      <c r="F19" s="936">
        <f>'10+_SUB''s_2026'!E$8</f>
        <v>0</v>
      </c>
      <c r="G19" s="915" t="e">
        <f>((F19-F18)/F18)*100</f>
        <v>#DIV/0!</v>
      </c>
      <c r="I19" s="960">
        <v>46266</v>
      </c>
      <c r="J19" s="936">
        <f>'10+_SUB''s_2026'!E$9</f>
        <v>0</v>
      </c>
      <c r="K19" s="915" t="e">
        <f>((J19-J18)/J18)*100</f>
        <v>#DIV/0!</v>
      </c>
      <c r="M19" s="960">
        <v>46266</v>
      </c>
      <c r="N19" s="936">
        <f>'10+_SUB''s_2026'!E$10</f>
        <v>0</v>
      </c>
      <c r="O19" s="915" t="e">
        <f>((N19-N18)/N18)*100</f>
        <v>#DIV/0!</v>
      </c>
    </row>
    <row r="20" spans="1:15" s="186" customFormat="1" ht="15">
      <c r="A20" s="960">
        <v>46296</v>
      </c>
      <c r="B20" s="934">
        <f>'10+_SUB''s_2026'!D$7</f>
        <v>0</v>
      </c>
      <c r="C20" s="915" t="e">
        <f>((B20-B19)/B19)*100</f>
        <v>#DIV/0!</v>
      </c>
      <c r="E20" s="960">
        <v>46296</v>
      </c>
      <c r="F20" s="936">
        <f>'10+_SUB''s_2026'!D$8</f>
        <v>0</v>
      </c>
      <c r="G20" s="915" t="e">
        <f>((F20-F19)/F19)*100</f>
        <v>#DIV/0!</v>
      </c>
      <c r="I20" s="960">
        <v>46296</v>
      </c>
      <c r="J20" s="936">
        <f>'10+_SUB''s_2026'!D$9</f>
        <v>0</v>
      </c>
      <c r="K20" s="915" t="e">
        <f>((J20-J19)/J19)*100</f>
        <v>#DIV/0!</v>
      </c>
      <c r="M20" s="960">
        <v>46296</v>
      </c>
      <c r="N20" s="936">
        <f>'10+_SUB''s_2026'!D$10</f>
        <v>0</v>
      </c>
      <c r="O20" s="915" t="e">
        <f>((N20-N19)/N19)*100</f>
        <v>#DIV/0!</v>
      </c>
    </row>
    <row r="21" spans="1:15" s="186" customFormat="1" ht="15">
      <c r="A21" s="960">
        <v>46327</v>
      </c>
      <c r="B21" s="934">
        <f>'10+_SUB''s_2026'!C$7</f>
        <v>0</v>
      </c>
      <c r="C21" s="915" t="e">
        <f>((B21-B20)/B20)*100</f>
        <v>#DIV/0!</v>
      </c>
      <c r="E21" s="960">
        <v>46327</v>
      </c>
      <c r="F21" s="936">
        <f>'10+_SUB''s_2026'!C$8</f>
        <v>0</v>
      </c>
      <c r="G21" s="915" t="e">
        <f>((F21-F20)/F20)*100</f>
        <v>#DIV/0!</v>
      </c>
      <c r="I21" s="960">
        <v>46327</v>
      </c>
      <c r="J21" s="936">
        <f>'10+_SUB''s_2026'!C$9</f>
        <v>0</v>
      </c>
      <c r="K21" s="915" t="e">
        <f>((J21-J20)/J20)*100</f>
        <v>#DIV/0!</v>
      </c>
      <c r="M21" s="960">
        <v>46327</v>
      </c>
      <c r="N21" s="936">
        <f>'10+_SUB''s_2026'!C$10</f>
        <v>0</v>
      </c>
      <c r="O21" s="915" t="e">
        <f>((N21-N20)/N20)*100</f>
        <v>#DIV/0!</v>
      </c>
    </row>
    <row r="22" spans="1:15" s="284" customFormat="1" ht="15.75" thickBot="1">
      <c r="A22" s="961">
        <v>46357</v>
      </c>
      <c r="B22" s="935">
        <f>'10+_SUB''s_2026'!B$7</f>
        <v>0</v>
      </c>
      <c r="C22" s="917" t="e">
        <f>((B22-B21)/B21)*100</f>
        <v>#DIV/0!</v>
      </c>
      <c r="E22" s="961">
        <v>46357</v>
      </c>
      <c r="F22" s="937">
        <f>'10+_SUB''s_2026'!B$8</f>
        <v>0</v>
      </c>
      <c r="G22" s="917" t="e">
        <f>((F22-F21)/F21)*100</f>
        <v>#DIV/0!</v>
      </c>
      <c r="I22" s="961">
        <v>46357</v>
      </c>
      <c r="J22" s="937">
        <f>'10+_SUB''s_2026'!B$9</f>
        <v>0</v>
      </c>
      <c r="K22" s="917" t="e">
        <f>((J22-J21)/J21)*100</f>
        <v>#DIV/0!</v>
      </c>
      <c r="M22" s="961">
        <v>46357</v>
      </c>
      <c r="N22" s="937">
        <f>'10+_SUB''s_2026'!B$10</f>
        <v>0</v>
      </c>
      <c r="O22" s="917" t="e">
        <f>((N22-N21)/N21)*100</f>
        <v>#DIV/0!</v>
      </c>
    </row>
    <row r="23" spans="1:15">
      <c r="B23" s="8"/>
      <c r="C23" s="8"/>
    </row>
    <row r="24" spans="1:15" s="956" customFormat="1" ht="15" thickBot="1">
      <c r="B24" s="957">
        <v>34</v>
      </c>
      <c r="F24" s="957">
        <v>29</v>
      </c>
      <c r="J24" s="957">
        <v>64</v>
      </c>
      <c r="N24" s="957">
        <v>50</v>
      </c>
    </row>
    <row r="25" spans="1:15" ht="15.75" thickBot="1">
      <c r="A25" s="1178" t="str">
        <f>'10+_SUB''s_2026'!A11</f>
        <v>Mooca</v>
      </c>
      <c r="B25" s="1179"/>
      <c r="C25" s="1180"/>
      <c r="E25" s="1181" t="str">
        <f>'10+_SUB''s_2026'!A12</f>
        <v>Itaquera</v>
      </c>
      <c r="F25" s="1182"/>
      <c r="G25" s="1183"/>
      <c r="I25" s="1181" t="str">
        <f>'10+_SUB''s_2026'!A13</f>
        <v>Santo Amaro</v>
      </c>
      <c r="J25" s="1182"/>
      <c r="K25" s="1183"/>
      <c r="M25" s="1181" t="str">
        <f>'10+_SUB''s_2026'!A14</f>
        <v>Penha</v>
      </c>
      <c r="N25" s="1182"/>
      <c r="O25" s="1184"/>
    </row>
    <row r="26" spans="1:15" ht="15.75" thickBot="1">
      <c r="A26" s="258" t="s">
        <v>5</v>
      </c>
      <c r="B26" s="261" t="s">
        <v>315</v>
      </c>
      <c r="C26" s="271" t="s">
        <v>316</v>
      </c>
      <c r="E26" s="264" t="s">
        <v>5</v>
      </c>
      <c r="F26" s="4" t="s">
        <v>315</v>
      </c>
      <c r="G26" s="267" t="s">
        <v>316</v>
      </c>
      <c r="I26" s="262" t="s">
        <v>5</v>
      </c>
      <c r="J26" s="4" t="s">
        <v>315</v>
      </c>
      <c r="K26" s="263" t="s">
        <v>316</v>
      </c>
      <c r="M26" s="262" t="s">
        <v>5</v>
      </c>
      <c r="N26" s="307" t="s">
        <v>315</v>
      </c>
      <c r="O26" s="304" t="s">
        <v>316</v>
      </c>
    </row>
    <row r="27" spans="1:15" s="186" customFormat="1" ht="15">
      <c r="A27" s="306">
        <v>46023</v>
      </c>
      <c r="B27" s="498">
        <f>'10+_SUB''s_2026'!M11</f>
        <v>61</v>
      </c>
      <c r="C27" s="310">
        <f>((B27-B24)/B24)*100</f>
        <v>79.411764705882348</v>
      </c>
      <c r="E27" s="306">
        <v>46023</v>
      </c>
      <c r="F27" s="654">
        <f>'10+_SUB''s_2026'!M12</f>
        <v>59</v>
      </c>
      <c r="G27" s="655">
        <f>((F27-F24)/F24)*100</f>
        <v>103.44827586206897</v>
      </c>
      <c r="I27" s="306">
        <v>46023</v>
      </c>
      <c r="J27" s="498">
        <f>'10+_SUB''s_2026'!M13</f>
        <v>43</v>
      </c>
      <c r="K27" s="310">
        <f>((J27-J24)/J24)*100</f>
        <v>-32.8125</v>
      </c>
      <c r="M27" s="306">
        <v>46023</v>
      </c>
      <c r="N27" s="498">
        <f>'10+_SUB''s_2026'!M14</f>
        <v>52</v>
      </c>
      <c r="O27" s="656">
        <f>((N27-N24)/N24)*100</f>
        <v>4</v>
      </c>
    </row>
    <row r="28" spans="1:15" s="186" customFormat="1" ht="15">
      <c r="A28" s="969">
        <v>46054</v>
      </c>
      <c r="B28" s="309">
        <f>'10+_SUB''s_2026'!L11</f>
        <v>43</v>
      </c>
      <c r="C28" s="310">
        <f t="shared" ref="C28:C33" si="4">((B28-B27)/B27)*100</f>
        <v>-29.508196721311474</v>
      </c>
      <c r="E28" s="969">
        <v>46054</v>
      </c>
      <c r="F28" s="975">
        <f>'10+_SUB''s_2026'!L12</f>
        <v>40</v>
      </c>
      <c r="G28" s="976">
        <f t="shared" ref="G28:G33" si="5">((F28-F27)/F27)*100</f>
        <v>-32.20338983050847</v>
      </c>
      <c r="I28" s="969">
        <v>46054</v>
      </c>
      <c r="J28" s="309">
        <f>'10+_SUB''s_2026'!L13</f>
        <v>45</v>
      </c>
      <c r="K28" s="310">
        <f t="shared" ref="K28:K33" si="6">((J28-J27)/J27)*100</f>
        <v>4.6511627906976747</v>
      </c>
      <c r="M28" s="969">
        <v>46054</v>
      </c>
      <c r="N28" s="309">
        <f>'10+_SUB''s_2026'!L14</f>
        <v>53</v>
      </c>
      <c r="O28" s="310">
        <f t="shared" ref="O28:O33" si="7">((N28-N27)/N27)*100</f>
        <v>1.9230769230769231</v>
      </c>
    </row>
    <row r="29" spans="1:15" s="186" customFormat="1" ht="15">
      <c r="A29" s="969">
        <v>46082</v>
      </c>
      <c r="B29" s="309">
        <f>'10+_SUB''s_2026'!$K$11</f>
        <v>58</v>
      </c>
      <c r="C29" s="310">
        <f t="shared" si="4"/>
        <v>34.883720930232556</v>
      </c>
      <c r="E29" s="969">
        <v>46082</v>
      </c>
      <c r="F29" s="975">
        <f>'10+_SUB''s_2026'!$K$12</f>
        <v>51</v>
      </c>
      <c r="G29" s="976">
        <f t="shared" si="5"/>
        <v>27.500000000000004</v>
      </c>
      <c r="I29" s="969">
        <v>46082</v>
      </c>
      <c r="J29" s="309">
        <f>'10+_SUB''s_2026'!$K$13</f>
        <v>61</v>
      </c>
      <c r="K29" s="310">
        <f t="shared" si="6"/>
        <v>35.555555555555557</v>
      </c>
      <c r="M29" s="969">
        <v>46082</v>
      </c>
      <c r="N29" s="309">
        <f>'10+_SUB''s_2026'!$K$14</f>
        <v>50</v>
      </c>
      <c r="O29" s="310">
        <f t="shared" si="7"/>
        <v>-5.6603773584905666</v>
      </c>
    </row>
    <row r="30" spans="1:15" s="186" customFormat="1" ht="15">
      <c r="A30" s="969">
        <v>46113</v>
      </c>
      <c r="B30" s="975">
        <f>'10+_SUB''s_2026'!J$11</f>
        <v>54</v>
      </c>
      <c r="C30" s="310">
        <f t="shared" si="4"/>
        <v>-6.8965517241379306</v>
      </c>
      <c r="E30" s="969">
        <v>46113</v>
      </c>
      <c r="F30" s="975">
        <f>'10+_SUB''s_2026'!J$12</f>
        <v>64</v>
      </c>
      <c r="G30" s="976">
        <f t="shared" si="5"/>
        <v>25.490196078431371</v>
      </c>
      <c r="I30" s="969">
        <v>46113</v>
      </c>
      <c r="J30" s="975">
        <f>'10+_SUB''s_2026'!J$13</f>
        <v>59</v>
      </c>
      <c r="K30" s="310">
        <f t="shared" si="6"/>
        <v>-3.278688524590164</v>
      </c>
      <c r="M30" s="969">
        <v>46113</v>
      </c>
      <c r="N30" s="975">
        <f>'10+_SUB''s_2026'!J$14</f>
        <v>43</v>
      </c>
      <c r="O30" s="310">
        <f t="shared" si="7"/>
        <v>-14.000000000000002</v>
      </c>
    </row>
    <row r="31" spans="1:15" s="186" customFormat="1" ht="15">
      <c r="A31" s="960">
        <v>46143</v>
      </c>
      <c r="B31" s="936">
        <f>'10+_SUB''s_2026'!I$11</f>
        <v>0</v>
      </c>
      <c r="C31" s="915">
        <f t="shared" si="4"/>
        <v>-100</v>
      </c>
      <c r="E31" s="960">
        <v>46143</v>
      </c>
      <c r="F31" s="936">
        <f>'10+_SUB''s_2026'!I$12</f>
        <v>0</v>
      </c>
      <c r="G31" s="938">
        <f t="shared" si="5"/>
        <v>-100</v>
      </c>
      <c r="I31" s="960">
        <v>46143</v>
      </c>
      <c r="J31" s="936">
        <f>'10+_SUB''s_2026'!I$13</f>
        <v>0</v>
      </c>
      <c r="K31" s="915">
        <f t="shared" si="6"/>
        <v>-100</v>
      </c>
      <c r="M31" s="960">
        <v>46143</v>
      </c>
      <c r="N31" s="936">
        <f>'10+_SUB''s_2026'!I$14</f>
        <v>0</v>
      </c>
      <c r="O31" s="915">
        <f t="shared" si="7"/>
        <v>-100</v>
      </c>
    </row>
    <row r="32" spans="1:15" s="186" customFormat="1" ht="15">
      <c r="A32" s="960">
        <v>46174</v>
      </c>
      <c r="B32" s="936">
        <f>'10+_SUB''s_2026'!H$11</f>
        <v>0</v>
      </c>
      <c r="C32" s="915" t="e">
        <f t="shared" si="4"/>
        <v>#DIV/0!</v>
      </c>
      <c r="E32" s="960">
        <v>46174</v>
      </c>
      <c r="F32" s="936">
        <f>'10+_SUB''s_2026'!H$12</f>
        <v>0</v>
      </c>
      <c r="G32" s="938" t="e">
        <f t="shared" si="5"/>
        <v>#DIV/0!</v>
      </c>
      <c r="I32" s="960">
        <v>46174</v>
      </c>
      <c r="J32" s="936">
        <f>'10+_SUB''s_2026'!H$13</f>
        <v>0</v>
      </c>
      <c r="K32" s="915" t="e">
        <f t="shared" si="6"/>
        <v>#DIV/0!</v>
      </c>
      <c r="M32" s="960">
        <v>46174</v>
      </c>
      <c r="N32" s="936">
        <f>'10+_SUB''s_2026'!H$14</f>
        <v>0</v>
      </c>
      <c r="O32" s="915" t="e">
        <f t="shared" si="7"/>
        <v>#DIV/0!</v>
      </c>
    </row>
    <row r="33" spans="1:15" s="186" customFormat="1" ht="15">
      <c r="A33" s="960">
        <v>46204</v>
      </c>
      <c r="B33" s="936">
        <f>'10+_SUB''s_2026'!G$11</f>
        <v>0</v>
      </c>
      <c r="C33" s="915" t="e">
        <f t="shared" si="4"/>
        <v>#DIV/0!</v>
      </c>
      <c r="E33" s="960">
        <v>46204</v>
      </c>
      <c r="F33" s="936">
        <f>'10+_SUB''s_2026'!G$12</f>
        <v>0</v>
      </c>
      <c r="G33" s="938" t="e">
        <f t="shared" si="5"/>
        <v>#DIV/0!</v>
      </c>
      <c r="I33" s="960">
        <v>46204</v>
      </c>
      <c r="J33" s="936">
        <f>'10+_SUB''s_2026'!G$13</f>
        <v>0</v>
      </c>
      <c r="K33" s="915" t="e">
        <f t="shared" si="6"/>
        <v>#DIV/0!</v>
      </c>
      <c r="M33" s="960">
        <v>46204</v>
      </c>
      <c r="N33" s="936">
        <f>'10+_SUB''s_2026'!G$14</f>
        <v>0</v>
      </c>
      <c r="O33" s="915" t="e">
        <f t="shared" si="7"/>
        <v>#DIV/0!</v>
      </c>
    </row>
    <row r="34" spans="1:15" s="186" customFormat="1" ht="15">
      <c r="A34" s="960">
        <v>46235</v>
      </c>
      <c r="B34" s="936">
        <f>'10+_SUB''s_2026'!F$11</f>
        <v>0</v>
      </c>
      <c r="C34" s="915" t="e">
        <f>((B34-B33)/B33)*100</f>
        <v>#DIV/0!</v>
      </c>
      <c r="E34" s="960">
        <v>46235</v>
      </c>
      <c r="F34" s="936">
        <f>'10+_SUB''s_2026'!F$12</f>
        <v>0</v>
      </c>
      <c r="G34" s="938" t="e">
        <f>((F34-F33)/F33)*100</f>
        <v>#DIV/0!</v>
      </c>
      <c r="I34" s="960">
        <v>46235</v>
      </c>
      <c r="J34" s="936">
        <f>'10+_SUB''s_2026'!F$13</f>
        <v>0</v>
      </c>
      <c r="K34" s="915" t="e">
        <f>((J34-J33)/J33)*100</f>
        <v>#DIV/0!</v>
      </c>
      <c r="M34" s="960">
        <v>46235</v>
      </c>
      <c r="N34" s="936">
        <f>'10+_SUB''s_2026'!F$14</f>
        <v>0</v>
      </c>
      <c r="O34" s="915" t="e">
        <f>((N34-N33)/N33)*100</f>
        <v>#DIV/0!</v>
      </c>
    </row>
    <row r="35" spans="1:15" s="186" customFormat="1" ht="15">
      <c r="A35" s="960">
        <v>46266</v>
      </c>
      <c r="B35" s="936">
        <f>'10+_SUB''s_2026'!E$11</f>
        <v>0</v>
      </c>
      <c r="C35" s="915" t="e">
        <f>((B35-B34)/B34)*100</f>
        <v>#DIV/0!</v>
      </c>
      <c r="E35" s="960">
        <v>46266</v>
      </c>
      <c r="F35" s="936">
        <f>'10+_SUB''s_2026'!E$12</f>
        <v>0</v>
      </c>
      <c r="G35" s="938" t="e">
        <f>((F35-F34)/F34)*100</f>
        <v>#DIV/0!</v>
      </c>
      <c r="I35" s="960">
        <v>46266</v>
      </c>
      <c r="J35" s="936">
        <f>'10+_SUB''s_2026'!E$13</f>
        <v>0</v>
      </c>
      <c r="K35" s="915" t="e">
        <f>((J35-J34)/J34)*100</f>
        <v>#DIV/0!</v>
      </c>
      <c r="M35" s="960">
        <v>46266</v>
      </c>
      <c r="N35" s="936">
        <f>'10+_SUB''s_2026'!E$14</f>
        <v>0</v>
      </c>
      <c r="O35" s="915" t="e">
        <f>((N35-N34)/N34)*100</f>
        <v>#DIV/0!</v>
      </c>
    </row>
    <row r="36" spans="1:15" s="186" customFormat="1" ht="15">
      <c r="A36" s="960">
        <v>46296</v>
      </c>
      <c r="B36" s="936">
        <f>'10+_SUB''s_2026'!D$11</f>
        <v>0</v>
      </c>
      <c r="C36" s="915" t="e">
        <f>((B36-B35)/B35)*100</f>
        <v>#DIV/0!</v>
      </c>
      <c r="E36" s="960">
        <v>46296</v>
      </c>
      <c r="F36" s="936">
        <f>'10+_SUB''s_2026'!D$12</f>
        <v>0</v>
      </c>
      <c r="G36" s="938" t="e">
        <f>((F36-F35)/F35)*100</f>
        <v>#DIV/0!</v>
      </c>
      <c r="I36" s="960">
        <v>46296</v>
      </c>
      <c r="J36" s="936">
        <f>'10+_SUB''s_2026'!D$13</f>
        <v>0</v>
      </c>
      <c r="K36" s="915" t="e">
        <f>((J36-J35)/J35)*100</f>
        <v>#DIV/0!</v>
      </c>
      <c r="M36" s="960">
        <v>46296</v>
      </c>
      <c r="N36" s="936">
        <f>'10+_SUB''s_2026'!D$14</f>
        <v>0</v>
      </c>
      <c r="O36" s="915" t="e">
        <f>((N36-N35)/N35)*100</f>
        <v>#DIV/0!</v>
      </c>
    </row>
    <row r="37" spans="1:15" s="186" customFormat="1" ht="15">
      <c r="A37" s="960">
        <v>46327</v>
      </c>
      <c r="B37" s="936">
        <f>'10+_SUB''s_2026'!C$11</f>
        <v>0</v>
      </c>
      <c r="C37" s="915" t="e">
        <f>((B37-B36)/B36)*100</f>
        <v>#DIV/0!</v>
      </c>
      <c r="E37" s="960">
        <v>46327</v>
      </c>
      <c r="F37" s="936">
        <f>'10+_SUB''s_2026'!C$12</f>
        <v>0</v>
      </c>
      <c r="G37" s="938" t="e">
        <f>((F37-F36)/F36)*100</f>
        <v>#DIV/0!</v>
      </c>
      <c r="I37" s="960">
        <v>46327</v>
      </c>
      <c r="J37" s="936">
        <f>'10+_SUB''s_2026'!C$13</f>
        <v>0</v>
      </c>
      <c r="K37" s="915" t="e">
        <f>((J37-J36)/J36)*100</f>
        <v>#DIV/0!</v>
      </c>
      <c r="M37" s="960">
        <v>46327</v>
      </c>
      <c r="N37" s="936">
        <f>'10+_SUB''s_2026'!C$14</f>
        <v>0</v>
      </c>
      <c r="O37" s="915" t="e">
        <f>((N37-N36)/N36)*100</f>
        <v>#DIV/0!</v>
      </c>
    </row>
    <row r="38" spans="1:15" s="284" customFormat="1" ht="15.75" thickBot="1">
      <c r="A38" s="961">
        <v>46357</v>
      </c>
      <c r="B38" s="937">
        <f>'10+_SUB''s_2026'!B$11</f>
        <v>0</v>
      </c>
      <c r="C38" s="917" t="e">
        <f>((B38-B37)/B37)*100</f>
        <v>#DIV/0!</v>
      </c>
      <c r="E38" s="961">
        <v>46357</v>
      </c>
      <c r="F38" s="937">
        <f>'10+_SUB''s_2026'!B$12</f>
        <v>0</v>
      </c>
      <c r="G38" s="939" t="e">
        <f>((F38-F37)/F37)*100</f>
        <v>#DIV/0!</v>
      </c>
      <c r="I38" s="961">
        <v>46357</v>
      </c>
      <c r="J38" s="937">
        <f>'10+_SUB''s_2026'!B$13</f>
        <v>0</v>
      </c>
      <c r="K38" s="917" t="e">
        <f>((J38-J37)/J37)*100</f>
        <v>#DIV/0!</v>
      </c>
      <c r="M38" s="961">
        <v>46357</v>
      </c>
      <c r="N38" s="937">
        <f>'10+_SUB''s_2026'!B$14</f>
        <v>0</v>
      </c>
      <c r="O38" s="917" t="e">
        <f>((N38-N37)/N37)*100</f>
        <v>#DIV/0!</v>
      </c>
    </row>
    <row r="40" spans="1:15" s="956" customFormat="1" ht="15" thickBot="1">
      <c r="B40" s="957">
        <v>43</v>
      </c>
      <c r="C40" s="958"/>
      <c r="F40" s="957">
        <v>35</v>
      </c>
    </row>
    <row r="41" spans="1:15" ht="15.75" thickBot="1">
      <c r="A41" s="1181" t="str">
        <f>'10+_SUB''s_2026'!A15</f>
        <v>Pirituba/Jaraguá</v>
      </c>
      <c r="B41" s="1182"/>
      <c r="C41" s="1183"/>
      <c r="E41" s="1181" t="str">
        <f>'10+_SUB''s_2026'!A16</f>
        <v>Pinheiros</v>
      </c>
      <c r="F41" s="1182"/>
      <c r="G41" s="1183"/>
    </row>
    <row r="42" spans="1:15" ht="15.75" thickBot="1">
      <c r="A42" s="264" t="s">
        <v>5</v>
      </c>
      <c r="B42" s="4" t="s">
        <v>315</v>
      </c>
      <c r="C42" s="263" t="s">
        <v>316</v>
      </c>
      <c r="E42" s="264" t="s">
        <v>5</v>
      </c>
      <c r="F42" s="4" t="s">
        <v>315</v>
      </c>
      <c r="G42" s="263" t="s">
        <v>316</v>
      </c>
    </row>
    <row r="43" spans="1:15" s="186" customFormat="1" ht="15">
      <c r="A43" s="306">
        <v>46023</v>
      </c>
      <c r="B43" s="498">
        <f>'10+_SUB''s_2026'!M15</f>
        <v>54</v>
      </c>
      <c r="C43" s="310">
        <f>((B43-B40)/B40)*100</f>
        <v>25.581395348837212</v>
      </c>
      <c r="E43" s="306">
        <v>46023</v>
      </c>
      <c r="F43" s="657">
        <f>'10+_SUB''s_2026'!M16</f>
        <v>42</v>
      </c>
      <c r="G43" s="310">
        <f>((F43-F40)/F40)*100</f>
        <v>20</v>
      </c>
    </row>
    <row r="44" spans="1:15" s="186" customFormat="1" ht="15">
      <c r="A44" s="969">
        <v>46054</v>
      </c>
      <c r="B44" s="309">
        <f>'10+_SUB''s_2026'!L15</f>
        <v>43</v>
      </c>
      <c r="C44" s="310">
        <f t="shared" ref="C44:C49" si="8">((B44-B43)/B43)*100</f>
        <v>-20.37037037037037</v>
      </c>
      <c r="E44" s="969">
        <v>46054</v>
      </c>
      <c r="F44" s="977">
        <f>'10+_SUB''s_2026'!L16</f>
        <v>49</v>
      </c>
      <c r="G44" s="310">
        <f t="shared" ref="G44:G49" si="9">((F44-F43)/F43)*100</f>
        <v>16.666666666666664</v>
      </c>
    </row>
    <row r="45" spans="1:15" s="186" customFormat="1" ht="15">
      <c r="A45" s="969">
        <v>46082</v>
      </c>
      <c r="B45" s="309">
        <f>'10+_SUB''s_2026'!$K$15</f>
        <v>45</v>
      </c>
      <c r="C45" s="310">
        <f t="shared" si="8"/>
        <v>4.6511627906976747</v>
      </c>
      <c r="E45" s="969">
        <v>46082</v>
      </c>
      <c r="F45" s="991">
        <f>'10+_SUB''s_2026'!$K$16</f>
        <v>47</v>
      </c>
      <c r="G45" s="310">
        <f t="shared" si="9"/>
        <v>-4.0816326530612246</v>
      </c>
    </row>
    <row r="46" spans="1:15" s="186" customFormat="1" ht="15">
      <c r="A46" s="969">
        <v>46113</v>
      </c>
      <c r="B46" s="309">
        <f>'10+_SUB''s_2026'!J$15</f>
        <v>48</v>
      </c>
      <c r="C46" s="310">
        <f t="shared" si="8"/>
        <v>6.666666666666667</v>
      </c>
      <c r="E46" s="969">
        <v>46113</v>
      </c>
      <c r="F46" s="975">
        <f>'10+_SUB''s_2026'!J$16</f>
        <v>49</v>
      </c>
      <c r="G46" s="310">
        <f t="shared" si="9"/>
        <v>4.2553191489361701</v>
      </c>
    </row>
    <row r="47" spans="1:15" s="186" customFormat="1" ht="15">
      <c r="A47" s="960">
        <v>46143</v>
      </c>
      <c r="B47" s="914">
        <f>'10+_SUB''s_2026'!I$15</f>
        <v>0</v>
      </c>
      <c r="C47" s="915">
        <f t="shared" si="8"/>
        <v>-100</v>
      </c>
      <c r="E47" s="960">
        <v>46143</v>
      </c>
      <c r="F47" s="936">
        <f>'10+_SUB''s_2026'!I$16</f>
        <v>0</v>
      </c>
      <c r="G47" s="915">
        <f t="shared" si="9"/>
        <v>-100</v>
      </c>
    </row>
    <row r="48" spans="1:15" s="186" customFormat="1" ht="15">
      <c r="A48" s="960">
        <v>46174</v>
      </c>
      <c r="B48" s="914">
        <f>'10+_SUB''s_2026'!H$15</f>
        <v>0</v>
      </c>
      <c r="C48" s="915" t="e">
        <f t="shared" si="8"/>
        <v>#DIV/0!</v>
      </c>
      <c r="E48" s="960">
        <v>46174</v>
      </c>
      <c r="F48" s="936">
        <f>'10+_SUB''s_2026'!H$16</f>
        <v>0</v>
      </c>
      <c r="G48" s="915" t="e">
        <f t="shared" si="9"/>
        <v>#DIV/0!</v>
      </c>
    </row>
    <row r="49" spans="1:11" s="186" customFormat="1" ht="15">
      <c r="A49" s="960">
        <v>46204</v>
      </c>
      <c r="B49" s="914">
        <f>'10+_SUB''s_2026'!G$15</f>
        <v>0</v>
      </c>
      <c r="C49" s="915" t="e">
        <f t="shared" si="8"/>
        <v>#DIV/0!</v>
      </c>
      <c r="E49" s="960">
        <v>46204</v>
      </c>
      <c r="F49" s="936">
        <f>'10+_SUB''s_2026'!G$16</f>
        <v>0</v>
      </c>
      <c r="G49" s="915" t="e">
        <f t="shared" si="9"/>
        <v>#DIV/0!</v>
      </c>
    </row>
    <row r="50" spans="1:11" s="186" customFormat="1" ht="15">
      <c r="A50" s="960">
        <v>46235</v>
      </c>
      <c r="B50" s="914">
        <f>'10+_SUB''s_2026'!F$15</f>
        <v>0</v>
      </c>
      <c r="C50" s="915" t="e">
        <f>((B50-B49)/B49)*100</f>
        <v>#DIV/0!</v>
      </c>
      <c r="E50" s="960">
        <v>46235</v>
      </c>
      <c r="F50" s="936">
        <f>'10+_SUB''s_2026'!F$16</f>
        <v>0</v>
      </c>
      <c r="G50" s="915" t="e">
        <f>((F50-F49)/F49)*100</f>
        <v>#DIV/0!</v>
      </c>
    </row>
    <row r="51" spans="1:11" s="186" customFormat="1" ht="15">
      <c r="A51" s="960">
        <v>46266</v>
      </c>
      <c r="B51" s="914">
        <f>'10+_SUB''s_2026'!E$15</f>
        <v>0</v>
      </c>
      <c r="C51" s="915" t="e">
        <f>((B51-B50)/B50)*100</f>
        <v>#DIV/0!</v>
      </c>
      <c r="E51" s="960">
        <v>46266</v>
      </c>
      <c r="F51" s="936">
        <f>'10+_SUB''s_2026'!E$16</f>
        <v>0</v>
      </c>
      <c r="G51" s="915" t="e">
        <f>((F51-F50)/F50)*100</f>
        <v>#DIV/0!</v>
      </c>
    </row>
    <row r="52" spans="1:11" s="186" customFormat="1" ht="15">
      <c r="A52" s="960">
        <v>46296</v>
      </c>
      <c r="B52" s="914">
        <f>'10+_SUB''s_2026'!D$15</f>
        <v>0</v>
      </c>
      <c r="C52" s="915" t="e">
        <f>((B52-B51)/B51)*100</f>
        <v>#DIV/0!</v>
      </c>
      <c r="E52" s="960">
        <v>46296</v>
      </c>
      <c r="F52" s="936">
        <f>'10+_SUB''s_2026'!D$16</f>
        <v>0</v>
      </c>
      <c r="G52" s="915" t="e">
        <f>((F52-F51)/F51)*100</f>
        <v>#DIV/0!</v>
      </c>
    </row>
    <row r="53" spans="1:11" s="186" customFormat="1" ht="15">
      <c r="A53" s="960">
        <v>46327</v>
      </c>
      <c r="B53" s="914">
        <f>'10+_SUB''s_2026'!C$15</f>
        <v>0</v>
      </c>
      <c r="C53" s="915" t="e">
        <f>((B53-B52)/B52)*100</f>
        <v>#DIV/0!</v>
      </c>
      <c r="E53" s="960">
        <v>46327</v>
      </c>
      <c r="F53" s="936">
        <f>'10+_SUB''s_2026'!C$16</f>
        <v>0</v>
      </c>
      <c r="G53" s="915" t="e">
        <f>((F53-F52)/F52)*100</f>
        <v>#DIV/0!</v>
      </c>
    </row>
    <row r="54" spans="1:11" s="284" customFormat="1" ht="15.75" thickBot="1">
      <c r="A54" s="961">
        <v>46357</v>
      </c>
      <c r="B54" s="916">
        <f>'10+_SUB''s_2026'!B$15</f>
        <v>0</v>
      </c>
      <c r="C54" s="917" t="e">
        <f>((B54-B53)/B53)*100</f>
        <v>#DIV/0!</v>
      </c>
      <c r="E54" s="961">
        <v>46357</v>
      </c>
      <c r="F54" s="937">
        <f>'10+_SUB''s_2026'!B$16</f>
        <v>0</v>
      </c>
      <c r="G54" s="917" t="e">
        <f>((F54-F53)/F53)*100</f>
        <v>#DIV/0!</v>
      </c>
    </row>
    <row r="56" spans="1:11">
      <c r="B56" s="8"/>
      <c r="C56" s="8"/>
    </row>
    <row r="57" spans="1:11" ht="15">
      <c r="A57" s="1161"/>
      <c r="B57" s="1161"/>
      <c r="C57" s="1161"/>
      <c r="D57" s="1161"/>
      <c r="F57" s="1161"/>
      <c r="G57" s="1161"/>
      <c r="H57" s="1161"/>
      <c r="I57" s="1161"/>
      <c r="J57" s="1161"/>
      <c r="K57" s="103"/>
    </row>
    <row r="58" spans="1:11">
      <c r="A58" s="103"/>
      <c r="B58" s="8"/>
      <c r="C58" s="8"/>
    </row>
    <row r="59" spans="1:11" ht="15">
      <c r="B59" s="8"/>
      <c r="C59" s="8"/>
      <c r="F59" s="1161"/>
      <c r="G59" s="1161"/>
      <c r="H59" s="1161"/>
      <c r="I59" s="1161"/>
      <c r="J59" s="1161"/>
      <c r="K59" s="1161"/>
    </row>
    <row r="60" spans="1:11">
      <c r="B60" s="8"/>
      <c r="C60" s="8"/>
    </row>
    <row r="61" spans="1:11" ht="15">
      <c r="A61" s="1161"/>
      <c r="B61" s="1161"/>
      <c r="C61" s="1161"/>
      <c r="D61" s="1161"/>
    </row>
    <row r="102" ht="57" customHeight="1"/>
    <row r="104" ht="81" customHeight="1"/>
    <row r="106" ht="85.5" customHeight="1"/>
    <row r="108" ht="56.25" customHeight="1"/>
  </sheetData>
  <mergeCells count="14">
    <mergeCell ref="A61:D61"/>
    <mergeCell ref="A9:C9"/>
    <mergeCell ref="E9:G9"/>
    <mergeCell ref="I9:K9"/>
    <mergeCell ref="M9:O9"/>
    <mergeCell ref="A25:C25"/>
    <mergeCell ref="E25:G25"/>
    <mergeCell ref="I25:K25"/>
    <mergeCell ref="M25:O25"/>
    <mergeCell ref="A41:C41"/>
    <mergeCell ref="E41:G41"/>
    <mergeCell ref="A57:D57"/>
    <mergeCell ref="F57:J57"/>
    <mergeCell ref="F59:K59"/>
  </mergeCells>
  <pageMargins left="0.511811024" right="0.511811024" top="0.78740157500000008" bottom="0.78740157500000008" header="0.31496062000000008" footer="0.31496062000000008"/>
  <pageSetup paperSize="9" fitToWidth="0" fitToHeight="0" orientation="portrait" r:id="rId1"/>
  <ignoredErrors>
    <ignoredError sqref="C13:C22 G13:G22 K13:K22 O13:O22 C29:C38 G29:G38 K29:K38 O29:O38 C45:C54 G45:G54 C11 G11 K11 O11 C27 G27 K27 O27 G43 C43"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8"/>
  <dimension ref="A1:AE41"/>
  <sheetViews>
    <sheetView zoomScale="90" zoomScaleNormal="90" workbookViewId="0">
      <selection activeCell="M2" sqref="M2"/>
    </sheetView>
  </sheetViews>
  <sheetFormatPr defaultColWidth="5.5703125" defaultRowHeight="14.25"/>
  <cols>
    <col min="1" max="1" width="58.28515625" style="8" customWidth="1"/>
    <col min="2" max="2" width="8.140625" style="75" customWidth="1"/>
    <col min="3" max="16" width="9.140625" style="8" customWidth="1"/>
    <col min="17" max="21" width="9.140625" style="70" customWidth="1"/>
    <col min="22" max="22" width="12" style="70" customWidth="1"/>
    <col min="23" max="23" width="9.140625" style="70" customWidth="1"/>
    <col min="24" max="24" width="12.85546875" style="70" customWidth="1"/>
    <col min="25" max="25" width="20.28515625" style="70" bestFit="1" customWidth="1"/>
    <col min="26" max="26" width="24.28515625" style="70" hidden="1" customWidth="1"/>
    <col min="27" max="27" width="9.140625" style="70" customWidth="1"/>
    <col min="28" max="235" width="9.140625" style="8" customWidth="1"/>
    <col min="236" max="236" width="58.28515625" style="8" customWidth="1"/>
    <col min="237" max="237" width="3.7109375" style="8" bestFit="1" customWidth="1"/>
    <col min="238" max="238" width="5.5703125" style="8" bestFit="1" customWidth="1"/>
    <col min="239" max="239" width="5.5703125" style="8" customWidth="1"/>
    <col min="240" max="16384" width="5.5703125" style="8"/>
  </cols>
  <sheetData>
    <row r="1" spans="1:15" ht="15">
      <c r="A1" s="67" t="s">
        <v>3</v>
      </c>
      <c r="I1" s="186"/>
      <c r="J1" s="186"/>
      <c r="K1" s="186"/>
      <c r="L1" s="186"/>
    </row>
    <row r="2" spans="1:15" ht="15">
      <c r="A2" s="1" t="s">
        <v>4</v>
      </c>
      <c r="C2" s="70"/>
      <c r="D2" s="70"/>
      <c r="E2" s="70"/>
      <c r="F2" s="70"/>
      <c r="G2" s="70"/>
      <c r="H2" s="70"/>
      <c r="I2" s="186"/>
      <c r="J2" s="186"/>
      <c r="K2" s="186"/>
      <c r="L2" s="186"/>
      <c r="M2" s="70"/>
      <c r="N2" s="70"/>
      <c r="O2" s="70"/>
    </row>
    <row r="3" spans="1:15" ht="15">
      <c r="A3" s="1"/>
      <c r="C3" s="70"/>
      <c r="D3" s="70"/>
      <c r="E3" s="70"/>
      <c r="F3" s="70"/>
      <c r="G3" s="70"/>
      <c r="H3" s="70"/>
      <c r="I3" s="186"/>
      <c r="J3" s="186"/>
      <c r="K3" s="186"/>
      <c r="L3" s="186"/>
      <c r="M3" s="70"/>
      <c r="N3" s="70"/>
      <c r="O3" s="70"/>
    </row>
    <row r="4" spans="1:15" ht="15">
      <c r="A4" s="1" t="s">
        <v>589</v>
      </c>
      <c r="C4" s="70"/>
      <c r="D4" s="70"/>
      <c r="E4" s="70"/>
      <c r="F4" s="70"/>
      <c r="G4" s="70"/>
      <c r="H4" s="70"/>
      <c r="I4" s="70"/>
      <c r="J4" s="70"/>
      <c r="K4" s="70"/>
      <c r="L4" s="70"/>
      <c r="M4" s="70"/>
      <c r="N4" s="70"/>
      <c r="O4" s="70"/>
    </row>
    <row r="5" spans="1:15" ht="15" thickBot="1">
      <c r="C5" s="70"/>
      <c r="D5" s="70"/>
      <c r="E5" s="70"/>
      <c r="F5" s="70"/>
      <c r="G5" s="70"/>
      <c r="H5" s="70"/>
      <c r="I5" s="70"/>
      <c r="J5" s="70"/>
      <c r="K5" s="70"/>
      <c r="L5" s="70"/>
      <c r="M5" s="70"/>
      <c r="N5" s="70"/>
      <c r="O5" s="70"/>
    </row>
    <row r="6" spans="1:15" ht="15.75" thickBot="1">
      <c r="A6" s="42" t="s">
        <v>384</v>
      </c>
      <c r="B6" s="441">
        <v>46113</v>
      </c>
      <c r="C6" s="70"/>
      <c r="D6" s="70"/>
      <c r="E6" s="70"/>
      <c r="F6" s="70"/>
      <c r="G6" s="70"/>
      <c r="H6" s="70"/>
      <c r="I6" s="70"/>
      <c r="J6" s="70"/>
      <c r="K6" s="70"/>
      <c r="L6" s="70"/>
      <c r="M6" s="70"/>
      <c r="N6" s="70"/>
      <c r="O6" s="70"/>
    </row>
    <row r="7" spans="1:15" ht="15">
      <c r="A7" s="541" t="s">
        <v>387</v>
      </c>
      <c r="B7" s="544">
        <v>102</v>
      </c>
      <c r="C7" s="70"/>
      <c r="D7" s="70"/>
      <c r="E7" s="70"/>
      <c r="F7" s="70"/>
      <c r="G7" s="70"/>
      <c r="H7" s="70"/>
      <c r="I7" s="70"/>
      <c r="J7" s="70"/>
      <c r="K7" s="70"/>
      <c r="L7" s="70"/>
      <c r="M7" s="70"/>
      <c r="N7" s="70"/>
      <c r="O7" s="70"/>
    </row>
    <row r="8" spans="1:15" ht="15">
      <c r="A8" s="542" t="s">
        <v>414</v>
      </c>
      <c r="B8" s="545">
        <v>92</v>
      </c>
      <c r="C8" s="70"/>
      <c r="D8" s="70"/>
      <c r="E8" s="70"/>
      <c r="F8" s="70"/>
      <c r="G8" s="70"/>
      <c r="H8" s="70"/>
      <c r="I8" s="70"/>
      <c r="J8" s="70"/>
      <c r="K8" s="70"/>
      <c r="L8" s="70"/>
      <c r="M8" s="70"/>
      <c r="N8" s="70"/>
      <c r="O8" s="70"/>
    </row>
    <row r="9" spans="1:15" ht="15" customHeight="1">
      <c r="A9" s="542" t="s">
        <v>398</v>
      </c>
      <c r="B9" s="545">
        <v>64</v>
      </c>
      <c r="C9" s="70"/>
      <c r="D9" s="70"/>
      <c r="E9" s="70"/>
      <c r="F9" s="70"/>
      <c r="G9" s="70"/>
      <c r="H9" s="70"/>
      <c r="I9" s="70"/>
      <c r="J9" s="70"/>
      <c r="K9" s="70"/>
      <c r="L9" s="70"/>
      <c r="M9" s="70"/>
      <c r="N9" s="70"/>
      <c r="O9" s="70"/>
    </row>
    <row r="10" spans="1:15" ht="15">
      <c r="A10" s="542" t="s">
        <v>410</v>
      </c>
      <c r="B10" s="545">
        <v>59</v>
      </c>
      <c r="C10" s="70"/>
      <c r="D10" s="70"/>
      <c r="E10" s="70"/>
      <c r="F10" s="70"/>
      <c r="G10" s="70"/>
      <c r="H10" s="70"/>
      <c r="I10" s="70"/>
      <c r="J10" s="70"/>
      <c r="K10" s="70"/>
      <c r="L10" s="70"/>
      <c r="M10" s="70"/>
      <c r="N10" s="70"/>
      <c r="O10" s="70"/>
    </row>
    <row r="11" spans="1:15" ht="15">
      <c r="A11" s="542" t="s">
        <v>401</v>
      </c>
      <c r="B11" s="545">
        <v>55</v>
      </c>
      <c r="C11" s="70"/>
      <c r="D11" s="70"/>
      <c r="E11" s="70"/>
      <c r="F11" s="70"/>
      <c r="G11" s="70"/>
      <c r="H11" s="70"/>
      <c r="I11" s="70"/>
      <c r="J11" s="70"/>
      <c r="K11" s="70"/>
      <c r="L11" s="70"/>
      <c r="M11" s="70"/>
      <c r="N11" s="70"/>
      <c r="O11" s="70"/>
    </row>
    <row r="12" spans="1:15" ht="15">
      <c r="A12" s="542" t="s">
        <v>403</v>
      </c>
      <c r="B12" s="545">
        <v>54</v>
      </c>
      <c r="C12" s="70"/>
      <c r="D12" s="70"/>
      <c r="E12" s="70"/>
      <c r="F12" s="70"/>
      <c r="G12" s="70"/>
      <c r="H12" s="70"/>
      <c r="I12" s="70"/>
      <c r="J12" s="70"/>
      <c r="K12" s="70"/>
      <c r="L12" s="70"/>
      <c r="M12" s="70"/>
      <c r="N12" s="70"/>
      <c r="O12" s="70"/>
    </row>
    <row r="13" spans="1:15" ht="15" customHeight="1">
      <c r="A13" s="542" t="s">
        <v>407</v>
      </c>
      <c r="B13" s="545">
        <v>49</v>
      </c>
      <c r="C13" s="70"/>
      <c r="D13" s="70"/>
      <c r="E13" s="70"/>
      <c r="F13" s="70"/>
      <c r="G13" s="70"/>
      <c r="H13" s="70"/>
      <c r="I13" s="70"/>
      <c r="J13" s="70"/>
      <c r="K13" s="70"/>
      <c r="L13" s="70"/>
      <c r="M13" s="70"/>
      <c r="N13" s="70"/>
      <c r="O13" s="70"/>
    </row>
    <row r="14" spans="1:15" ht="15">
      <c r="A14" s="542" t="s">
        <v>396</v>
      </c>
      <c r="B14" s="545">
        <v>48</v>
      </c>
      <c r="C14" s="70"/>
      <c r="D14" s="70"/>
      <c r="E14" s="70"/>
      <c r="F14" s="70"/>
      <c r="G14" s="70"/>
      <c r="H14" s="70"/>
      <c r="I14" s="70"/>
      <c r="J14" s="70"/>
      <c r="K14" s="70"/>
      <c r="L14" s="70"/>
      <c r="M14" s="70"/>
      <c r="N14" s="70"/>
      <c r="O14" s="70"/>
    </row>
    <row r="15" spans="1:15" ht="15">
      <c r="A15" s="542" t="s">
        <v>408</v>
      </c>
      <c r="B15" s="545">
        <v>48</v>
      </c>
      <c r="C15" s="70"/>
      <c r="D15" s="70"/>
      <c r="E15" s="70"/>
      <c r="F15" s="70"/>
      <c r="G15" s="70"/>
      <c r="H15" s="70"/>
      <c r="I15" s="70"/>
      <c r="J15" s="70"/>
      <c r="K15" s="70"/>
      <c r="L15" s="70"/>
      <c r="M15" s="70"/>
      <c r="N15" s="70"/>
      <c r="O15" s="70"/>
    </row>
    <row r="16" spans="1:15" ht="15.75" thickBot="1">
      <c r="A16" s="542" t="s">
        <v>400</v>
      </c>
      <c r="B16" s="545">
        <v>45</v>
      </c>
      <c r="C16" s="70"/>
      <c r="D16" s="70"/>
      <c r="E16" s="70"/>
      <c r="F16" s="70"/>
      <c r="G16" s="70"/>
      <c r="H16" s="70"/>
      <c r="I16" s="70"/>
      <c r="J16" s="70"/>
      <c r="K16" s="70"/>
      <c r="L16" s="70"/>
      <c r="M16" s="70"/>
      <c r="N16" s="70"/>
      <c r="O16" s="70"/>
    </row>
    <row r="17" spans="1:31" ht="15.75" thickBot="1">
      <c r="A17" s="659" t="s">
        <v>8</v>
      </c>
      <c r="B17" s="539">
        <f>SUM(B7:B16)</f>
        <v>616</v>
      </c>
      <c r="C17" s="70"/>
      <c r="D17" s="70"/>
      <c r="E17" s="70"/>
      <c r="F17" s="70"/>
      <c r="G17" s="70"/>
      <c r="H17" s="70"/>
      <c r="I17" s="70"/>
      <c r="J17" s="70"/>
      <c r="K17" s="70"/>
      <c r="L17" s="70"/>
      <c r="M17" s="70"/>
      <c r="N17" s="70"/>
      <c r="O17" s="70"/>
    </row>
    <row r="18" spans="1:31" s="193" customFormat="1" ht="15">
      <c r="A18" s="340"/>
      <c r="B18" s="341"/>
      <c r="C18" s="88"/>
      <c r="D18" s="88"/>
      <c r="E18" s="88"/>
      <c r="F18" s="88"/>
      <c r="G18" s="88"/>
      <c r="H18" s="88"/>
      <c r="I18" s="88"/>
      <c r="J18" s="88"/>
      <c r="K18" s="88"/>
      <c r="L18" s="88"/>
      <c r="M18" s="88"/>
      <c r="N18" s="88"/>
    </row>
    <row r="19" spans="1:31" s="193" customFormat="1" ht="55.5" customHeight="1">
      <c r="A19" s="613" t="s">
        <v>380</v>
      </c>
      <c r="B19" s="613"/>
      <c r="C19" s="613"/>
      <c r="D19" s="613"/>
      <c r="E19" s="613"/>
      <c r="F19" s="88"/>
      <c r="G19" s="88"/>
      <c r="H19" s="88"/>
      <c r="I19" s="88"/>
      <c r="J19" s="88"/>
      <c r="K19" s="88"/>
      <c r="L19" s="88"/>
      <c r="M19" s="88"/>
      <c r="N19" s="88"/>
      <c r="O19" s="186"/>
    </row>
    <row r="20" spans="1:31" s="193" customFormat="1" ht="15.75" customHeight="1">
      <c r="A20" s="92"/>
      <c r="B20" s="344"/>
      <c r="C20" s="88"/>
      <c r="D20" s="88"/>
      <c r="E20" s="88"/>
      <c r="F20" s="88"/>
      <c r="G20" s="88"/>
      <c r="H20" s="88"/>
      <c r="I20" s="88"/>
      <c r="J20" s="88"/>
      <c r="K20" s="88"/>
      <c r="L20" s="88"/>
      <c r="M20" s="88"/>
      <c r="N20" s="88"/>
      <c r="O20" s="186"/>
    </row>
    <row r="21" spans="1:31" s="193" customFormat="1">
      <c r="A21" s="342"/>
      <c r="B21" s="343"/>
      <c r="C21" s="88"/>
      <c r="D21" s="88"/>
      <c r="E21" s="88"/>
      <c r="F21" s="88"/>
      <c r="G21" s="88"/>
      <c r="H21" s="88"/>
      <c r="I21" s="88"/>
      <c r="J21" s="88"/>
      <c r="K21" s="88"/>
      <c r="L21" s="88"/>
      <c r="M21" s="88"/>
      <c r="N21" s="88"/>
      <c r="O21" s="186"/>
    </row>
    <row r="22" spans="1:31" s="193" customFormat="1" ht="15" customHeight="1">
      <c r="A22" s="345"/>
      <c r="B22" s="88"/>
      <c r="C22" s="88"/>
      <c r="D22" s="88"/>
      <c r="E22" s="88"/>
      <c r="F22" s="88"/>
      <c r="G22" s="88"/>
      <c r="H22" s="88"/>
      <c r="I22" s="88"/>
      <c r="J22" s="88"/>
      <c r="K22" s="88"/>
      <c r="L22" s="88"/>
      <c r="M22" s="88"/>
      <c r="N22" s="88"/>
      <c r="O22" s="186"/>
    </row>
    <row r="23" spans="1:31" s="193" customFormat="1">
      <c r="A23" s="342"/>
      <c r="B23" s="88"/>
      <c r="C23" s="88"/>
      <c r="D23" s="88"/>
      <c r="E23" s="88"/>
      <c r="F23" s="88"/>
      <c r="G23" s="88"/>
      <c r="H23" s="88"/>
      <c r="I23" s="88"/>
      <c r="J23" s="88"/>
      <c r="K23" s="88"/>
      <c r="L23" s="346"/>
      <c r="M23" s="88"/>
      <c r="N23" s="88"/>
      <c r="O23" s="186"/>
      <c r="S23" s="198"/>
      <c r="T23" s="199"/>
      <c r="U23" s="199"/>
      <c r="V23" s="199"/>
      <c r="W23" s="199"/>
      <c r="X23" s="199"/>
      <c r="Y23" s="199"/>
      <c r="Z23" s="194"/>
      <c r="AA23" s="199"/>
      <c r="AB23" s="199"/>
      <c r="AC23" s="199"/>
      <c r="AD23" s="199"/>
      <c r="AE23" s="200"/>
    </row>
    <row r="24" spans="1:31" s="193" customFormat="1" ht="16.5" customHeight="1">
      <c r="A24" s="92"/>
      <c r="B24" s="88"/>
      <c r="C24" s="88"/>
      <c r="D24" s="88"/>
      <c r="E24" s="88"/>
      <c r="F24" s="88"/>
      <c r="G24" s="88"/>
      <c r="H24" s="88"/>
      <c r="I24" s="88"/>
      <c r="J24" s="88"/>
      <c r="K24" s="88"/>
      <c r="L24" s="346"/>
      <c r="M24" s="88"/>
      <c r="N24" s="88"/>
      <c r="O24" s="186"/>
      <c r="S24" s="198"/>
      <c r="T24" s="199"/>
      <c r="U24" s="199"/>
      <c r="V24" s="199"/>
      <c r="W24" s="199"/>
      <c r="X24" s="199"/>
      <c r="Y24" s="199"/>
      <c r="Z24" s="194"/>
      <c r="AA24" s="199"/>
      <c r="AB24" s="199"/>
      <c r="AC24" s="199"/>
      <c r="AD24" s="199"/>
      <c r="AE24" s="200"/>
    </row>
    <row r="25" spans="1:31" s="193" customFormat="1">
      <c r="A25" s="342"/>
      <c r="B25" s="88"/>
      <c r="C25" s="88"/>
      <c r="D25" s="88"/>
      <c r="E25" s="88"/>
      <c r="F25" s="88"/>
      <c r="G25" s="88"/>
      <c r="H25" s="88"/>
      <c r="I25" s="88"/>
      <c r="J25" s="88"/>
      <c r="K25" s="88"/>
      <c r="L25" s="346"/>
      <c r="M25" s="88"/>
      <c r="N25" s="88"/>
      <c r="O25" s="186"/>
      <c r="S25" s="198"/>
      <c r="T25" s="199"/>
      <c r="U25" s="199"/>
      <c r="V25" s="199"/>
      <c r="W25" s="199"/>
      <c r="X25" s="199"/>
      <c r="Y25" s="199"/>
      <c r="Z25" s="194"/>
      <c r="AA25" s="199"/>
      <c r="AB25" s="199"/>
      <c r="AC25" s="199"/>
      <c r="AD25" s="199"/>
      <c r="AE25" s="200"/>
    </row>
    <row r="26" spans="1:31" s="193" customFormat="1" ht="15">
      <c r="A26" s="88"/>
      <c r="B26" s="94"/>
      <c r="C26" s="88"/>
      <c r="D26" s="88"/>
      <c r="E26" s="88"/>
      <c r="F26" s="88"/>
      <c r="G26" s="88"/>
      <c r="H26" s="83"/>
      <c r="I26" s="88"/>
      <c r="J26" s="88"/>
      <c r="K26" s="88"/>
      <c r="L26" s="88"/>
      <c r="M26" s="88"/>
      <c r="N26" s="88"/>
      <c r="O26" s="186"/>
      <c r="S26" s="198"/>
      <c r="T26" s="199"/>
      <c r="U26" s="199"/>
      <c r="V26" s="199"/>
      <c r="W26" s="199"/>
      <c r="X26" s="199"/>
      <c r="Y26" s="199"/>
      <c r="Z26" s="194"/>
      <c r="AA26" s="199"/>
      <c r="AB26" s="199"/>
      <c r="AC26" s="199"/>
      <c r="AD26" s="199"/>
      <c r="AE26" s="200"/>
    </row>
    <row r="27" spans="1:31" s="193" customFormat="1">
      <c r="A27" s="88"/>
      <c r="B27" s="94"/>
      <c r="C27" s="88"/>
      <c r="D27" s="88"/>
      <c r="E27" s="88"/>
      <c r="F27" s="88"/>
      <c r="G27" s="88"/>
      <c r="H27" s="88"/>
      <c r="I27" s="88"/>
      <c r="J27" s="88"/>
      <c r="K27" s="88"/>
      <c r="L27" s="88"/>
      <c r="M27" s="88"/>
      <c r="N27" s="88"/>
      <c r="O27" s="186"/>
      <c r="S27" s="198"/>
      <c r="T27" s="199"/>
      <c r="U27" s="199"/>
      <c r="V27" s="199"/>
      <c r="W27" s="199"/>
      <c r="X27" s="199"/>
      <c r="Y27" s="199"/>
      <c r="Z27" s="194"/>
      <c r="AA27" s="199"/>
      <c r="AB27" s="199"/>
      <c r="AC27" s="199"/>
      <c r="AD27" s="199"/>
      <c r="AE27" s="200"/>
    </row>
    <row r="28" spans="1:31" s="186" customFormat="1">
      <c r="A28" s="88"/>
      <c r="B28" s="94"/>
      <c r="C28" s="88"/>
      <c r="D28" s="88"/>
      <c r="E28" s="88"/>
      <c r="F28" s="88"/>
      <c r="G28" s="88"/>
      <c r="H28" s="88"/>
      <c r="I28" s="88"/>
      <c r="J28" s="88"/>
      <c r="K28" s="88"/>
      <c r="L28" s="88"/>
      <c r="M28" s="88"/>
      <c r="N28" s="88"/>
      <c r="S28" s="189"/>
      <c r="T28" s="190"/>
      <c r="U28" s="190"/>
      <c r="V28" s="190"/>
      <c r="W28" s="190"/>
      <c r="X28" s="190"/>
      <c r="Y28" s="190"/>
      <c r="Z28" s="187"/>
      <c r="AA28" s="190"/>
      <c r="AB28" s="190"/>
      <c r="AC28" s="190"/>
      <c r="AD28" s="190"/>
      <c r="AE28" s="191"/>
    </row>
    <row r="29" spans="1:31" s="186" customFormat="1">
      <c r="A29" s="88"/>
      <c r="B29" s="94"/>
      <c r="C29" s="88"/>
      <c r="D29" s="88"/>
      <c r="E29" s="88"/>
      <c r="F29" s="88"/>
      <c r="G29" s="88"/>
      <c r="H29" s="88"/>
      <c r="I29" s="88"/>
      <c r="J29" s="88"/>
      <c r="K29" s="88"/>
      <c r="L29" s="88"/>
      <c r="M29" s="88"/>
      <c r="N29" s="88"/>
      <c r="S29" s="189"/>
      <c r="T29" s="190"/>
      <c r="U29" s="190"/>
      <c r="V29" s="190"/>
      <c r="W29" s="190"/>
      <c r="X29" s="190"/>
      <c r="Y29" s="190"/>
      <c r="Z29" s="187"/>
      <c r="AA29" s="190"/>
      <c r="AB29" s="190"/>
      <c r="AC29" s="190"/>
      <c r="AD29" s="190"/>
      <c r="AE29" s="191"/>
    </row>
    <row r="30" spans="1:31" s="186" customFormat="1">
      <c r="A30" s="88"/>
      <c r="B30" s="94"/>
      <c r="C30" s="88"/>
      <c r="D30" s="88"/>
      <c r="E30" s="88"/>
      <c r="F30" s="88"/>
      <c r="G30" s="88"/>
      <c r="H30" s="88"/>
      <c r="I30" s="88"/>
      <c r="J30" s="88"/>
      <c r="K30" s="88"/>
      <c r="L30" s="88"/>
      <c r="M30" s="88"/>
      <c r="N30" s="88"/>
      <c r="S30" s="189"/>
      <c r="T30" s="190"/>
      <c r="U30" s="190"/>
      <c r="V30" s="190"/>
      <c r="W30" s="190"/>
      <c r="X30" s="190"/>
      <c r="Y30" s="190"/>
      <c r="Z30" s="187"/>
      <c r="AA30" s="190"/>
      <c r="AB30" s="190"/>
      <c r="AC30" s="190"/>
      <c r="AD30" s="190"/>
      <c r="AE30" s="191"/>
    </row>
    <row r="31" spans="1:31" s="186" customFormat="1">
      <c r="A31" s="88"/>
      <c r="B31" s="94"/>
      <c r="C31" s="88"/>
      <c r="D31" s="88"/>
      <c r="E31" s="88"/>
      <c r="F31" s="88"/>
      <c r="G31" s="88"/>
      <c r="H31" s="88"/>
      <c r="I31" s="88"/>
      <c r="J31" s="88"/>
      <c r="K31" s="88"/>
      <c r="L31" s="88"/>
      <c r="M31" s="88"/>
      <c r="N31" s="88"/>
      <c r="S31" s="189"/>
      <c r="T31" s="190"/>
      <c r="U31" s="190"/>
      <c r="V31" s="190"/>
      <c r="W31" s="190"/>
      <c r="X31" s="190"/>
      <c r="Y31" s="190"/>
      <c r="Z31" s="187"/>
      <c r="AA31" s="190"/>
      <c r="AB31" s="190"/>
      <c r="AC31" s="190"/>
      <c r="AD31" s="190"/>
      <c r="AE31" s="191"/>
    </row>
    <row r="32" spans="1:31" s="186" customFormat="1">
      <c r="A32" s="88"/>
      <c r="B32" s="94"/>
      <c r="C32" s="88"/>
      <c r="D32" s="88"/>
      <c r="E32" s="88"/>
      <c r="F32" s="88"/>
      <c r="G32" s="88"/>
      <c r="H32" s="88"/>
      <c r="I32" s="88"/>
      <c r="J32" s="88"/>
      <c r="K32" s="88"/>
      <c r="L32" s="88"/>
      <c r="M32" s="88"/>
      <c r="N32" s="88"/>
      <c r="S32" s="189"/>
      <c r="T32" s="190"/>
      <c r="U32" s="190"/>
      <c r="V32" s="190"/>
      <c r="W32" s="190"/>
      <c r="X32" s="190"/>
      <c r="Y32" s="190"/>
      <c r="Z32" s="187"/>
      <c r="AA32" s="190"/>
      <c r="AB32" s="190"/>
      <c r="AC32" s="190"/>
      <c r="AD32" s="190"/>
      <c r="AE32" s="191"/>
    </row>
    <row r="33" spans="1:28" s="186" customFormat="1">
      <c r="A33" s="88"/>
      <c r="B33" s="94"/>
      <c r="C33" s="88"/>
      <c r="D33" s="88"/>
      <c r="E33" s="88"/>
      <c r="F33" s="88"/>
      <c r="G33" s="88"/>
      <c r="H33" s="88"/>
      <c r="I33" s="88"/>
      <c r="J33" s="88"/>
      <c r="K33" s="88"/>
      <c r="L33" s="88"/>
      <c r="M33" s="88"/>
      <c r="N33" s="88"/>
    </row>
    <row r="34" spans="1:28" s="186" customFormat="1">
      <c r="A34" s="88"/>
      <c r="B34" s="94"/>
      <c r="C34" s="88"/>
      <c r="D34" s="88"/>
      <c r="E34" s="88"/>
      <c r="F34" s="88"/>
      <c r="G34" s="88"/>
      <c r="H34" s="88"/>
      <c r="I34" s="88"/>
      <c r="J34" s="88"/>
      <c r="K34" s="88"/>
      <c r="L34" s="88"/>
      <c r="M34" s="88"/>
      <c r="N34" s="88"/>
    </row>
    <row r="35" spans="1:28">
      <c r="A35" s="70"/>
      <c r="B35" s="97"/>
      <c r="C35" s="70"/>
      <c r="D35" s="70"/>
      <c r="E35" s="70"/>
      <c r="F35" s="70"/>
      <c r="G35" s="70"/>
      <c r="H35" s="70"/>
      <c r="I35" s="70"/>
      <c r="J35" s="70"/>
      <c r="K35" s="70"/>
      <c r="L35" s="70"/>
      <c r="M35" s="70"/>
      <c r="N35" s="70"/>
      <c r="O35" s="70"/>
      <c r="P35" s="70"/>
      <c r="U35" s="8"/>
      <c r="V35" s="8"/>
      <c r="W35" s="8"/>
      <c r="X35" s="8"/>
      <c r="Y35" s="8"/>
      <c r="Z35" s="8"/>
      <c r="AA35" s="8"/>
      <c r="AB35" s="70"/>
    </row>
    <row r="36" spans="1:28">
      <c r="A36" s="70"/>
      <c r="B36" s="97"/>
      <c r="C36" s="70"/>
      <c r="D36" s="70"/>
      <c r="E36" s="70"/>
      <c r="F36" s="70"/>
      <c r="G36" s="70"/>
      <c r="H36" s="70"/>
      <c r="I36" s="70"/>
      <c r="J36" s="70"/>
      <c r="K36" s="70"/>
      <c r="L36" s="70"/>
      <c r="M36" s="70"/>
      <c r="N36" s="70"/>
      <c r="O36" s="70"/>
      <c r="P36" s="70"/>
      <c r="U36" s="8"/>
      <c r="V36" s="8"/>
      <c r="W36" s="8"/>
      <c r="X36" s="8"/>
      <c r="Y36" s="8"/>
      <c r="Z36" s="8"/>
      <c r="AA36" s="8"/>
      <c r="AB36" s="70"/>
    </row>
    <row r="37" spans="1:28">
      <c r="A37" s="70"/>
      <c r="B37" s="97"/>
      <c r="C37" s="70"/>
      <c r="D37" s="70"/>
      <c r="E37" s="70"/>
      <c r="F37" s="70"/>
      <c r="G37" s="70"/>
      <c r="H37" s="70"/>
      <c r="I37" s="70"/>
      <c r="J37" s="70"/>
      <c r="K37" s="70"/>
      <c r="L37" s="70"/>
      <c r="M37" s="70"/>
      <c r="N37" s="70"/>
      <c r="O37" s="70"/>
      <c r="P37" s="70"/>
      <c r="U37" s="8"/>
      <c r="V37" s="8"/>
      <c r="W37" s="8"/>
      <c r="X37" s="8"/>
      <c r="Y37" s="8"/>
      <c r="Z37" s="8"/>
      <c r="AA37" s="8"/>
      <c r="AB37" s="70"/>
    </row>
    <row r="38" spans="1:28">
      <c r="A38" s="70"/>
      <c r="B38" s="97"/>
      <c r="C38" s="70"/>
      <c r="D38" s="70"/>
      <c r="E38" s="70"/>
      <c r="F38" s="70"/>
      <c r="G38" s="70"/>
      <c r="H38" s="70"/>
      <c r="I38" s="70"/>
      <c r="J38" s="70"/>
      <c r="K38" s="70"/>
      <c r="L38" s="70"/>
      <c r="M38" s="70"/>
      <c r="N38" s="70"/>
      <c r="O38" s="70"/>
      <c r="P38" s="70"/>
      <c r="U38" s="8"/>
      <c r="V38" s="8"/>
      <c r="W38" s="8"/>
      <c r="X38" s="8"/>
      <c r="Y38" s="8"/>
      <c r="Z38" s="8"/>
      <c r="AA38" s="8"/>
      <c r="AB38" s="70"/>
    </row>
    <row r="39" spans="1:28">
      <c r="A39" s="70"/>
      <c r="B39" s="97"/>
      <c r="C39" s="70"/>
      <c r="D39" s="70"/>
      <c r="E39" s="70"/>
      <c r="F39" s="70"/>
      <c r="G39" s="70"/>
      <c r="H39" s="70"/>
      <c r="I39" s="70"/>
      <c r="J39" s="70"/>
      <c r="K39" s="70"/>
      <c r="L39" s="70"/>
      <c r="M39" s="70"/>
      <c r="N39" s="70"/>
      <c r="O39" s="70"/>
      <c r="P39" s="70"/>
      <c r="U39" s="8"/>
      <c r="V39" s="8"/>
      <c r="W39" s="8"/>
      <c r="X39" s="8"/>
      <c r="Y39" s="8"/>
      <c r="Z39" s="8"/>
      <c r="AA39" s="8"/>
      <c r="AB39" s="70"/>
    </row>
    <row r="40" spans="1:28">
      <c r="Q40" s="8"/>
      <c r="R40" s="8"/>
      <c r="S40" s="8"/>
      <c r="T40" s="8"/>
      <c r="U40" s="8"/>
      <c r="V40" s="8"/>
      <c r="W40" s="8"/>
      <c r="X40" s="8"/>
      <c r="Y40" s="8"/>
      <c r="Z40" s="8"/>
      <c r="AA40" s="8"/>
    </row>
    <row r="41" spans="1:28">
      <c r="Q41" s="8"/>
      <c r="R41" s="8"/>
      <c r="S41" s="8"/>
      <c r="T41" s="8"/>
      <c r="U41" s="8"/>
      <c r="V41" s="8"/>
      <c r="W41" s="8"/>
      <c r="X41" s="8"/>
      <c r="Y41" s="8"/>
      <c r="Z41" s="8"/>
      <c r="AA41" s="8"/>
    </row>
  </sheetData>
  <pageMargins left="0.511811024" right="0.511811024" top="0.78740157500000008" bottom="0.78740157500000008" header="0.31496062000000008" footer="0.31496062000000008"/>
  <pageSetup paperSize="9" orientation="portrait" r:id="rId1"/>
  <ignoredErrors>
    <ignoredError sqref="B17"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zoomScale="90" zoomScaleNormal="90" workbookViewId="0"/>
  </sheetViews>
  <sheetFormatPr defaultRowHeight="15"/>
  <cols>
    <col min="1" max="1" width="17.28515625" customWidth="1"/>
    <col min="2" max="2" width="10.5703125" customWidth="1"/>
    <col min="3" max="3" width="10.28515625" customWidth="1"/>
    <col min="4" max="4" width="9.5703125" customWidth="1"/>
    <col min="5" max="5" width="7.7109375" bestFit="1" customWidth="1"/>
    <col min="6" max="6" width="11" customWidth="1"/>
    <col min="7" max="7" width="10.28515625" customWidth="1"/>
    <col min="8" max="8" width="6.42578125" bestFit="1" customWidth="1"/>
    <col min="9" max="9" width="7" bestFit="1" customWidth="1"/>
    <col min="10" max="10" width="6.5703125" bestFit="1" customWidth="1"/>
    <col min="11" max="11" width="7.140625" bestFit="1" customWidth="1"/>
    <col min="12" max="12" width="6.28515625" bestFit="1" customWidth="1"/>
    <col min="13" max="13" width="7.7109375" customWidth="1"/>
    <col min="14" max="14" width="8" customWidth="1"/>
    <col min="15" max="15" width="7.7109375" bestFit="1" customWidth="1"/>
    <col min="16" max="16" width="9.85546875" customWidth="1"/>
    <col min="17" max="17" width="10.140625" customWidth="1"/>
    <col min="18" max="18" width="9.140625" customWidth="1"/>
  </cols>
  <sheetData>
    <row r="1" spans="1:18">
      <c r="A1" s="67" t="s">
        <v>3</v>
      </c>
      <c r="I1" s="231"/>
      <c r="J1" s="231"/>
      <c r="K1" s="231"/>
      <c r="L1" s="231"/>
      <c r="M1" s="231"/>
      <c r="N1" s="231"/>
      <c r="O1" s="231"/>
      <c r="P1" s="231"/>
      <c r="Q1" s="231"/>
    </row>
    <row r="2" spans="1:18">
      <c r="A2" s="1" t="s">
        <v>4</v>
      </c>
      <c r="I2" s="231"/>
      <c r="J2" s="231"/>
      <c r="K2" s="231"/>
      <c r="L2" s="231"/>
      <c r="M2" s="231"/>
      <c r="N2" s="231"/>
      <c r="O2" s="231"/>
      <c r="P2" s="231"/>
      <c r="Q2" s="231"/>
    </row>
    <row r="3" spans="1:18" ht="15.75" thickBot="1">
      <c r="I3" s="231"/>
      <c r="J3" s="231"/>
      <c r="K3" s="231"/>
      <c r="L3" s="231"/>
      <c r="M3" s="231"/>
      <c r="N3" s="231"/>
      <c r="O3" s="231"/>
      <c r="P3" s="231"/>
      <c r="Q3" s="231"/>
    </row>
    <row r="4" spans="1:18" ht="46.5" customHeight="1" thickBot="1">
      <c r="A4" s="104" t="s">
        <v>6</v>
      </c>
      <c r="B4" s="105">
        <v>46357</v>
      </c>
      <c r="C4" s="105">
        <v>46327</v>
      </c>
      <c r="D4" s="105">
        <v>46296</v>
      </c>
      <c r="E4" s="105">
        <v>46266</v>
      </c>
      <c r="F4" s="105">
        <v>46235</v>
      </c>
      <c r="G4" s="105">
        <v>46204</v>
      </c>
      <c r="H4" s="105">
        <v>46174</v>
      </c>
      <c r="I4" s="106">
        <v>46143</v>
      </c>
      <c r="J4" s="105">
        <v>46113</v>
      </c>
      <c r="K4" s="107">
        <v>46082</v>
      </c>
      <c r="L4" s="108">
        <v>46054</v>
      </c>
      <c r="M4" s="108">
        <v>46023</v>
      </c>
      <c r="N4" s="108" t="s">
        <v>8</v>
      </c>
      <c r="O4" s="109" t="s">
        <v>421</v>
      </c>
      <c r="P4" s="110" t="s">
        <v>584</v>
      </c>
      <c r="Q4" s="111" t="s">
        <v>563</v>
      </c>
    </row>
    <row r="5" spans="1:18" ht="15.75" thickBot="1">
      <c r="A5" s="112" t="s">
        <v>422</v>
      </c>
      <c r="B5" s="113"/>
      <c r="C5" s="113"/>
      <c r="D5" s="113"/>
      <c r="E5" s="113"/>
      <c r="F5" s="113"/>
      <c r="G5" s="113"/>
      <c r="H5" s="113"/>
      <c r="I5" s="113"/>
      <c r="J5" s="113"/>
      <c r="K5" s="113"/>
      <c r="L5" s="113"/>
      <c r="M5" s="114"/>
      <c r="N5" s="115"/>
      <c r="O5" s="116"/>
      <c r="P5" s="117"/>
      <c r="Q5" s="118"/>
    </row>
    <row r="6" spans="1:18" ht="15.75" thickBot="1">
      <c r="A6" s="119" t="s">
        <v>572</v>
      </c>
      <c r="B6" s="484"/>
      <c r="C6" s="157"/>
      <c r="D6" s="442"/>
      <c r="E6" s="442"/>
      <c r="F6" s="442"/>
      <c r="G6" s="442"/>
      <c r="H6" s="442"/>
      <c r="I6" s="442"/>
      <c r="J6" s="442">
        <v>104</v>
      </c>
      <c r="K6" s="442">
        <v>88</v>
      </c>
      <c r="L6" s="442">
        <v>93</v>
      </c>
      <c r="M6" s="484">
        <v>109</v>
      </c>
      <c r="N6" s="580">
        <f>SUM(B6:M6)</f>
        <v>394</v>
      </c>
      <c r="O6" s="581">
        <f>AVERAGE(B6:M6)</f>
        <v>98.5</v>
      </c>
      <c r="P6" s="589">
        <f>(J6/J$9)*100</f>
        <v>26.196473551637279</v>
      </c>
      <c r="Q6" s="589">
        <f>(N6/N$15)*100</f>
        <v>9.6261910579037373</v>
      </c>
    </row>
    <row r="7" spans="1:18">
      <c r="A7" s="120" t="s">
        <v>571</v>
      </c>
      <c r="B7" s="485"/>
      <c r="C7" s="160"/>
      <c r="D7" s="443"/>
      <c r="E7" s="443"/>
      <c r="F7" s="443"/>
      <c r="G7" s="443"/>
      <c r="H7" s="443"/>
      <c r="I7" s="443"/>
      <c r="J7" s="443">
        <v>293</v>
      </c>
      <c r="K7" s="443">
        <v>328</v>
      </c>
      <c r="L7" s="443">
        <v>247</v>
      </c>
      <c r="M7" s="485">
        <v>290</v>
      </c>
      <c r="N7" s="582">
        <f>SUM(B7:M7)</f>
        <v>1158</v>
      </c>
      <c r="O7" s="583">
        <f>AVERAGE(B7:M7)</f>
        <v>289.5</v>
      </c>
      <c r="P7" s="589">
        <f>(J7/J$9)*100</f>
        <v>73.803526448362717</v>
      </c>
      <c r="Q7" s="601">
        <f>(N7/N$15)*100</f>
        <v>28.292206205717079</v>
      </c>
    </row>
    <row r="8" spans="1:18" ht="15.75" thickBot="1">
      <c r="A8" s="121" t="s">
        <v>425</v>
      </c>
      <c r="B8" s="486"/>
      <c r="C8" s="163"/>
      <c r="D8" s="444"/>
      <c r="E8" s="444"/>
      <c r="F8" s="444"/>
      <c r="G8" s="444"/>
      <c r="H8" s="444"/>
      <c r="I8" s="444"/>
      <c r="J8" s="444">
        <v>1</v>
      </c>
      <c r="K8" s="444">
        <v>10</v>
      </c>
      <c r="L8" s="444">
        <v>11</v>
      </c>
      <c r="M8" s="486">
        <v>3</v>
      </c>
      <c r="N8" s="584">
        <f>SUM(B8:M8)</f>
        <v>25</v>
      </c>
      <c r="O8" s="585">
        <f>AVERAGE(B8:M8)</f>
        <v>6.25</v>
      </c>
      <c r="P8" s="590"/>
      <c r="Q8" s="601">
        <f>(N8/N$15)*100</f>
        <v>0.61079892499389199</v>
      </c>
    </row>
    <row r="9" spans="1:18" ht="34.5" customHeight="1" thickBot="1">
      <c r="A9" s="620" t="s">
        <v>426</v>
      </c>
      <c r="B9" s="411"/>
      <c r="C9" s="411"/>
      <c r="D9" s="411"/>
      <c r="E9" s="411"/>
      <c r="F9" s="411"/>
      <c r="G9" s="411"/>
      <c r="H9" s="411"/>
      <c r="I9" s="411"/>
      <c r="J9" s="411">
        <f>SUM(J6:J7)</f>
        <v>397</v>
      </c>
      <c r="K9" s="411">
        <f>SUM(K6:K7)</f>
        <v>416</v>
      </c>
      <c r="L9" s="411">
        <f>SUM(L6:L7)</f>
        <v>340</v>
      </c>
      <c r="M9" s="411">
        <f>SUM(M6:M7)</f>
        <v>399</v>
      </c>
      <c r="N9" s="586">
        <f>SUM(N6:N7)</f>
        <v>1552</v>
      </c>
      <c r="O9" s="638">
        <f>AVERAGE(B9:M9)</f>
        <v>388</v>
      </c>
      <c r="P9" s="591">
        <f>SUM(P6:P7)</f>
        <v>100</v>
      </c>
      <c r="Q9" s="602"/>
    </row>
    <row r="10" spans="1:18" ht="15.75" thickBot="1">
      <c r="A10" s="122" t="s">
        <v>427</v>
      </c>
      <c r="B10" s="369"/>
      <c r="C10" s="587"/>
      <c r="D10" s="587"/>
      <c r="E10" s="587"/>
      <c r="F10" s="587"/>
      <c r="G10" s="587"/>
      <c r="H10" s="587"/>
      <c r="I10" s="587"/>
      <c r="J10" s="587">
        <f>SUM(J6:J8)</f>
        <v>398</v>
      </c>
      <c r="K10" s="587">
        <f>SUM(K6:K8)</f>
        <v>426</v>
      </c>
      <c r="L10" s="587">
        <f>SUM(L6:L8)</f>
        <v>351</v>
      </c>
      <c r="M10" s="587">
        <f>SUM(M6:M8)</f>
        <v>402</v>
      </c>
      <c r="N10" s="587">
        <f>SUM(N6:N8)</f>
        <v>1577</v>
      </c>
      <c r="O10" s="588">
        <f>AVERAGE(B10:M10)</f>
        <v>394.25</v>
      </c>
      <c r="P10" s="592"/>
      <c r="Q10" s="601">
        <f>SUM(Q6:Q8)</f>
        <v>38.529196188614712</v>
      </c>
    </row>
    <row r="11" spans="1:18" ht="15.75" thickBot="1">
      <c r="A11" s="124"/>
      <c r="B11" s="125"/>
      <c r="C11" s="125"/>
      <c r="D11" s="125"/>
      <c r="E11" s="409"/>
      <c r="F11" s="125"/>
      <c r="G11" s="125"/>
      <c r="H11" s="125"/>
      <c r="I11" s="125"/>
      <c r="J11" s="125"/>
      <c r="K11" s="125"/>
      <c r="L11" s="125"/>
      <c r="M11" s="126"/>
      <c r="N11" s="127"/>
      <c r="O11" s="128"/>
      <c r="P11" s="129"/>
      <c r="Q11" s="603"/>
    </row>
    <row r="12" spans="1:18" ht="15.75" thickBot="1">
      <c r="A12" s="990" t="s">
        <v>570</v>
      </c>
      <c r="B12" s="130"/>
      <c r="C12" s="113"/>
      <c r="D12" s="113"/>
      <c r="E12" s="410"/>
      <c r="F12" s="113"/>
      <c r="G12" s="113"/>
      <c r="H12" s="113"/>
      <c r="I12" s="113"/>
      <c r="J12" s="113"/>
      <c r="K12" s="113"/>
      <c r="L12" s="113"/>
      <c r="M12" s="114"/>
      <c r="N12" s="131"/>
      <c r="O12" s="132"/>
      <c r="P12" s="133"/>
      <c r="Q12" s="604"/>
    </row>
    <row r="13" spans="1:18" ht="15.75" thickBot="1">
      <c r="A13" s="134" t="s">
        <v>570</v>
      </c>
      <c r="B13" s="487"/>
      <c r="C13" s="404"/>
      <c r="D13" s="445"/>
      <c r="E13" s="404"/>
      <c r="F13" s="404"/>
      <c r="G13" s="404"/>
      <c r="H13" s="404"/>
      <c r="I13" s="404"/>
      <c r="J13" s="404">
        <v>637</v>
      </c>
      <c r="K13" s="404">
        <v>714</v>
      </c>
      <c r="L13" s="404">
        <v>606</v>
      </c>
      <c r="M13" s="593">
        <v>559</v>
      </c>
      <c r="N13" s="594">
        <f>SUM(B13:M13)</f>
        <v>2516</v>
      </c>
      <c r="O13" s="595">
        <f>AVERAGE(B13:M13)</f>
        <v>629</v>
      </c>
      <c r="P13" s="135"/>
      <c r="Q13" s="601">
        <f>(N13/N$15)*100</f>
        <v>61.470803811385288</v>
      </c>
    </row>
    <row r="14" spans="1:18" ht="15.75" thickBot="1">
      <c r="A14" s="124"/>
      <c r="B14" s="125"/>
      <c r="C14" s="125"/>
      <c r="D14" s="125"/>
      <c r="E14" s="409"/>
      <c r="F14" s="125"/>
      <c r="G14" s="409"/>
      <c r="H14" s="125"/>
      <c r="I14" s="125"/>
      <c r="J14" s="125"/>
      <c r="K14" s="125"/>
      <c r="L14" s="125"/>
      <c r="M14" s="596"/>
      <c r="N14" s="597"/>
      <c r="O14" s="598"/>
      <c r="P14" s="136"/>
      <c r="Q14" s="137"/>
    </row>
    <row r="15" spans="1:18" ht="15.75" thickBot="1">
      <c r="A15" s="122" t="s">
        <v>19</v>
      </c>
      <c r="B15" s="599"/>
      <c r="C15" s="599"/>
      <c r="D15" s="599"/>
      <c r="E15" s="599"/>
      <c r="F15" s="599"/>
      <c r="G15" s="599"/>
      <c r="H15" s="599"/>
      <c r="I15" s="599"/>
      <c r="J15" s="599">
        <f>J10+J13</f>
        <v>1035</v>
      </c>
      <c r="K15" s="599">
        <f>K10+K13</f>
        <v>1140</v>
      </c>
      <c r="L15" s="599">
        <f>L10+L13</f>
        <v>957</v>
      </c>
      <c r="M15" s="599">
        <f>M10+M13</f>
        <v>961</v>
      </c>
      <c r="N15" s="599">
        <f>N10+N13</f>
        <v>4093</v>
      </c>
      <c r="O15" s="600">
        <f>AVERAGE(B15:M15)</f>
        <v>1023.25</v>
      </c>
      <c r="P15" s="123"/>
      <c r="Q15" s="643">
        <f>SUM(Q10:Q13)</f>
        <v>100</v>
      </c>
      <c r="R15" s="10"/>
    </row>
    <row r="16" spans="1:18" ht="15.75" thickBot="1">
      <c r="I16" s="231"/>
      <c r="J16" s="231"/>
      <c r="K16" s="231"/>
      <c r="L16" s="231"/>
      <c r="M16" s="231"/>
      <c r="N16" s="231"/>
      <c r="O16" s="231"/>
      <c r="P16" s="231"/>
      <c r="Q16" s="231"/>
    </row>
    <row r="17" spans="1:17" ht="15.75" thickBot="1">
      <c r="A17" s="1212" t="s">
        <v>428</v>
      </c>
      <c r="B17" s="1213"/>
      <c r="C17" s="1213"/>
      <c r="D17" s="138"/>
      <c r="E17" s="1212" t="s">
        <v>570</v>
      </c>
      <c r="F17" s="1213"/>
      <c r="G17" s="1213"/>
      <c r="I17" s="231"/>
      <c r="J17" s="231"/>
      <c r="K17" s="231"/>
      <c r="L17" s="231"/>
      <c r="M17" s="231"/>
      <c r="N17" s="231"/>
      <c r="O17" s="231"/>
      <c r="P17" s="231"/>
      <c r="Q17" s="231"/>
    </row>
    <row r="18" spans="1:17" ht="15.75" thickBot="1">
      <c r="A18" s="300" t="s">
        <v>5</v>
      </c>
      <c r="B18" s="299" t="s">
        <v>6</v>
      </c>
      <c r="C18" s="634" t="s">
        <v>429</v>
      </c>
      <c r="D18" s="138"/>
      <c r="E18" s="300" t="s">
        <v>5</v>
      </c>
      <c r="F18" s="299" t="s">
        <v>6</v>
      </c>
      <c r="G18" s="634" t="s">
        <v>429</v>
      </c>
      <c r="I18" s="231"/>
      <c r="J18" s="231"/>
      <c r="K18" s="231"/>
      <c r="L18" s="231"/>
      <c r="M18" s="231"/>
      <c r="N18" s="231"/>
      <c r="O18" s="231"/>
      <c r="P18" s="231"/>
      <c r="Q18" s="231"/>
    </row>
    <row r="19" spans="1:17">
      <c r="A19" s="962">
        <v>46023</v>
      </c>
      <c r="B19" s="631">
        <f>M9</f>
        <v>399</v>
      </c>
      <c r="C19" s="635">
        <f>((B19-319)/319)*100</f>
        <v>25.078369905956109</v>
      </c>
      <c r="D19" s="138"/>
      <c r="E19" s="962">
        <v>46023</v>
      </c>
      <c r="F19" s="637">
        <f>M13</f>
        <v>559</v>
      </c>
      <c r="G19" s="635">
        <f>((F19-492)/492)*100</f>
        <v>13.617886178861788</v>
      </c>
      <c r="I19" s="231"/>
      <c r="J19" s="231"/>
      <c r="K19" s="231"/>
      <c r="L19" s="231"/>
      <c r="M19" s="231"/>
      <c r="N19" s="231"/>
      <c r="O19" s="231"/>
      <c r="P19" s="231"/>
      <c r="Q19" s="231"/>
    </row>
    <row r="20" spans="1:17">
      <c r="A20" s="963">
        <v>46054</v>
      </c>
      <c r="B20" s="978">
        <f>L9</f>
        <v>340</v>
      </c>
      <c r="C20" s="979">
        <f t="shared" ref="C20:C30" si="0">((B20-B19)/B19)*100</f>
        <v>-14.786967418546364</v>
      </c>
      <c r="D20" s="138"/>
      <c r="E20" s="963">
        <v>46054</v>
      </c>
      <c r="F20" s="980">
        <f>L13</f>
        <v>606</v>
      </c>
      <c r="G20" s="979">
        <f t="shared" ref="G20:G30" si="1">((F20-F19)/F19)*100</f>
        <v>8.4078711985688734</v>
      </c>
      <c r="I20" s="231"/>
      <c r="J20" s="231"/>
      <c r="K20" s="231"/>
      <c r="L20" s="231"/>
      <c r="M20" s="231"/>
      <c r="N20" s="231"/>
      <c r="O20" s="231"/>
      <c r="P20" s="231"/>
      <c r="Q20" s="231"/>
    </row>
    <row r="21" spans="1:17" s="231" customFormat="1">
      <c r="A21" s="1020">
        <v>46082</v>
      </c>
      <c r="B21" s="1021">
        <f>K9</f>
        <v>416</v>
      </c>
      <c r="C21" s="979">
        <f t="shared" si="0"/>
        <v>22.352941176470591</v>
      </c>
      <c r="D21" s="335"/>
      <c r="E21" s="1020">
        <v>46082</v>
      </c>
      <c r="F21" s="980">
        <f>K13</f>
        <v>714</v>
      </c>
      <c r="G21" s="979">
        <f t="shared" si="1"/>
        <v>17.82178217821782</v>
      </c>
    </row>
    <row r="22" spans="1:17" s="231" customFormat="1">
      <c r="A22" s="1020">
        <v>46113</v>
      </c>
      <c r="B22" s="980">
        <f>J9</f>
        <v>397</v>
      </c>
      <c r="C22" s="979">
        <f t="shared" si="0"/>
        <v>-4.5673076923076916</v>
      </c>
      <c r="D22" s="335"/>
      <c r="E22" s="1020">
        <v>46113</v>
      </c>
      <c r="F22" s="980">
        <f>J13</f>
        <v>637</v>
      </c>
      <c r="G22" s="979">
        <f t="shared" si="1"/>
        <v>-10.784313725490197</v>
      </c>
    </row>
    <row r="23" spans="1:17">
      <c r="A23" s="963">
        <v>46143</v>
      </c>
      <c r="B23" s="632"/>
      <c r="C23" s="954">
        <f t="shared" si="0"/>
        <v>-100</v>
      </c>
      <c r="D23" s="138"/>
      <c r="E23" s="963">
        <v>46143</v>
      </c>
      <c r="F23" s="632"/>
      <c r="G23" s="954">
        <f t="shared" si="1"/>
        <v>-100</v>
      </c>
    </row>
    <row r="24" spans="1:17" s="375" customFormat="1">
      <c r="A24" s="963">
        <v>46174</v>
      </c>
      <c r="B24" s="632"/>
      <c r="C24" s="954" t="e">
        <f t="shared" si="0"/>
        <v>#DIV/0!</v>
      </c>
      <c r="D24" s="335"/>
      <c r="E24" s="963">
        <v>46174</v>
      </c>
      <c r="F24" s="632"/>
      <c r="G24" s="954" t="e">
        <f t="shared" si="1"/>
        <v>#DIV/0!</v>
      </c>
    </row>
    <row r="25" spans="1:17" s="231" customFormat="1">
      <c r="A25" s="963">
        <v>46204</v>
      </c>
      <c r="B25" s="632"/>
      <c r="C25" s="954" t="e">
        <f t="shared" si="0"/>
        <v>#DIV/0!</v>
      </c>
      <c r="D25" s="335"/>
      <c r="E25" s="963">
        <v>46204</v>
      </c>
      <c r="F25" s="632"/>
      <c r="G25" s="954" t="e">
        <f t="shared" si="1"/>
        <v>#DIV/0!</v>
      </c>
    </row>
    <row r="26" spans="1:17">
      <c r="A26" s="963">
        <v>46235</v>
      </c>
      <c r="B26" s="632"/>
      <c r="C26" s="954" t="e">
        <f t="shared" si="0"/>
        <v>#DIV/0!</v>
      </c>
      <c r="D26" s="138"/>
      <c r="E26" s="963">
        <v>46235</v>
      </c>
      <c r="F26" s="632"/>
      <c r="G26" s="954" t="e">
        <f t="shared" si="1"/>
        <v>#DIV/0!</v>
      </c>
    </row>
    <row r="27" spans="1:17">
      <c r="A27" s="963">
        <v>46266</v>
      </c>
      <c r="B27" s="632"/>
      <c r="C27" s="954" t="e">
        <f t="shared" si="0"/>
        <v>#DIV/0!</v>
      </c>
      <c r="D27" s="138"/>
      <c r="E27" s="963">
        <v>46266</v>
      </c>
      <c r="F27" s="632"/>
      <c r="G27" s="954" t="e">
        <f t="shared" si="1"/>
        <v>#DIV/0!</v>
      </c>
    </row>
    <row r="28" spans="1:17">
      <c r="A28" s="963">
        <v>46296</v>
      </c>
      <c r="B28" s="632"/>
      <c r="C28" s="954" t="e">
        <f t="shared" si="0"/>
        <v>#DIV/0!</v>
      </c>
      <c r="D28" s="138"/>
      <c r="E28" s="963">
        <v>46296</v>
      </c>
      <c r="F28" s="632"/>
      <c r="G28" s="954" t="e">
        <f t="shared" si="1"/>
        <v>#DIV/0!</v>
      </c>
    </row>
    <row r="29" spans="1:17">
      <c r="A29" s="963">
        <v>46327</v>
      </c>
      <c r="B29" s="955"/>
      <c r="C29" s="954" t="e">
        <f t="shared" si="0"/>
        <v>#DIV/0!</v>
      </c>
      <c r="D29" s="138"/>
      <c r="E29" s="963">
        <v>46327</v>
      </c>
      <c r="F29" s="632"/>
      <c r="G29" s="954" t="e">
        <f t="shared" si="1"/>
        <v>#DIV/0!</v>
      </c>
    </row>
    <row r="30" spans="1:17" ht="15.75" thickBot="1">
      <c r="A30" s="964">
        <v>46357</v>
      </c>
      <c r="B30" s="633"/>
      <c r="C30" s="636" t="e">
        <f t="shared" si="0"/>
        <v>#DIV/0!</v>
      </c>
      <c r="D30" s="138"/>
      <c r="E30" s="964">
        <v>46357</v>
      </c>
      <c r="F30" s="632"/>
      <c r="G30" s="636" t="e">
        <f t="shared" si="1"/>
        <v>#DIV/0!</v>
      </c>
    </row>
    <row r="31" spans="1:17" ht="15.75" thickBot="1">
      <c r="A31" s="302" t="s">
        <v>8</v>
      </c>
      <c r="B31" s="305">
        <f>SUM(B19:B30)</f>
        <v>1552</v>
      </c>
      <c r="C31" s="139"/>
      <c r="D31" s="605"/>
      <c r="E31" s="389" t="s">
        <v>8</v>
      </c>
      <c r="F31" s="305">
        <f>SUM(F19:F30)</f>
        <v>2516</v>
      </c>
      <c r="G31" s="139"/>
    </row>
    <row r="32" spans="1:17" ht="15.75" thickBot="1">
      <c r="A32" s="301" t="s">
        <v>9</v>
      </c>
      <c r="B32" s="173">
        <f>AVERAGE(B19:B30)</f>
        <v>388</v>
      </c>
      <c r="C32" s="139"/>
      <c r="D32" s="605"/>
      <c r="E32" s="606" t="s">
        <v>9</v>
      </c>
      <c r="F32" s="173">
        <f>AVERAGE(F19:F30)</f>
        <v>629</v>
      </c>
      <c r="G32" s="139"/>
    </row>
    <row r="33" spans="1:18" s="673" customFormat="1" ht="15.75" thickBot="1">
      <c r="A33" s="1106"/>
      <c r="B33" s="1107"/>
      <c r="C33" s="1108"/>
      <c r="D33" s="1109"/>
      <c r="E33" s="1110"/>
      <c r="F33" s="1107"/>
      <c r="G33" s="1108"/>
    </row>
    <row r="34" spans="1:18" ht="17.25" customHeight="1" thickBot="1">
      <c r="A34" s="1185" t="s">
        <v>581</v>
      </c>
      <c r="B34" s="1186"/>
      <c r="C34" s="1186"/>
      <c r="D34" s="1186"/>
      <c r="E34" s="1186"/>
      <c r="F34" s="1186"/>
      <c r="G34" s="1186"/>
      <c r="H34" s="1187"/>
      <c r="I34" s="1116"/>
      <c r="J34" s="1188" t="s">
        <v>579</v>
      </c>
      <c r="K34" s="1189"/>
      <c r="L34" s="1189"/>
      <c r="M34" s="1189"/>
      <c r="N34" s="1189"/>
      <c r="O34" s="1189"/>
      <c r="P34" s="1189"/>
      <c r="Q34" s="1189"/>
      <c r="R34" s="1190"/>
    </row>
    <row r="35" spans="1:18" ht="93" customHeight="1" thickBot="1">
      <c r="A35" s="1115"/>
      <c r="B35" s="1111" t="s">
        <v>430</v>
      </c>
      <c r="C35" s="1112" t="s">
        <v>431</v>
      </c>
      <c r="D35" s="1112" t="s">
        <v>432</v>
      </c>
      <c r="E35" s="1112" t="s">
        <v>433</v>
      </c>
      <c r="F35" s="1112" t="s">
        <v>434</v>
      </c>
      <c r="G35" s="1113" t="s">
        <v>435</v>
      </c>
      <c r="H35" s="1114" t="s">
        <v>19</v>
      </c>
      <c r="J35" s="1200"/>
      <c r="K35" s="1201"/>
      <c r="L35" s="1111" t="s">
        <v>430</v>
      </c>
      <c r="M35" s="1112" t="s">
        <v>431</v>
      </c>
      <c r="N35" s="1112" t="s">
        <v>432</v>
      </c>
      <c r="O35" s="1112" t="s">
        <v>433</v>
      </c>
      <c r="P35" s="1112" t="s">
        <v>434</v>
      </c>
      <c r="Q35" s="1113" t="s">
        <v>435</v>
      </c>
      <c r="R35" s="1114" t="s">
        <v>19</v>
      </c>
    </row>
    <row r="36" spans="1:18" ht="27" customHeight="1" thickBot="1">
      <c r="A36" s="297" t="s">
        <v>424</v>
      </c>
      <c r="B36" s="140"/>
      <c r="C36" s="141"/>
      <c r="D36" s="141"/>
      <c r="E36" s="141"/>
      <c r="F36" s="141"/>
      <c r="G36" s="141"/>
      <c r="H36" s="473"/>
      <c r="J36" s="1208" t="s">
        <v>424</v>
      </c>
      <c r="K36" s="1209"/>
      <c r="L36" s="140"/>
      <c r="M36" s="141"/>
      <c r="N36" s="141"/>
      <c r="O36" s="141"/>
      <c r="P36" s="141"/>
      <c r="Q36" s="141"/>
      <c r="R36" s="473"/>
    </row>
    <row r="37" spans="1:18">
      <c r="A37" s="296">
        <v>46023</v>
      </c>
      <c r="B37" s="142">
        <v>31</v>
      </c>
      <c r="C37" s="143">
        <v>9</v>
      </c>
      <c r="D37" s="143">
        <v>113</v>
      </c>
      <c r="E37" s="143">
        <v>13</v>
      </c>
      <c r="F37" s="143">
        <v>82</v>
      </c>
      <c r="G37" s="144">
        <v>42</v>
      </c>
      <c r="H37" s="474">
        <f t="shared" ref="H37:H48" si="2">SUM(B37:G37)</f>
        <v>290</v>
      </c>
      <c r="J37" s="1210">
        <v>46023</v>
      </c>
      <c r="K37" s="1211"/>
      <c r="L37" s="1096"/>
      <c r="M37" s="1097"/>
      <c r="N37" s="1097"/>
      <c r="O37" s="1097"/>
      <c r="P37" s="1097"/>
      <c r="Q37" s="1098"/>
      <c r="R37" s="1099"/>
    </row>
    <row r="38" spans="1:18">
      <c r="A38" s="296">
        <v>46054</v>
      </c>
      <c r="B38" s="145">
        <v>20</v>
      </c>
      <c r="C38" s="146">
        <v>11</v>
      </c>
      <c r="D38" s="146">
        <v>90</v>
      </c>
      <c r="E38" s="146">
        <v>11</v>
      </c>
      <c r="F38" s="146">
        <v>47</v>
      </c>
      <c r="G38" s="147">
        <v>68</v>
      </c>
      <c r="H38" s="475">
        <f t="shared" si="2"/>
        <v>247</v>
      </c>
      <c r="J38" s="1197">
        <v>46054</v>
      </c>
      <c r="K38" s="1198"/>
      <c r="L38" s="1096"/>
      <c r="M38" s="1097"/>
      <c r="N38" s="1097"/>
      <c r="O38" s="1097"/>
      <c r="P38" s="1097"/>
      <c r="Q38" s="1098"/>
      <c r="R38" s="1100"/>
    </row>
    <row r="39" spans="1:18">
      <c r="A39" s="296">
        <v>46082</v>
      </c>
      <c r="B39" s="145">
        <v>39</v>
      </c>
      <c r="C39" s="146">
        <v>13</v>
      </c>
      <c r="D39" s="146">
        <v>117</v>
      </c>
      <c r="E39" s="146">
        <v>16</v>
      </c>
      <c r="F39" s="146">
        <v>59</v>
      </c>
      <c r="G39" s="147">
        <v>84</v>
      </c>
      <c r="H39" s="475">
        <f t="shared" si="2"/>
        <v>328</v>
      </c>
      <c r="J39" s="1197">
        <v>46082</v>
      </c>
      <c r="K39" s="1198"/>
      <c r="L39" s="1088">
        <v>0</v>
      </c>
      <c r="M39" s="1083">
        <v>0</v>
      </c>
      <c r="N39" s="1083">
        <v>0</v>
      </c>
      <c r="O39" s="1083">
        <v>0</v>
      </c>
      <c r="P39" s="1083">
        <v>0</v>
      </c>
      <c r="Q39" s="1090">
        <v>0</v>
      </c>
      <c r="R39" s="1092">
        <f t="shared" ref="R39:R48" si="3">SUM(L39:Q39)</f>
        <v>0</v>
      </c>
    </row>
    <row r="40" spans="1:18">
      <c r="A40" s="296">
        <v>46113</v>
      </c>
      <c r="B40" s="145">
        <v>33</v>
      </c>
      <c r="C40" s="146">
        <v>3</v>
      </c>
      <c r="D40" s="146">
        <v>131</v>
      </c>
      <c r="E40" s="146">
        <v>11</v>
      </c>
      <c r="F40" s="146">
        <v>54</v>
      </c>
      <c r="G40" s="147">
        <v>61</v>
      </c>
      <c r="H40" s="475">
        <f>SUM(B40:G40)</f>
        <v>293</v>
      </c>
      <c r="J40" s="1197">
        <v>46113</v>
      </c>
      <c r="K40" s="1198"/>
      <c r="L40" s="1080">
        <v>0</v>
      </c>
      <c r="M40" s="1081">
        <v>0</v>
      </c>
      <c r="N40" s="1081">
        <v>0</v>
      </c>
      <c r="O40" s="1081">
        <v>0</v>
      </c>
      <c r="P40" s="1081">
        <v>0</v>
      </c>
      <c r="Q40" s="1082">
        <v>0</v>
      </c>
      <c r="R40" s="1092">
        <f t="shared" si="3"/>
        <v>0</v>
      </c>
    </row>
    <row r="41" spans="1:18">
      <c r="A41" s="296">
        <v>46143</v>
      </c>
      <c r="B41" s="145"/>
      <c r="C41" s="146"/>
      <c r="D41" s="146"/>
      <c r="E41" s="146"/>
      <c r="F41" s="146"/>
      <c r="G41" s="147"/>
      <c r="H41" s="475">
        <f t="shared" si="2"/>
        <v>0</v>
      </c>
      <c r="J41" s="1197">
        <v>46143</v>
      </c>
      <c r="K41" s="1198"/>
      <c r="L41" s="145"/>
      <c r="M41" s="146"/>
      <c r="N41" s="146"/>
      <c r="O41" s="146"/>
      <c r="P41" s="146"/>
      <c r="Q41" s="147"/>
      <c r="R41" s="1092">
        <f t="shared" si="3"/>
        <v>0</v>
      </c>
    </row>
    <row r="42" spans="1:18">
      <c r="A42" s="296">
        <v>46174</v>
      </c>
      <c r="B42" s="145"/>
      <c r="C42" s="146"/>
      <c r="D42" s="146"/>
      <c r="E42" s="146"/>
      <c r="F42" s="146"/>
      <c r="G42" s="147"/>
      <c r="H42" s="475">
        <f t="shared" si="2"/>
        <v>0</v>
      </c>
      <c r="J42" s="1197">
        <v>46174</v>
      </c>
      <c r="K42" s="1198"/>
      <c r="L42" s="145"/>
      <c r="M42" s="146"/>
      <c r="N42" s="146"/>
      <c r="O42" s="146"/>
      <c r="P42" s="146"/>
      <c r="Q42" s="147"/>
      <c r="R42" s="1092">
        <f t="shared" si="3"/>
        <v>0</v>
      </c>
    </row>
    <row r="43" spans="1:18">
      <c r="A43" s="296">
        <v>46204</v>
      </c>
      <c r="B43" s="145"/>
      <c r="C43" s="146"/>
      <c r="D43" s="146"/>
      <c r="E43" s="146"/>
      <c r="F43" s="146"/>
      <c r="G43" s="147"/>
      <c r="H43" s="475">
        <f t="shared" si="2"/>
        <v>0</v>
      </c>
      <c r="J43" s="1197">
        <v>46204</v>
      </c>
      <c r="K43" s="1198"/>
      <c r="L43" s="145"/>
      <c r="M43" s="146"/>
      <c r="N43" s="146"/>
      <c r="O43" s="146"/>
      <c r="P43" s="146"/>
      <c r="Q43" s="147"/>
      <c r="R43" s="1092">
        <f t="shared" si="3"/>
        <v>0</v>
      </c>
    </row>
    <row r="44" spans="1:18">
      <c r="A44" s="296">
        <v>46235</v>
      </c>
      <c r="B44" s="145"/>
      <c r="C44" s="146"/>
      <c r="D44" s="146"/>
      <c r="E44" s="146"/>
      <c r="F44" s="146"/>
      <c r="G44" s="147"/>
      <c r="H44" s="475">
        <f t="shared" si="2"/>
        <v>0</v>
      </c>
      <c r="J44" s="1197">
        <v>46235</v>
      </c>
      <c r="K44" s="1198"/>
      <c r="L44" s="145"/>
      <c r="M44" s="146"/>
      <c r="N44" s="146"/>
      <c r="O44" s="146"/>
      <c r="P44" s="146"/>
      <c r="Q44" s="147"/>
      <c r="R44" s="1092">
        <f t="shared" si="3"/>
        <v>0</v>
      </c>
    </row>
    <row r="45" spans="1:18">
      <c r="A45" s="296">
        <v>46266</v>
      </c>
      <c r="B45" s="145"/>
      <c r="C45" s="146"/>
      <c r="D45" s="146"/>
      <c r="E45" s="146"/>
      <c r="F45" s="146"/>
      <c r="G45" s="147"/>
      <c r="H45" s="475">
        <f t="shared" si="2"/>
        <v>0</v>
      </c>
      <c r="J45" s="1197">
        <v>46266</v>
      </c>
      <c r="K45" s="1198"/>
      <c r="L45" s="145"/>
      <c r="M45" s="146"/>
      <c r="N45" s="146"/>
      <c r="O45" s="146"/>
      <c r="P45" s="146"/>
      <c r="Q45" s="147"/>
      <c r="R45" s="1092">
        <f t="shared" si="3"/>
        <v>0</v>
      </c>
    </row>
    <row r="46" spans="1:18">
      <c r="A46" s="296">
        <v>46296</v>
      </c>
      <c r="B46" s="145"/>
      <c r="C46" s="146"/>
      <c r="D46" s="146"/>
      <c r="E46" s="146"/>
      <c r="F46" s="146"/>
      <c r="G46" s="147"/>
      <c r="H46" s="475">
        <f t="shared" si="2"/>
        <v>0</v>
      </c>
      <c r="J46" s="1197">
        <v>46296</v>
      </c>
      <c r="K46" s="1198"/>
      <c r="L46" s="145"/>
      <c r="M46" s="146"/>
      <c r="N46" s="146"/>
      <c r="O46" s="146"/>
      <c r="P46" s="146"/>
      <c r="Q46" s="147"/>
      <c r="R46" s="1092">
        <f t="shared" si="3"/>
        <v>0</v>
      </c>
    </row>
    <row r="47" spans="1:18">
      <c r="A47" s="296">
        <v>46327</v>
      </c>
      <c r="B47" s="145"/>
      <c r="C47" s="146"/>
      <c r="D47" s="146"/>
      <c r="E47" s="146"/>
      <c r="F47" s="146"/>
      <c r="G47" s="147"/>
      <c r="H47" s="475">
        <f t="shared" si="2"/>
        <v>0</v>
      </c>
      <c r="J47" s="1197">
        <v>46327</v>
      </c>
      <c r="K47" s="1198"/>
      <c r="L47" s="145"/>
      <c r="M47" s="146"/>
      <c r="N47" s="146"/>
      <c r="O47" s="146"/>
      <c r="P47" s="146"/>
      <c r="Q47" s="147"/>
      <c r="R47" s="1092">
        <f t="shared" si="3"/>
        <v>0</v>
      </c>
    </row>
    <row r="48" spans="1:18" ht="15.75" thickBot="1">
      <c r="A48" s="296">
        <v>46357</v>
      </c>
      <c r="B48" s="148"/>
      <c r="C48" s="149"/>
      <c r="D48" s="149"/>
      <c r="E48" s="149"/>
      <c r="F48" s="149"/>
      <c r="G48" s="150"/>
      <c r="H48" s="488">
        <f t="shared" si="2"/>
        <v>0</v>
      </c>
      <c r="J48" s="1202">
        <v>46357</v>
      </c>
      <c r="K48" s="1203"/>
      <c r="L48" s="148"/>
      <c r="M48" s="149"/>
      <c r="N48" s="149"/>
      <c r="O48" s="149"/>
      <c r="P48" s="149"/>
      <c r="Q48" s="150"/>
      <c r="R48" s="1091">
        <f t="shared" si="3"/>
        <v>0</v>
      </c>
    </row>
    <row r="49" spans="1:18" ht="39.75" customHeight="1" thickBot="1">
      <c r="A49" s="298" t="s">
        <v>436</v>
      </c>
      <c r="B49" s="295">
        <f t="shared" ref="B49:H49" si="4">SUM(B37:B48)</f>
        <v>123</v>
      </c>
      <c r="C49" s="151">
        <f t="shared" si="4"/>
        <v>36</v>
      </c>
      <c r="D49" s="151">
        <f t="shared" si="4"/>
        <v>451</v>
      </c>
      <c r="E49" s="151">
        <f t="shared" si="4"/>
        <v>51</v>
      </c>
      <c r="F49" s="151">
        <f t="shared" si="4"/>
        <v>242</v>
      </c>
      <c r="G49" s="151">
        <f t="shared" si="4"/>
        <v>255</v>
      </c>
      <c r="H49" s="152">
        <f t="shared" si="4"/>
        <v>1158</v>
      </c>
      <c r="J49" s="1204" t="s">
        <v>436</v>
      </c>
      <c r="K49" s="1205"/>
      <c r="L49" s="295">
        <f t="shared" ref="L49:R49" si="5">SUM(L37:L48)</f>
        <v>0</v>
      </c>
      <c r="M49" s="151">
        <f t="shared" si="5"/>
        <v>0</v>
      </c>
      <c r="N49" s="151">
        <f t="shared" si="5"/>
        <v>0</v>
      </c>
      <c r="O49" s="151">
        <f t="shared" si="5"/>
        <v>0</v>
      </c>
      <c r="P49" s="151">
        <f t="shared" si="5"/>
        <v>0</v>
      </c>
      <c r="Q49" s="151">
        <f t="shared" si="5"/>
        <v>0</v>
      </c>
      <c r="R49" s="152">
        <f t="shared" si="5"/>
        <v>0</v>
      </c>
    </row>
    <row r="50" spans="1:18" ht="15.75" thickBot="1">
      <c r="A50" s="141"/>
      <c r="B50" s="153"/>
      <c r="C50" s="153"/>
      <c r="D50" s="153"/>
      <c r="E50" s="153"/>
      <c r="F50" s="153"/>
      <c r="G50" s="153"/>
      <c r="H50" s="153"/>
      <c r="J50" s="1206"/>
      <c r="K50" s="1207"/>
      <c r="L50" s="1077"/>
      <c r="M50" s="153"/>
      <c r="N50" s="153"/>
      <c r="O50" s="153"/>
      <c r="P50" s="153"/>
      <c r="Q50" s="153"/>
      <c r="R50" s="153"/>
    </row>
    <row r="51" spans="1:18" ht="27" customHeight="1" thickBot="1">
      <c r="A51" s="297" t="s">
        <v>423</v>
      </c>
      <c r="B51" s="154"/>
      <c r="C51" s="155"/>
      <c r="D51" s="155"/>
      <c r="E51" s="155"/>
      <c r="F51" s="155"/>
      <c r="G51" s="155"/>
      <c r="H51" s="476"/>
      <c r="J51" s="1208" t="s">
        <v>423</v>
      </c>
      <c r="K51" s="1209"/>
      <c r="L51" s="154"/>
      <c r="M51" s="155"/>
      <c r="N51" s="155"/>
      <c r="O51" s="155"/>
      <c r="P51" s="155"/>
      <c r="Q51" s="155"/>
      <c r="R51" s="476"/>
    </row>
    <row r="52" spans="1:18">
      <c r="A52" s="296">
        <v>46023</v>
      </c>
      <c r="B52" s="156">
        <v>6</v>
      </c>
      <c r="C52" s="157">
        <v>15</v>
      </c>
      <c r="D52" s="157">
        <v>44</v>
      </c>
      <c r="E52" s="157">
        <v>1</v>
      </c>
      <c r="F52" s="157">
        <v>15</v>
      </c>
      <c r="G52" s="158">
        <v>28</v>
      </c>
      <c r="H52" s="477">
        <f t="shared" ref="H52:H63" si="6">SUM(B52:G52)</f>
        <v>109</v>
      </c>
      <c r="J52" s="1210">
        <v>46023</v>
      </c>
      <c r="K52" s="1211"/>
      <c r="L52" s="1101"/>
      <c r="M52" s="1102"/>
      <c r="N52" s="1102"/>
      <c r="O52" s="1102"/>
      <c r="P52" s="1102"/>
      <c r="Q52" s="1103"/>
      <c r="R52" s="1104"/>
    </row>
    <row r="53" spans="1:18">
      <c r="A53" s="296">
        <v>46054</v>
      </c>
      <c r="B53" s="159">
        <v>4</v>
      </c>
      <c r="C53" s="160">
        <v>12</v>
      </c>
      <c r="D53" s="160">
        <v>36</v>
      </c>
      <c r="E53" s="160">
        <v>1</v>
      </c>
      <c r="F53" s="160">
        <v>14</v>
      </c>
      <c r="G53" s="161">
        <v>26</v>
      </c>
      <c r="H53" s="478">
        <f t="shared" si="6"/>
        <v>93</v>
      </c>
      <c r="J53" s="1197">
        <v>46054</v>
      </c>
      <c r="K53" s="1198"/>
      <c r="L53" s="1101"/>
      <c r="M53" s="1102"/>
      <c r="N53" s="1102"/>
      <c r="O53" s="1102"/>
      <c r="P53" s="1102"/>
      <c r="Q53" s="1103"/>
      <c r="R53" s="1105"/>
    </row>
    <row r="54" spans="1:18">
      <c r="A54" s="296">
        <v>46082</v>
      </c>
      <c r="B54" s="159">
        <v>5</v>
      </c>
      <c r="C54" s="160">
        <v>14</v>
      </c>
      <c r="D54" s="160">
        <v>30</v>
      </c>
      <c r="E54" s="160">
        <v>2</v>
      </c>
      <c r="F54" s="160">
        <v>12</v>
      </c>
      <c r="G54" s="161">
        <v>25</v>
      </c>
      <c r="H54" s="478">
        <f t="shared" si="6"/>
        <v>88</v>
      </c>
      <c r="J54" s="1197">
        <v>46082</v>
      </c>
      <c r="K54" s="1198"/>
      <c r="L54" s="1089">
        <v>0</v>
      </c>
      <c r="M54" s="1087">
        <v>0</v>
      </c>
      <c r="N54" s="1087">
        <v>0</v>
      </c>
      <c r="O54" s="1087">
        <v>0</v>
      </c>
      <c r="P54" s="1087">
        <v>0</v>
      </c>
      <c r="Q54" s="1093">
        <v>0</v>
      </c>
      <c r="R54" s="1094">
        <f t="shared" ref="R54:R63" si="7">SUM(L54:Q54)</f>
        <v>0</v>
      </c>
    </row>
    <row r="55" spans="1:18">
      <c r="A55" s="296">
        <v>46113</v>
      </c>
      <c r="B55" s="159">
        <v>12</v>
      </c>
      <c r="C55" s="160">
        <v>8</v>
      </c>
      <c r="D55" s="160">
        <v>35</v>
      </c>
      <c r="E55" s="160">
        <v>0</v>
      </c>
      <c r="F55" s="160">
        <v>23</v>
      </c>
      <c r="G55" s="161">
        <v>26</v>
      </c>
      <c r="H55" s="478">
        <f t="shared" si="6"/>
        <v>104</v>
      </c>
      <c r="J55" s="1197">
        <v>46113</v>
      </c>
      <c r="K55" s="1198"/>
      <c r="L55" s="1084">
        <v>0</v>
      </c>
      <c r="M55" s="1085">
        <v>0</v>
      </c>
      <c r="N55" s="1085">
        <v>0</v>
      </c>
      <c r="O55" s="1085">
        <v>0</v>
      </c>
      <c r="P55" s="1085">
        <v>0</v>
      </c>
      <c r="Q55" s="1086">
        <v>0</v>
      </c>
      <c r="R55" s="1094">
        <f t="shared" si="7"/>
        <v>0</v>
      </c>
    </row>
    <row r="56" spans="1:18">
      <c r="A56" s="296">
        <v>46143</v>
      </c>
      <c r="B56" s="159"/>
      <c r="C56" s="160"/>
      <c r="D56" s="160"/>
      <c r="E56" s="160"/>
      <c r="F56" s="160"/>
      <c r="G56" s="161"/>
      <c r="H56" s="478">
        <f t="shared" si="6"/>
        <v>0</v>
      </c>
      <c r="J56" s="1197">
        <v>46143</v>
      </c>
      <c r="K56" s="1198"/>
      <c r="L56" s="159"/>
      <c r="M56" s="160"/>
      <c r="N56" s="160"/>
      <c r="O56" s="160"/>
      <c r="P56" s="160"/>
      <c r="Q56" s="161"/>
      <c r="R56" s="1094">
        <f t="shared" si="7"/>
        <v>0</v>
      </c>
    </row>
    <row r="57" spans="1:18">
      <c r="A57" s="296">
        <v>46174</v>
      </c>
      <c r="B57" s="159"/>
      <c r="C57" s="160"/>
      <c r="D57" s="160"/>
      <c r="E57" s="160"/>
      <c r="F57" s="160"/>
      <c r="G57" s="161"/>
      <c r="H57" s="478">
        <f t="shared" si="6"/>
        <v>0</v>
      </c>
      <c r="J57" s="1197">
        <v>46174</v>
      </c>
      <c r="K57" s="1198"/>
      <c r="L57" s="159"/>
      <c r="M57" s="160"/>
      <c r="N57" s="160"/>
      <c r="O57" s="160"/>
      <c r="P57" s="160"/>
      <c r="Q57" s="161"/>
      <c r="R57" s="1094">
        <f t="shared" si="7"/>
        <v>0</v>
      </c>
    </row>
    <row r="58" spans="1:18">
      <c r="A58" s="296">
        <v>46204</v>
      </c>
      <c r="B58" s="159"/>
      <c r="C58" s="160"/>
      <c r="D58" s="160"/>
      <c r="E58" s="160"/>
      <c r="F58" s="160"/>
      <c r="G58" s="161"/>
      <c r="H58" s="478">
        <f t="shared" si="6"/>
        <v>0</v>
      </c>
      <c r="J58" s="1197">
        <v>46204</v>
      </c>
      <c r="K58" s="1198"/>
      <c r="L58" s="159"/>
      <c r="M58" s="160"/>
      <c r="N58" s="160"/>
      <c r="O58" s="160"/>
      <c r="P58" s="160"/>
      <c r="Q58" s="161"/>
      <c r="R58" s="1094">
        <f t="shared" si="7"/>
        <v>0</v>
      </c>
    </row>
    <row r="59" spans="1:18">
      <c r="A59" s="296">
        <v>46235</v>
      </c>
      <c r="B59" s="159"/>
      <c r="C59" s="160"/>
      <c r="D59" s="160"/>
      <c r="E59" s="160"/>
      <c r="F59" s="160"/>
      <c r="G59" s="161"/>
      <c r="H59" s="478">
        <f t="shared" si="6"/>
        <v>0</v>
      </c>
      <c r="J59" s="1197">
        <v>46235</v>
      </c>
      <c r="K59" s="1198"/>
      <c r="L59" s="159"/>
      <c r="M59" s="160"/>
      <c r="N59" s="160"/>
      <c r="O59" s="160"/>
      <c r="P59" s="160"/>
      <c r="Q59" s="161"/>
      <c r="R59" s="1094">
        <f t="shared" si="7"/>
        <v>0</v>
      </c>
    </row>
    <row r="60" spans="1:18">
      <c r="A60" s="296">
        <v>46266</v>
      </c>
      <c r="B60" s="159"/>
      <c r="C60" s="160"/>
      <c r="D60" s="160"/>
      <c r="E60" s="160"/>
      <c r="F60" s="160"/>
      <c r="G60" s="161"/>
      <c r="H60" s="478">
        <f t="shared" si="6"/>
        <v>0</v>
      </c>
      <c r="J60" s="1197">
        <v>46266</v>
      </c>
      <c r="K60" s="1198"/>
      <c r="L60" s="159"/>
      <c r="M60" s="160"/>
      <c r="N60" s="160"/>
      <c r="O60" s="160"/>
      <c r="P60" s="160"/>
      <c r="Q60" s="161"/>
      <c r="R60" s="1094">
        <f t="shared" si="7"/>
        <v>0</v>
      </c>
    </row>
    <row r="61" spans="1:18">
      <c r="A61" s="296">
        <v>46296</v>
      </c>
      <c r="B61" s="159"/>
      <c r="C61" s="160"/>
      <c r="D61" s="160"/>
      <c r="E61" s="160"/>
      <c r="F61" s="160"/>
      <c r="G61" s="161"/>
      <c r="H61" s="478">
        <f t="shared" si="6"/>
        <v>0</v>
      </c>
      <c r="J61" s="1197">
        <v>46296</v>
      </c>
      <c r="K61" s="1198"/>
      <c r="L61" s="159"/>
      <c r="M61" s="160"/>
      <c r="N61" s="160"/>
      <c r="O61" s="160"/>
      <c r="P61" s="160"/>
      <c r="Q61" s="161"/>
      <c r="R61" s="1094">
        <f t="shared" si="7"/>
        <v>0</v>
      </c>
    </row>
    <row r="62" spans="1:18">
      <c r="A62" s="296">
        <v>46327</v>
      </c>
      <c r="B62" s="159"/>
      <c r="C62" s="160"/>
      <c r="D62" s="160"/>
      <c r="E62" s="160"/>
      <c r="F62" s="160"/>
      <c r="G62" s="161"/>
      <c r="H62" s="478">
        <f t="shared" si="6"/>
        <v>0</v>
      </c>
      <c r="J62" s="1197">
        <v>46327</v>
      </c>
      <c r="K62" s="1198"/>
      <c r="L62" s="159"/>
      <c r="M62" s="160"/>
      <c r="N62" s="160"/>
      <c r="O62" s="160"/>
      <c r="P62" s="160"/>
      <c r="Q62" s="161"/>
      <c r="R62" s="1094">
        <f t="shared" si="7"/>
        <v>0</v>
      </c>
    </row>
    <row r="63" spans="1:18" ht="15.75" thickBot="1">
      <c r="A63" s="296">
        <v>46357</v>
      </c>
      <c r="B63" s="162"/>
      <c r="C63" s="163"/>
      <c r="D63" s="163"/>
      <c r="E63" s="163"/>
      <c r="F63" s="163"/>
      <c r="G63" s="164"/>
      <c r="H63" s="479">
        <f t="shared" si="6"/>
        <v>0</v>
      </c>
      <c r="J63" s="1202">
        <v>46357</v>
      </c>
      <c r="K63" s="1203"/>
      <c r="L63" s="162"/>
      <c r="M63" s="163"/>
      <c r="N63" s="163"/>
      <c r="O63" s="163"/>
      <c r="P63" s="163"/>
      <c r="Q63" s="164"/>
      <c r="R63" s="1095">
        <f t="shared" si="7"/>
        <v>0</v>
      </c>
    </row>
    <row r="64" spans="1:18" ht="39" customHeight="1" thickBot="1">
      <c r="A64" s="405" t="s">
        <v>437</v>
      </c>
      <c r="B64" s="165">
        <f t="shared" ref="B64:H64" si="8">SUM(B52:B63)</f>
        <v>27</v>
      </c>
      <c r="C64" s="165">
        <f t="shared" si="8"/>
        <v>49</v>
      </c>
      <c r="D64" s="165">
        <f t="shared" si="8"/>
        <v>145</v>
      </c>
      <c r="E64" s="165">
        <f t="shared" si="8"/>
        <v>4</v>
      </c>
      <c r="F64" s="165">
        <f t="shared" si="8"/>
        <v>64</v>
      </c>
      <c r="G64" s="166">
        <f t="shared" si="8"/>
        <v>105</v>
      </c>
      <c r="H64" s="167">
        <f t="shared" si="8"/>
        <v>394</v>
      </c>
      <c r="J64" s="1191" t="s">
        <v>437</v>
      </c>
      <c r="K64" s="1192"/>
      <c r="L64" s="165">
        <f t="shared" ref="L64:R64" si="9">SUM(L52:L63)</f>
        <v>0</v>
      </c>
      <c r="M64" s="165">
        <f t="shared" si="9"/>
        <v>0</v>
      </c>
      <c r="N64" s="165">
        <f t="shared" si="9"/>
        <v>0</v>
      </c>
      <c r="O64" s="165">
        <f t="shared" si="9"/>
        <v>0</v>
      </c>
      <c r="P64" s="165">
        <f t="shared" si="9"/>
        <v>0</v>
      </c>
      <c r="Q64" s="166">
        <f t="shared" si="9"/>
        <v>0</v>
      </c>
      <c r="R64" s="152">
        <f t="shared" si="9"/>
        <v>0</v>
      </c>
    </row>
    <row r="65" spans="1:18" ht="15.75" thickBot="1">
      <c r="A65" s="168"/>
      <c r="B65" s="168"/>
      <c r="C65" s="168"/>
      <c r="D65" s="168"/>
      <c r="E65" s="168"/>
      <c r="F65" s="168"/>
      <c r="G65" s="168"/>
      <c r="H65" s="168"/>
      <c r="J65" s="1193"/>
      <c r="K65" s="1194"/>
      <c r="L65" s="1078"/>
      <c r="M65" s="168"/>
      <c r="N65" s="168"/>
      <c r="O65" s="168"/>
      <c r="P65" s="168"/>
      <c r="Q65" s="168"/>
      <c r="R65" s="168"/>
    </row>
    <row r="66" spans="1:18" ht="26.25" customHeight="1" thickBot="1">
      <c r="A66" s="169" t="s">
        <v>19</v>
      </c>
      <c r="B66" s="170">
        <f t="shared" ref="B66:H66" si="10">B49+B64</f>
        <v>150</v>
      </c>
      <c r="C66" s="170">
        <f t="shared" si="10"/>
        <v>85</v>
      </c>
      <c r="D66" s="170">
        <f t="shared" si="10"/>
        <v>596</v>
      </c>
      <c r="E66" s="170">
        <f t="shared" si="10"/>
        <v>55</v>
      </c>
      <c r="F66" s="170">
        <f t="shared" si="10"/>
        <v>306</v>
      </c>
      <c r="G66" s="170">
        <f t="shared" si="10"/>
        <v>360</v>
      </c>
      <c r="H66" s="171">
        <f t="shared" si="10"/>
        <v>1552</v>
      </c>
      <c r="J66" s="1195" t="s">
        <v>19</v>
      </c>
      <c r="K66" s="1196"/>
      <c r="L66" s="1079">
        <f t="shared" ref="L66:R66" si="11">L49+L64</f>
        <v>0</v>
      </c>
      <c r="M66" s="170">
        <f t="shared" si="11"/>
        <v>0</v>
      </c>
      <c r="N66" s="170">
        <f t="shared" si="11"/>
        <v>0</v>
      </c>
      <c r="O66" s="170">
        <f t="shared" si="11"/>
        <v>0</v>
      </c>
      <c r="P66" s="170">
        <f t="shared" si="11"/>
        <v>0</v>
      </c>
      <c r="Q66" s="170">
        <f t="shared" si="11"/>
        <v>0</v>
      </c>
      <c r="R66" s="171">
        <f t="shared" si="11"/>
        <v>0</v>
      </c>
    </row>
    <row r="68" spans="1:18" ht="90" customHeight="1">
      <c r="A68" s="1199" t="s">
        <v>438</v>
      </c>
      <c r="B68" s="1199"/>
      <c r="C68" s="1199"/>
      <c r="D68" s="1199"/>
      <c r="E68" s="1199"/>
      <c r="F68" s="1199"/>
      <c r="G68" s="1199"/>
      <c r="H68" s="1199"/>
    </row>
    <row r="70" spans="1:18" ht="87.75" customHeight="1">
      <c r="A70" s="1199" t="s">
        <v>580</v>
      </c>
      <c r="B70" s="1199"/>
      <c r="C70" s="1199"/>
      <c r="D70" s="1199"/>
      <c r="E70" s="1199"/>
      <c r="F70" s="1199"/>
      <c r="G70" s="1199"/>
      <c r="H70" s="1199"/>
    </row>
  </sheetData>
  <mergeCells count="38">
    <mergeCell ref="A17:C17"/>
    <mergeCell ref="E17:G17"/>
    <mergeCell ref="A68:H68"/>
    <mergeCell ref="J36:K36"/>
    <mergeCell ref="J37:K37"/>
    <mergeCell ref="J38:K38"/>
    <mergeCell ref="J39:K39"/>
    <mergeCell ref="J40:K40"/>
    <mergeCell ref="J41:K41"/>
    <mergeCell ref="J42:K42"/>
    <mergeCell ref="J43:K43"/>
    <mergeCell ref="J44:K44"/>
    <mergeCell ref="J45:K45"/>
    <mergeCell ref="J46:K46"/>
    <mergeCell ref="J47:K47"/>
    <mergeCell ref="J48:K48"/>
    <mergeCell ref="A70:H70"/>
    <mergeCell ref="J35:K35"/>
    <mergeCell ref="J59:K59"/>
    <mergeCell ref="J60:K60"/>
    <mergeCell ref="J61:K61"/>
    <mergeCell ref="J62:K62"/>
    <mergeCell ref="J63:K63"/>
    <mergeCell ref="J54:K54"/>
    <mergeCell ref="J55:K55"/>
    <mergeCell ref="J56:K56"/>
    <mergeCell ref="J57:K57"/>
    <mergeCell ref="J58:K58"/>
    <mergeCell ref="J49:K49"/>
    <mergeCell ref="J50:K50"/>
    <mergeCell ref="J51:K51"/>
    <mergeCell ref="J52:K52"/>
    <mergeCell ref="A34:H34"/>
    <mergeCell ref="J34:R34"/>
    <mergeCell ref="J64:K64"/>
    <mergeCell ref="J65:K65"/>
    <mergeCell ref="J66:K66"/>
    <mergeCell ref="J53:K53"/>
  </mergeCells>
  <pageMargins left="0.511811024" right="0.511811024" top="0.78740157500000008" bottom="0.78740157500000008" header="0.31496062000000008" footer="0.31496062000000008"/>
  <pageSetup paperSize="9" fitToWidth="0" fitToHeight="0" orientation="portrait" r:id="rId1"/>
  <ignoredErrors>
    <ignoredError sqref="N9:O9" formula="1"/>
    <ignoredError sqref="K9:M9" formula="1" formulaRange="1"/>
    <ignoredError sqref="H37:H40 R39:R48 R54:R63 H52:H63 J9 H41:H48" formulaRange="1"/>
    <ignoredError sqref="C23:C30 G23:G30"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1:U44"/>
  <sheetViews>
    <sheetView zoomScale="90" zoomScaleNormal="90" workbookViewId="0">
      <selection activeCell="N1" sqref="N1"/>
    </sheetView>
  </sheetViews>
  <sheetFormatPr defaultRowHeight="15"/>
  <cols>
    <col min="1" max="1" width="13.5703125" customWidth="1"/>
    <col min="2" max="2" width="12" bestFit="1" customWidth="1"/>
    <col min="3" max="3" width="10.42578125" bestFit="1" customWidth="1"/>
    <col min="4" max="4" width="44.140625" bestFit="1" customWidth="1"/>
    <col min="5" max="5" width="7.5703125" bestFit="1" customWidth="1"/>
    <col min="6" max="6" width="7.7109375" bestFit="1" customWidth="1"/>
    <col min="7" max="7" width="7.140625" bestFit="1" customWidth="1"/>
    <col min="8" max="8" width="7.5703125" bestFit="1" customWidth="1"/>
    <col min="9" max="9" width="7.7109375" style="2" bestFit="1" customWidth="1"/>
    <col min="10" max="10" width="7.140625" style="2" bestFit="1" customWidth="1"/>
    <col min="11" max="11" width="7.5703125" style="3" bestFit="1" customWidth="1"/>
    <col min="12" max="12" width="8.140625" customWidth="1"/>
    <col min="13" max="13" width="7.85546875" customWidth="1"/>
    <col min="14" max="14" width="8" customWidth="1"/>
    <col min="15" max="15" width="7.28515625" bestFit="1" customWidth="1"/>
    <col min="16" max="16" width="7.140625" bestFit="1" customWidth="1"/>
    <col min="17" max="17" width="7.5703125" bestFit="1" customWidth="1"/>
    <col min="18" max="18" width="8" bestFit="1" customWidth="1"/>
    <col min="19" max="19" width="7.5703125" customWidth="1"/>
    <col min="20" max="20" width="13.7109375" customWidth="1"/>
  </cols>
  <sheetData>
    <row r="1" spans="1:11">
      <c r="A1" s="1" t="s">
        <v>3</v>
      </c>
    </row>
    <row r="2" spans="1:11">
      <c r="A2" s="1" t="s">
        <v>4</v>
      </c>
    </row>
    <row r="3" spans="1:11" ht="15.75" thickBot="1">
      <c r="A3" s="907">
        <v>45992</v>
      </c>
      <c r="B3" s="908">
        <v>4735</v>
      </c>
      <c r="C3" s="909">
        <v>-7.5736872926019911</v>
      </c>
    </row>
    <row r="4" spans="1:11" ht="15.75" thickBot="1">
      <c r="A4" s="903" t="s">
        <v>5</v>
      </c>
      <c r="B4" s="904" t="s">
        <v>6</v>
      </c>
      <c r="C4" s="905" t="s">
        <v>7</v>
      </c>
      <c r="D4" s="5"/>
      <c r="E4" s="5"/>
      <c r="F4" s="5"/>
      <c r="I4"/>
      <c r="J4"/>
    </row>
    <row r="5" spans="1:11">
      <c r="A5" s="624">
        <v>46023</v>
      </c>
      <c r="B5" s="480">
        <f>P25</f>
        <v>5809</v>
      </c>
      <c r="C5" s="622">
        <f>((B5-B3)/B3)*100</f>
        <v>22.682154171066525</v>
      </c>
      <c r="D5" s="7"/>
      <c r="E5" s="7"/>
      <c r="F5" s="7"/>
      <c r="I5"/>
      <c r="J5"/>
    </row>
    <row r="6" spans="1:11">
      <c r="A6" s="967">
        <v>46054</v>
      </c>
      <c r="B6" s="965">
        <f>O25</f>
        <v>5557</v>
      </c>
      <c r="C6" s="968">
        <f>((B6-B5)/B5)*100</f>
        <v>-4.3380960578412804</v>
      </c>
      <c r="D6" s="7"/>
      <c r="E6" s="7"/>
      <c r="F6" s="7"/>
      <c r="H6" s="8"/>
      <c r="I6" s="7"/>
      <c r="J6" s="7"/>
      <c r="K6" s="9"/>
    </row>
    <row r="7" spans="1:11">
      <c r="A7" s="967">
        <v>46082</v>
      </c>
      <c r="B7" s="313">
        <f>N25</f>
        <v>6550</v>
      </c>
      <c r="C7" s="968">
        <f>((B7-B6)/B6)*100</f>
        <v>17.86935396796833</v>
      </c>
      <c r="D7" s="7"/>
      <c r="E7" s="7"/>
      <c r="F7" s="7"/>
      <c r="H7" s="8"/>
      <c r="I7" s="7"/>
      <c r="J7" s="7"/>
      <c r="K7" s="9"/>
    </row>
    <row r="8" spans="1:11">
      <c r="A8" s="967">
        <v>46113</v>
      </c>
      <c r="B8" s="313">
        <f>M25</f>
        <v>5538</v>
      </c>
      <c r="C8" s="968">
        <f>((B8-B7)/B7)*100</f>
        <v>-15.450381679389313</v>
      </c>
      <c r="D8" s="7"/>
      <c r="E8" s="7"/>
      <c r="F8" s="7"/>
    </row>
    <row r="9" spans="1:11">
      <c r="A9" s="625"/>
      <c r="B9" s="172"/>
      <c r="C9" s="623"/>
      <c r="D9" s="7"/>
      <c r="E9" s="7"/>
      <c r="F9" s="7"/>
    </row>
    <row r="10" spans="1:11">
      <c r="A10" s="625"/>
      <c r="B10" s="313"/>
      <c r="C10" s="623"/>
      <c r="D10" s="7"/>
      <c r="E10" s="7"/>
      <c r="F10" s="7"/>
    </row>
    <row r="11" spans="1:11">
      <c r="A11" s="625"/>
      <c r="B11" s="172"/>
      <c r="C11" s="623"/>
      <c r="D11" s="7"/>
      <c r="E11" s="7"/>
      <c r="F11" s="7"/>
    </row>
    <row r="12" spans="1:11">
      <c r="A12" s="625"/>
      <c r="B12" s="172"/>
      <c r="C12" s="623"/>
      <c r="D12" s="7"/>
      <c r="E12" s="7"/>
      <c r="F12" s="7"/>
    </row>
    <row r="13" spans="1:11">
      <c r="A13" s="625"/>
      <c r="B13" s="172"/>
      <c r="C13" s="623"/>
      <c r="D13" s="7"/>
      <c r="E13" s="7"/>
      <c r="F13" s="7"/>
    </row>
    <row r="14" spans="1:11">
      <c r="A14" s="625"/>
      <c r="B14" s="172"/>
      <c r="C14" s="623"/>
      <c r="D14" s="7"/>
      <c r="E14" s="7"/>
      <c r="F14" s="7"/>
      <c r="H14" s="10"/>
    </row>
    <row r="15" spans="1:11">
      <c r="A15" s="625"/>
      <c r="B15" s="172"/>
      <c r="C15" s="623"/>
      <c r="D15" s="7"/>
      <c r="E15" s="7"/>
      <c r="F15" s="7"/>
    </row>
    <row r="16" spans="1:11" ht="15.75" thickBot="1">
      <c r="A16" s="626"/>
      <c r="B16" s="481"/>
      <c r="C16" s="482"/>
      <c r="D16" s="7"/>
      <c r="E16" s="7"/>
      <c r="F16" s="7"/>
    </row>
    <row r="17" spans="1:21" ht="15.75" thickBot="1">
      <c r="A17" s="11" t="s">
        <v>8</v>
      </c>
      <c r="B17" s="13">
        <f>SUM(B5:B16)</f>
        <v>23454</v>
      </c>
    </row>
    <row r="18" spans="1:21" ht="15.75" thickBot="1">
      <c r="A18" s="12" t="s">
        <v>9</v>
      </c>
      <c r="B18" s="13">
        <f>AVERAGE(B5:B16)</f>
        <v>5863.5</v>
      </c>
      <c r="D18" s="14" t="s">
        <v>10</v>
      </c>
      <c r="E18" s="15">
        <v>46357</v>
      </c>
      <c r="F18" s="16">
        <v>46327</v>
      </c>
      <c r="G18" s="16">
        <v>46296</v>
      </c>
      <c r="H18" s="16">
        <v>46266</v>
      </c>
      <c r="I18" s="16">
        <v>46235</v>
      </c>
      <c r="J18" s="16">
        <v>46204</v>
      </c>
      <c r="K18" s="16">
        <v>46174</v>
      </c>
      <c r="L18" s="17">
        <v>46143</v>
      </c>
      <c r="M18" s="15">
        <v>46113</v>
      </c>
      <c r="N18" s="15">
        <v>46082</v>
      </c>
      <c r="O18" s="15">
        <v>46054</v>
      </c>
      <c r="P18" s="18">
        <v>46023</v>
      </c>
      <c r="Q18" s="16" t="s">
        <v>8</v>
      </c>
      <c r="R18" s="468" t="s">
        <v>11</v>
      </c>
      <c r="S18" s="469" t="s">
        <v>9</v>
      </c>
      <c r="T18" s="202"/>
    </row>
    <row r="19" spans="1:21" s="673" customFormat="1">
      <c r="A19" s="1158"/>
      <c r="B19" s="1158"/>
      <c r="C19" s="1158"/>
      <c r="D19" s="1022" t="s">
        <v>12</v>
      </c>
      <c r="E19" s="1023"/>
      <c r="F19" s="1024"/>
      <c r="G19" s="1025"/>
      <c r="H19" s="1025"/>
      <c r="I19" s="1025"/>
      <c r="J19" s="1025"/>
      <c r="K19" s="1026"/>
      <c r="L19" s="1026"/>
      <c r="M19" s="1027">
        <v>398</v>
      </c>
      <c r="N19" s="1028">
        <v>426</v>
      </c>
      <c r="O19" s="1027">
        <v>351</v>
      </c>
      <c r="P19" s="1029">
        <v>402</v>
      </c>
      <c r="Q19" s="1030">
        <f>SUM(E19:P19)</f>
        <v>1577</v>
      </c>
      <c r="R19" s="1031">
        <f>(Q19/Q25)*100</f>
        <v>6.7237997782894174</v>
      </c>
      <c r="S19" s="1032">
        <f>AVERAGE(E19:P19)</f>
        <v>394.25</v>
      </c>
      <c r="T19" s="1033" t="s">
        <v>12</v>
      </c>
      <c r="U19" s="1034"/>
    </row>
    <row r="20" spans="1:21" s="673" customFormat="1" ht="15" customHeight="1">
      <c r="C20" s="1035"/>
      <c r="D20" s="1036" t="s">
        <v>13</v>
      </c>
      <c r="E20" s="1037"/>
      <c r="F20" s="1038"/>
      <c r="G20" s="1039"/>
      <c r="H20" s="1039"/>
      <c r="I20" s="1039"/>
      <c r="J20" s="1039"/>
      <c r="K20" s="1040"/>
      <c r="L20" s="1040"/>
      <c r="M20" s="1039">
        <v>69</v>
      </c>
      <c r="N20" s="1028">
        <v>78</v>
      </c>
      <c r="O20" s="1039">
        <v>74</v>
      </c>
      <c r="P20" s="1041">
        <v>62</v>
      </c>
      <c r="Q20" s="1042">
        <f t="shared" ref="Q20:Q24" si="0">SUM(E20:P20)</f>
        <v>283</v>
      </c>
      <c r="R20" s="1043">
        <f>(Q20/Q25)*100</f>
        <v>1.2066172081521276</v>
      </c>
      <c r="S20" s="1044">
        <f t="shared" ref="S20:S24" si="1">AVERAGE(E20:P20)</f>
        <v>70.75</v>
      </c>
      <c r="T20" s="1033" t="s">
        <v>13</v>
      </c>
      <c r="U20" s="1034"/>
    </row>
    <row r="21" spans="1:21" s="673" customFormat="1" ht="15" customHeight="1">
      <c r="C21" s="1035"/>
      <c r="D21" s="1045" t="s">
        <v>14</v>
      </c>
      <c r="E21" s="1037"/>
      <c r="F21" s="1038"/>
      <c r="G21" s="1039"/>
      <c r="H21" s="1039"/>
      <c r="I21" s="1039"/>
      <c r="J21" s="1039"/>
      <c r="K21" s="1040"/>
      <c r="L21" s="1040"/>
      <c r="M21" s="1039">
        <v>0</v>
      </c>
      <c r="N21" s="1028">
        <v>0</v>
      </c>
      <c r="O21" s="1039">
        <v>0</v>
      </c>
      <c r="P21" s="1041">
        <v>0</v>
      </c>
      <c r="Q21" s="1042">
        <f t="shared" si="0"/>
        <v>0</v>
      </c>
      <c r="R21" s="1043">
        <f>(Q21/Q25)*100</f>
        <v>0</v>
      </c>
      <c r="S21" s="1044">
        <f t="shared" si="1"/>
        <v>0</v>
      </c>
      <c r="T21" s="1046" t="s">
        <v>15</v>
      </c>
      <c r="U21" s="1034"/>
    </row>
    <row r="22" spans="1:21" s="673" customFormat="1">
      <c r="D22" s="1036" t="s">
        <v>16</v>
      </c>
      <c r="E22" s="1037"/>
      <c r="F22" s="1038"/>
      <c r="G22" s="1039"/>
      <c r="H22" s="1039"/>
      <c r="I22" s="1039"/>
      <c r="J22" s="1039"/>
      <c r="K22" s="1040"/>
      <c r="L22" s="1040"/>
      <c r="M22" s="1039">
        <v>4633</v>
      </c>
      <c r="N22" s="1028">
        <v>5579</v>
      </c>
      <c r="O22" s="1039">
        <v>4750</v>
      </c>
      <c r="P22" s="1041">
        <v>4968</v>
      </c>
      <c r="Q22" s="1042">
        <f t="shared" si="0"/>
        <v>19930</v>
      </c>
      <c r="R22" s="1043">
        <f>(Q22/Q25)*100</f>
        <v>84.974844376225803</v>
      </c>
      <c r="S22" s="1044">
        <f t="shared" si="1"/>
        <v>4982.5</v>
      </c>
      <c r="T22" s="1033" t="s">
        <v>16</v>
      </c>
      <c r="U22" s="1034"/>
    </row>
    <row r="23" spans="1:21" ht="17.25" customHeight="1">
      <c r="D23" s="27" t="s">
        <v>17</v>
      </c>
      <c r="E23" s="28"/>
      <c r="F23" s="29"/>
      <c r="G23" s="30"/>
      <c r="H23" s="30"/>
      <c r="I23" s="30"/>
      <c r="J23" s="30"/>
      <c r="K23" s="31"/>
      <c r="L23" s="31"/>
      <c r="M23" s="30">
        <v>397</v>
      </c>
      <c r="N23" s="25">
        <v>402</v>
      </c>
      <c r="O23" s="30">
        <v>321</v>
      </c>
      <c r="P23" s="32">
        <v>321</v>
      </c>
      <c r="Q23" s="33">
        <f t="shared" si="0"/>
        <v>1441</v>
      </c>
      <c r="R23" s="34">
        <f>(Q23/Q25)*100</f>
        <v>6.1439413319689606</v>
      </c>
      <c r="S23" s="470">
        <f t="shared" si="1"/>
        <v>360.25</v>
      </c>
      <c r="T23" s="467" t="s">
        <v>17</v>
      </c>
      <c r="U23" s="906"/>
    </row>
    <row r="24" spans="1:21" ht="15.75" customHeight="1" thickBot="1">
      <c r="A24" s="454"/>
      <c r="B24" s="454"/>
      <c r="D24" s="27" t="s">
        <v>18</v>
      </c>
      <c r="E24" s="35"/>
      <c r="F24" s="29"/>
      <c r="G24" s="36"/>
      <c r="H24" s="36"/>
      <c r="I24" s="36"/>
      <c r="J24" s="36"/>
      <c r="K24" s="37"/>
      <c r="L24" s="37"/>
      <c r="M24" s="30">
        <v>41</v>
      </c>
      <c r="N24" s="25">
        <v>65</v>
      </c>
      <c r="O24" s="36">
        <v>61</v>
      </c>
      <c r="P24" s="38">
        <v>56</v>
      </c>
      <c r="Q24" s="39">
        <f t="shared" si="0"/>
        <v>223</v>
      </c>
      <c r="R24" s="40">
        <f>(Q24/Q25)*100</f>
        <v>0.95079730536369067</v>
      </c>
      <c r="S24" s="471">
        <f t="shared" si="1"/>
        <v>55.75</v>
      </c>
      <c r="T24" s="467" t="s">
        <v>18</v>
      </c>
      <c r="U24" s="906"/>
    </row>
    <row r="25" spans="1:21" ht="15.75" customHeight="1" thickBot="1">
      <c r="A25" s="454"/>
      <c r="B25" s="454"/>
      <c r="D25" s="101" t="s">
        <v>19</v>
      </c>
      <c r="E25" s="41">
        <f>SUM(E19:E24)</f>
        <v>0</v>
      </c>
      <c r="F25" s="41">
        <f>SUM(F19:F24)</f>
        <v>0</v>
      </c>
      <c r="G25" s="41">
        <f>SUM(G19:G24)</f>
        <v>0</v>
      </c>
      <c r="H25" s="41">
        <f>SUM(H19:H24)</f>
        <v>0</v>
      </c>
      <c r="I25" s="41">
        <f>SUM(I19:I24)</f>
        <v>0</v>
      </c>
      <c r="J25" s="41">
        <f t="shared" ref="J25:R25" si="2">SUM(J19:J24)</f>
        <v>0</v>
      </c>
      <c r="K25" s="41">
        <f t="shared" si="2"/>
        <v>0</v>
      </c>
      <c r="L25" s="41">
        <f t="shared" si="2"/>
        <v>0</v>
      </c>
      <c r="M25" s="41">
        <f t="shared" si="2"/>
        <v>5538</v>
      </c>
      <c r="N25" s="43">
        <f t="shared" si="2"/>
        <v>6550</v>
      </c>
      <c r="O25" s="41">
        <f t="shared" si="2"/>
        <v>5557</v>
      </c>
      <c r="P25" s="43">
        <f t="shared" si="2"/>
        <v>5809</v>
      </c>
      <c r="Q25" s="44">
        <f>SUM(Q19:Q24)</f>
        <v>23454</v>
      </c>
      <c r="R25" s="43">
        <f t="shared" si="2"/>
        <v>100</v>
      </c>
      <c r="S25" s="472">
        <f>AVERAGEIF(E25:P25,"&gt;0")</f>
        <v>5863.5</v>
      </c>
    </row>
    <row r="26" spans="1:21" s="673" customFormat="1" ht="15.75" customHeight="1">
      <c r="A26" s="1005"/>
      <c r="B26" s="1005"/>
      <c r="D26" s="1006"/>
      <c r="E26" s="1007"/>
      <c r="F26" s="1007"/>
      <c r="G26" s="1007"/>
      <c r="H26" s="1007"/>
      <c r="I26" s="1007"/>
      <c r="J26" s="1007"/>
      <c r="K26" s="1007"/>
      <c r="L26" s="1007"/>
      <c r="M26" s="1007"/>
      <c r="N26" s="1007"/>
      <c r="O26" s="1007"/>
      <c r="P26" s="1007"/>
      <c r="Q26" s="1008"/>
      <c r="R26" s="1007"/>
      <c r="S26" s="1009"/>
    </row>
    <row r="27" spans="1:21" s="673" customFormat="1" ht="15.75" customHeight="1">
      <c r="A27" s="1005"/>
      <c r="B27" s="1005"/>
      <c r="D27" s="1018" t="s">
        <v>573</v>
      </c>
      <c r="E27" s="1019"/>
      <c r="F27" s="1019"/>
      <c r="G27" s="1019"/>
      <c r="H27" s="1017"/>
      <c r="I27" s="1017"/>
      <c r="J27" s="1017"/>
      <c r="K27" s="1017"/>
      <c r="L27" s="1017"/>
      <c r="M27" s="1017"/>
      <c r="N27" s="1017"/>
      <c r="O27" s="1017"/>
      <c r="P27" s="1017"/>
      <c r="Q27" s="1017"/>
      <c r="R27" s="1007"/>
      <c r="S27" s="1009"/>
    </row>
    <row r="28" spans="1:21" s="673" customFormat="1" ht="42" customHeight="1" thickBot="1">
      <c r="A28" s="1005"/>
      <c r="B28" s="1005"/>
      <c r="D28" s="1159" t="s">
        <v>574</v>
      </c>
      <c r="E28" s="1159"/>
      <c r="F28" s="1159"/>
      <c r="G28" s="1159"/>
      <c r="H28" s="1159"/>
      <c r="I28" s="1159"/>
      <c r="J28" s="1159"/>
      <c r="K28" s="1159"/>
      <c r="L28" s="1159"/>
      <c r="M28" s="1159"/>
      <c r="N28" s="1159"/>
      <c r="O28" s="1159"/>
      <c r="P28" s="1159"/>
      <c r="Q28" s="1160"/>
      <c r="R28" s="1007"/>
      <c r="S28" s="1009"/>
    </row>
    <row r="29" spans="1:21" s="673" customFormat="1" ht="15.75" customHeight="1" thickBot="1">
      <c r="A29" s="1005"/>
      <c r="B29" s="1005"/>
      <c r="D29" s="14" t="s">
        <v>10</v>
      </c>
      <c r="E29" s="15">
        <v>46357</v>
      </c>
      <c r="F29" s="16">
        <v>46327</v>
      </c>
      <c r="G29" s="16">
        <v>46296</v>
      </c>
      <c r="H29" s="16">
        <v>46266</v>
      </c>
      <c r="I29" s="16">
        <v>46235</v>
      </c>
      <c r="J29" s="16">
        <v>46204</v>
      </c>
      <c r="K29" s="16">
        <v>46174</v>
      </c>
      <c r="L29" s="17">
        <v>46143</v>
      </c>
      <c r="M29" s="15">
        <v>46113</v>
      </c>
      <c r="N29" s="15">
        <v>46082</v>
      </c>
      <c r="O29" s="15">
        <v>46054</v>
      </c>
      <c r="P29" s="18">
        <v>46023</v>
      </c>
      <c r="Q29" s="1012" t="s">
        <v>8</v>
      </c>
      <c r="R29" s="1010"/>
      <c r="S29" s="1010"/>
    </row>
    <row r="30" spans="1:21" s="673" customFormat="1" ht="15.75" customHeight="1">
      <c r="A30" s="1005"/>
      <c r="B30" s="1005"/>
      <c r="D30" s="19" t="s">
        <v>12</v>
      </c>
      <c r="E30" s="20"/>
      <c r="F30" s="21"/>
      <c r="G30" s="22"/>
      <c r="H30" s="22"/>
      <c r="I30" s="22"/>
      <c r="J30" s="22"/>
      <c r="K30" s="23"/>
      <c r="L30" s="23"/>
      <c r="M30" s="24">
        <v>0</v>
      </c>
      <c r="N30" s="25">
        <v>0</v>
      </c>
      <c r="O30" s="24">
        <v>0</v>
      </c>
      <c r="P30" s="26">
        <v>0</v>
      </c>
      <c r="Q30" s="1013">
        <f>SUM(E30:P30)</f>
        <v>0</v>
      </c>
      <c r="R30" s="1011"/>
      <c r="S30" s="1009"/>
    </row>
    <row r="31" spans="1:21" s="673" customFormat="1" ht="15.75" customHeight="1">
      <c r="A31" s="1005"/>
      <c r="B31" s="1005"/>
      <c r="D31" s="27" t="s">
        <v>13</v>
      </c>
      <c r="E31" s="28"/>
      <c r="F31" s="29"/>
      <c r="G31" s="30"/>
      <c r="H31" s="30"/>
      <c r="I31" s="30"/>
      <c r="J31" s="30"/>
      <c r="K31" s="31"/>
      <c r="L31" s="31"/>
      <c r="M31" s="30">
        <v>0</v>
      </c>
      <c r="N31" s="25">
        <v>0</v>
      </c>
      <c r="O31" s="30">
        <v>0</v>
      </c>
      <c r="P31" s="32">
        <v>0</v>
      </c>
      <c r="Q31" s="1014">
        <f t="shared" ref="Q31:Q34" si="3">SUM(E31:P31)</f>
        <v>0</v>
      </c>
      <c r="R31" s="1011"/>
      <c r="S31" s="1009"/>
    </row>
    <row r="32" spans="1:21" s="673" customFormat="1" ht="15.75" customHeight="1">
      <c r="A32" s="1005"/>
      <c r="B32" s="1005"/>
      <c r="D32" s="27" t="s">
        <v>16</v>
      </c>
      <c r="E32" s="28"/>
      <c r="F32" s="29"/>
      <c r="G32" s="30"/>
      <c r="H32" s="30"/>
      <c r="I32" s="30"/>
      <c r="J32" s="30"/>
      <c r="K32" s="31"/>
      <c r="L32" s="31"/>
      <c r="M32" s="30">
        <v>0</v>
      </c>
      <c r="N32" s="25">
        <v>0</v>
      </c>
      <c r="O32" s="30">
        <v>0</v>
      </c>
      <c r="P32" s="32">
        <v>0</v>
      </c>
      <c r="Q32" s="1014">
        <f t="shared" si="3"/>
        <v>0</v>
      </c>
      <c r="R32" s="1011"/>
      <c r="S32" s="1009"/>
    </row>
    <row r="33" spans="1:19" s="673" customFormat="1" ht="15.75" customHeight="1">
      <c r="A33" s="1005"/>
      <c r="B33" s="1005"/>
      <c r="D33" s="27" t="s">
        <v>17</v>
      </c>
      <c r="E33" s="28"/>
      <c r="F33" s="29"/>
      <c r="G33" s="30"/>
      <c r="H33" s="30"/>
      <c r="I33" s="30"/>
      <c r="J33" s="30"/>
      <c r="K33" s="31"/>
      <c r="L33" s="31"/>
      <c r="M33" s="30">
        <v>0</v>
      </c>
      <c r="N33" s="25">
        <v>0</v>
      </c>
      <c r="O33" s="30">
        <v>0</v>
      </c>
      <c r="P33" s="32">
        <v>0</v>
      </c>
      <c r="Q33" s="1014">
        <f t="shared" si="3"/>
        <v>0</v>
      </c>
      <c r="R33" s="1011"/>
      <c r="S33" s="1009"/>
    </row>
    <row r="34" spans="1:19" s="673" customFormat="1" ht="15.75" customHeight="1" thickBot="1">
      <c r="A34" s="1005"/>
      <c r="B34" s="1005"/>
      <c r="D34" s="27" t="s">
        <v>18</v>
      </c>
      <c r="E34" s="35"/>
      <c r="F34" s="29"/>
      <c r="G34" s="36"/>
      <c r="H34" s="36"/>
      <c r="I34" s="36"/>
      <c r="J34" s="36"/>
      <c r="K34" s="37"/>
      <c r="L34" s="37"/>
      <c r="M34" s="30">
        <v>0</v>
      </c>
      <c r="N34" s="25">
        <v>0</v>
      </c>
      <c r="O34" s="36">
        <v>0</v>
      </c>
      <c r="P34" s="38">
        <v>0</v>
      </c>
      <c r="Q34" s="1015">
        <f t="shared" si="3"/>
        <v>0</v>
      </c>
      <c r="R34" s="1011"/>
      <c r="S34" s="1009"/>
    </row>
    <row r="35" spans="1:19" s="673" customFormat="1" ht="15.75" customHeight="1" thickBot="1">
      <c r="A35" s="1005"/>
      <c r="B35" s="1005"/>
      <c r="D35" s="101" t="s">
        <v>19</v>
      </c>
      <c r="E35" s="41">
        <f t="shared" ref="E35:Q35" si="4">SUM(E30:E34)</f>
        <v>0</v>
      </c>
      <c r="F35" s="41">
        <f t="shared" si="4"/>
        <v>0</v>
      </c>
      <c r="G35" s="41">
        <f t="shared" si="4"/>
        <v>0</v>
      </c>
      <c r="H35" s="41">
        <f t="shared" si="4"/>
        <v>0</v>
      </c>
      <c r="I35" s="41">
        <f t="shared" si="4"/>
        <v>0</v>
      </c>
      <c r="J35" s="41">
        <f t="shared" si="4"/>
        <v>0</v>
      </c>
      <c r="K35" s="41">
        <f t="shared" si="4"/>
        <v>0</v>
      </c>
      <c r="L35" s="41">
        <f t="shared" si="4"/>
        <v>0</v>
      </c>
      <c r="M35" s="41">
        <f t="shared" si="4"/>
        <v>0</v>
      </c>
      <c r="N35" s="43">
        <f t="shared" si="4"/>
        <v>0</v>
      </c>
      <c r="O35" s="41">
        <f t="shared" si="4"/>
        <v>0</v>
      </c>
      <c r="P35" s="43">
        <f t="shared" si="4"/>
        <v>0</v>
      </c>
      <c r="Q35" s="1016">
        <f t="shared" si="4"/>
        <v>0</v>
      </c>
      <c r="R35" s="1007"/>
      <c r="S35" s="1009"/>
    </row>
    <row r="36" spans="1:19" s="673" customFormat="1" ht="15.75" customHeight="1">
      <c r="A36" s="1005"/>
      <c r="B36" s="1005"/>
      <c r="D36" s="1006"/>
      <c r="E36" s="1007"/>
      <c r="F36" s="1007"/>
      <c r="G36" s="1007"/>
      <c r="H36" s="1007"/>
      <c r="I36" s="1007"/>
      <c r="J36" s="1007"/>
      <c r="K36" s="1007"/>
      <c r="L36" s="1007"/>
      <c r="M36" s="1007"/>
      <c r="N36" s="1007"/>
      <c r="O36" s="1007"/>
      <c r="P36" s="1007"/>
      <c r="Q36" s="1008"/>
      <c r="R36" s="1007"/>
      <c r="S36" s="1009"/>
    </row>
    <row r="37" spans="1:19" s="673" customFormat="1" ht="15.75" customHeight="1">
      <c r="A37" s="1005"/>
      <c r="B37" s="1005"/>
      <c r="D37" s="1006"/>
      <c r="E37" s="1007"/>
      <c r="F37" s="1007"/>
      <c r="G37" s="1007"/>
      <c r="H37" s="1007"/>
      <c r="I37" s="1007"/>
      <c r="J37" s="1007"/>
      <c r="K37" s="1007"/>
      <c r="L37" s="1007"/>
      <c r="M37" s="1007"/>
      <c r="N37" s="1007"/>
      <c r="O37" s="1007"/>
      <c r="P37" s="1007"/>
      <c r="Q37" s="1008"/>
      <c r="R37" s="1007"/>
      <c r="S37" s="1009"/>
    </row>
    <row r="38" spans="1:19" ht="15" customHeight="1">
      <c r="A38" s="1157" t="s">
        <v>20</v>
      </c>
      <c r="B38" s="1157"/>
      <c r="C38" s="1157"/>
      <c r="D38" s="1157"/>
      <c r="E38" s="1157"/>
      <c r="F38" s="1157"/>
      <c r="G38" s="1157"/>
      <c r="H38" s="1157"/>
      <c r="I38" s="1157"/>
    </row>
    <row r="39" spans="1:19" ht="15" customHeight="1">
      <c r="A39" s="1157"/>
      <c r="B39" s="1157"/>
      <c r="C39" s="1157"/>
      <c r="D39" s="1157"/>
      <c r="E39" s="1157"/>
      <c r="F39" s="1157"/>
      <c r="G39" s="1157"/>
      <c r="H39" s="1157"/>
      <c r="I39" s="1157"/>
    </row>
    <row r="40" spans="1:19" ht="15" customHeight="1">
      <c r="A40" s="1157"/>
      <c r="B40" s="1157"/>
      <c r="C40" s="1157"/>
      <c r="D40" s="1157"/>
      <c r="E40" s="1157"/>
      <c r="F40" s="1157"/>
      <c r="G40" s="1157"/>
      <c r="H40" s="1157"/>
      <c r="I40" s="1157"/>
    </row>
    <row r="41" spans="1:19" ht="15" customHeight="1">
      <c r="A41" s="1157" t="s">
        <v>21</v>
      </c>
      <c r="B41" s="1157"/>
      <c r="C41" s="1157"/>
      <c r="D41" s="1157"/>
      <c r="E41" s="1157"/>
      <c r="F41" s="1157"/>
      <c r="G41" s="1157"/>
      <c r="H41" s="1157"/>
      <c r="I41" s="1157"/>
    </row>
    <row r="42" spans="1:19">
      <c r="A42" s="1157"/>
      <c r="B42" s="1157"/>
      <c r="C42" s="1157"/>
      <c r="D42" s="1157"/>
      <c r="E42" s="1157"/>
      <c r="F42" s="1157"/>
      <c r="G42" s="1157"/>
      <c r="H42" s="1157"/>
      <c r="I42" s="1157"/>
      <c r="Q42" s="3"/>
    </row>
    <row r="43" spans="1:19">
      <c r="A43" s="1157"/>
      <c r="B43" s="1157"/>
      <c r="C43" s="1157"/>
      <c r="D43" s="1157"/>
      <c r="E43" s="1157"/>
      <c r="F43" s="1157"/>
      <c r="G43" s="1157"/>
      <c r="H43" s="1157"/>
      <c r="I43" s="1157"/>
    </row>
    <row r="44" spans="1:19">
      <c r="M44" s="3"/>
    </row>
  </sheetData>
  <mergeCells count="4">
    <mergeCell ref="A38:I40"/>
    <mergeCell ref="A19:C19"/>
    <mergeCell ref="A41:I43"/>
    <mergeCell ref="D28:Q28"/>
  </mergeCells>
  <pageMargins left="0.511811024" right="0.511811024" top="0.78740157500000008" bottom="0.78740157500000008" header="0.31496062000000008" footer="0.31496062000000008"/>
  <pageSetup paperSize="9" fitToWidth="0" fitToHeight="0" orientation="portrait" r:id="rId1"/>
  <ignoredErrors>
    <ignoredError sqref="E25:P25 E35:P35" formulaRange="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8"/>
  <sheetViews>
    <sheetView zoomScale="90" zoomScaleNormal="90" workbookViewId="0"/>
  </sheetViews>
  <sheetFormatPr defaultRowHeight="15"/>
  <cols>
    <col min="1" max="1" width="57" style="231" customWidth="1"/>
    <col min="2" max="2" width="10.5703125" style="232" bestFit="1" customWidth="1"/>
    <col min="3" max="3" width="14.28515625" style="232" customWidth="1"/>
    <col min="4" max="4" width="8.7109375" style="232" customWidth="1"/>
    <col min="5" max="5" width="9.140625" style="202"/>
    <col min="6" max="6" width="66.85546875" style="202" customWidth="1"/>
    <col min="7" max="7" width="10.42578125" style="202" customWidth="1"/>
    <col min="8" max="8" width="12.85546875" style="202" customWidth="1"/>
    <col min="9" max="9" width="9.140625" style="202"/>
    <col min="10" max="10" width="2" style="202" customWidth="1"/>
    <col min="11" max="18" width="9.140625" style="231"/>
    <col min="19" max="19" width="6.42578125" style="231" customWidth="1"/>
    <col min="20" max="16384" width="9.140625" style="231"/>
  </cols>
  <sheetData>
    <row r="1" spans="1:9">
      <c r="A1" s="881" t="s">
        <v>3</v>
      </c>
      <c r="B1" s="882"/>
      <c r="C1" s="882"/>
      <c r="D1" s="882"/>
      <c r="F1" s="1136"/>
      <c r="G1" s="1136"/>
      <c r="H1" s="1136"/>
      <c r="I1" s="1136"/>
    </row>
    <row r="2" spans="1:9" ht="15.75" thickBot="1">
      <c r="A2" s="883" t="s">
        <v>4</v>
      </c>
      <c r="F2" s="1119"/>
      <c r="G2" s="219"/>
      <c r="H2" s="219"/>
    </row>
    <row r="3" spans="1:9" ht="15.75" thickBot="1">
      <c r="A3" s="884" t="s">
        <v>586</v>
      </c>
      <c r="B3" s="885" t="s">
        <v>572</v>
      </c>
      <c r="C3" s="886" t="s">
        <v>571</v>
      </c>
      <c r="D3" s="887" t="s">
        <v>33</v>
      </c>
      <c r="F3" s="214" t="s">
        <v>586</v>
      </c>
      <c r="G3" s="273" t="s">
        <v>572</v>
      </c>
      <c r="H3" s="273" t="s">
        <v>571</v>
      </c>
      <c r="I3" s="273" t="s">
        <v>33</v>
      </c>
    </row>
    <row r="4" spans="1:9">
      <c r="A4" s="888" t="s">
        <v>318</v>
      </c>
      <c r="B4" s="889">
        <v>1</v>
      </c>
      <c r="C4" s="890">
        <v>3</v>
      </c>
      <c r="D4" s="890">
        <f t="shared" ref="D4:D36" si="0">SUM(B4:C4)</f>
        <v>4</v>
      </c>
      <c r="F4" s="897" t="s">
        <v>441</v>
      </c>
      <c r="G4" s="219">
        <v>0</v>
      </c>
      <c r="H4" s="219">
        <v>0</v>
      </c>
      <c r="I4" s="219">
        <v>0</v>
      </c>
    </row>
    <row r="5" spans="1:9">
      <c r="A5" s="891" t="s">
        <v>441</v>
      </c>
      <c r="B5" s="889">
        <v>0</v>
      </c>
      <c r="C5" s="890">
        <v>0</v>
      </c>
      <c r="D5" s="890">
        <f t="shared" si="0"/>
        <v>0</v>
      </c>
      <c r="F5" s="897" t="s">
        <v>442</v>
      </c>
      <c r="G5" s="219">
        <v>0</v>
      </c>
      <c r="H5" s="219">
        <v>0</v>
      </c>
      <c r="I5" s="219">
        <v>0</v>
      </c>
    </row>
    <row r="6" spans="1:9">
      <c r="A6" s="892" t="s">
        <v>442</v>
      </c>
      <c r="B6" s="889">
        <v>0</v>
      </c>
      <c r="C6" s="890">
        <v>0</v>
      </c>
      <c r="D6" s="890">
        <f t="shared" si="0"/>
        <v>0</v>
      </c>
      <c r="F6" s="897" t="s">
        <v>321</v>
      </c>
      <c r="G6" s="219">
        <v>0</v>
      </c>
      <c r="H6" s="219">
        <v>0</v>
      </c>
      <c r="I6" s="219">
        <v>0</v>
      </c>
    </row>
    <row r="7" spans="1:9">
      <c r="A7" s="892" t="s">
        <v>320</v>
      </c>
      <c r="B7" s="889">
        <v>1</v>
      </c>
      <c r="C7" s="890">
        <v>0</v>
      </c>
      <c r="D7" s="890">
        <f t="shared" si="0"/>
        <v>1</v>
      </c>
      <c r="F7" s="897" t="s">
        <v>566</v>
      </c>
      <c r="G7" s="219">
        <v>0</v>
      </c>
      <c r="H7" s="219">
        <v>0</v>
      </c>
      <c r="I7" s="219">
        <v>0</v>
      </c>
    </row>
    <row r="8" spans="1:9">
      <c r="A8" s="892" t="s">
        <v>321</v>
      </c>
      <c r="B8" s="889">
        <v>0</v>
      </c>
      <c r="C8" s="890">
        <v>0</v>
      </c>
      <c r="D8" s="890">
        <f t="shared" si="0"/>
        <v>0</v>
      </c>
      <c r="F8" s="897" t="s">
        <v>445</v>
      </c>
      <c r="G8" s="219">
        <v>0</v>
      </c>
      <c r="H8" s="219">
        <v>0</v>
      </c>
      <c r="I8" s="219">
        <v>0</v>
      </c>
    </row>
    <row r="9" spans="1:9">
      <c r="A9" s="892" t="s">
        <v>322</v>
      </c>
      <c r="B9" s="889">
        <v>1</v>
      </c>
      <c r="C9" s="890">
        <v>0</v>
      </c>
      <c r="D9" s="890">
        <f t="shared" si="0"/>
        <v>1</v>
      </c>
      <c r="F9" s="897" t="s">
        <v>323</v>
      </c>
      <c r="G9" s="219">
        <v>0</v>
      </c>
      <c r="H9" s="219">
        <v>0</v>
      </c>
      <c r="I9" s="219">
        <v>0</v>
      </c>
    </row>
    <row r="10" spans="1:9">
      <c r="A10" s="892" t="s">
        <v>566</v>
      </c>
      <c r="B10" s="889">
        <v>0</v>
      </c>
      <c r="C10" s="890">
        <v>0</v>
      </c>
      <c r="D10" s="890">
        <f t="shared" si="0"/>
        <v>0</v>
      </c>
      <c r="F10" s="897" t="s">
        <v>324</v>
      </c>
      <c r="G10" s="219">
        <v>0</v>
      </c>
      <c r="H10" s="219">
        <v>0</v>
      </c>
      <c r="I10" s="219">
        <v>0</v>
      </c>
    </row>
    <row r="11" spans="1:9">
      <c r="A11" s="892" t="s">
        <v>565</v>
      </c>
      <c r="B11" s="889">
        <v>0</v>
      </c>
      <c r="C11" s="890">
        <v>17</v>
      </c>
      <c r="D11" s="890">
        <f t="shared" si="0"/>
        <v>17</v>
      </c>
      <c r="F11" s="897" t="s">
        <v>446</v>
      </c>
      <c r="G11" s="219">
        <v>0</v>
      </c>
      <c r="H11" s="219">
        <v>0</v>
      </c>
      <c r="I11" s="219">
        <v>0</v>
      </c>
    </row>
    <row r="12" spans="1:9">
      <c r="A12" s="892" t="s">
        <v>445</v>
      </c>
      <c r="B12" s="889">
        <v>0</v>
      </c>
      <c r="C12" s="890">
        <v>0</v>
      </c>
      <c r="D12" s="890">
        <f t="shared" si="0"/>
        <v>0</v>
      </c>
      <c r="F12" s="897" t="s">
        <v>326</v>
      </c>
      <c r="G12" s="219">
        <v>0</v>
      </c>
      <c r="H12" s="219">
        <v>0</v>
      </c>
      <c r="I12" s="219">
        <v>0</v>
      </c>
    </row>
    <row r="13" spans="1:9">
      <c r="A13" s="984" t="s">
        <v>443</v>
      </c>
      <c r="B13" s="889">
        <v>0</v>
      </c>
      <c r="C13" s="890">
        <v>1</v>
      </c>
      <c r="D13" s="890">
        <f t="shared" si="0"/>
        <v>1</v>
      </c>
      <c r="F13" s="897" t="s">
        <v>327</v>
      </c>
      <c r="G13" s="219">
        <v>0</v>
      </c>
      <c r="H13" s="219">
        <v>0</v>
      </c>
      <c r="I13" s="219">
        <v>0</v>
      </c>
    </row>
    <row r="14" spans="1:9">
      <c r="A14" s="983" t="s">
        <v>444</v>
      </c>
      <c r="B14" s="889">
        <v>1</v>
      </c>
      <c r="C14" s="890">
        <v>0</v>
      </c>
      <c r="D14" s="890">
        <f t="shared" si="0"/>
        <v>1</v>
      </c>
      <c r="F14" s="897" t="s">
        <v>328</v>
      </c>
      <c r="G14" s="219">
        <v>0</v>
      </c>
      <c r="H14" s="219">
        <v>0</v>
      </c>
      <c r="I14" s="219">
        <v>0</v>
      </c>
    </row>
    <row r="15" spans="1:9">
      <c r="A15" s="892" t="s">
        <v>447</v>
      </c>
      <c r="B15" s="889">
        <v>0</v>
      </c>
      <c r="C15" s="890">
        <v>83</v>
      </c>
      <c r="D15" s="890">
        <f t="shared" si="0"/>
        <v>83</v>
      </c>
      <c r="F15" s="897" t="s">
        <v>449</v>
      </c>
      <c r="G15" s="219">
        <v>0</v>
      </c>
      <c r="H15" s="219">
        <v>0</v>
      </c>
      <c r="I15" s="219">
        <v>0</v>
      </c>
    </row>
    <row r="16" spans="1:9">
      <c r="A16" s="892" t="s">
        <v>323</v>
      </c>
      <c r="B16" s="889">
        <v>0</v>
      </c>
      <c r="C16" s="890">
        <v>0</v>
      </c>
      <c r="D16" s="890">
        <f t="shared" si="0"/>
        <v>0</v>
      </c>
      <c r="F16" s="897" t="s">
        <v>448</v>
      </c>
      <c r="G16" s="219">
        <v>0</v>
      </c>
      <c r="H16" s="219">
        <v>0</v>
      </c>
      <c r="I16" s="219">
        <v>0</v>
      </c>
    </row>
    <row r="17" spans="1:10">
      <c r="A17" s="892" t="s">
        <v>324</v>
      </c>
      <c r="B17" s="889">
        <v>0</v>
      </c>
      <c r="C17" s="890">
        <v>0</v>
      </c>
      <c r="D17" s="890">
        <f t="shared" si="0"/>
        <v>0</v>
      </c>
      <c r="F17" s="897" t="s">
        <v>342</v>
      </c>
      <c r="G17" s="219">
        <v>0</v>
      </c>
      <c r="H17" s="219">
        <v>0</v>
      </c>
      <c r="I17" s="219">
        <v>0</v>
      </c>
    </row>
    <row r="18" spans="1:10">
      <c r="A18" s="892" t="s">
        <v>325</v>
      </c>
      <c r="B18" s="889">
        <v>1</v>
      </c>
      <c r="C18" s="890">
        <v>15</v>
      </c>
      <c r="D18" s="890">
        <f t="shared" si="0"/>
        <v>16</v>
      </c>
      <c r="F18" s="897" t="s">
        <v>578</v>
      </c>
      <c r="G18" s="219">
        <v>0</v>
      </c>
      <c r="H18" s="219">
        <v>0</v>
      </c>
      <c r="I18" s="219">
        <v>0</v>
      </c>
    </row>
    <row r="19" spans="1:10">
      <c r="A19" s="892" t="s">
        <v>446</v>
      </c>
      <c r="B19" s="889">
        <v>0</v>
      </c>
      <c r="C19" s="890">
        <v>0</v>
      </c>
      <c r="D19" s="890">
        <f t="shared" si="0"/>
        <v>0</v>
      </c>
      <c r="F19" s="897" t="s">
        <v>348</v>
      </c>
      <c r="G19" s="219">
        <v>0</v>
      </c>
      <c r="H19" s="219">
        <v>0</v>
      </c>
      <c r="I19" s="219">
        <v>0</v>
      </c>
    </row>
    <row r="20" spans="1:10">
      <c r="A20" s="892" t="s">
        <v>326</v>
      </c>
      <c r="B20" s="889">
        <v>0</v>
      </c>
      <c r="C20" s="890">
        <v>0</v>
      </c>
      <c r="D20" s="890">
        <f t="shared" si="0"/>
        <v>0</v>
      </c>
      <c r="F20" s="897" t="s">
        <v>349</v>
      </c>
      <c r="G20" s="219">
        <v>0</v>
      </c>
      <c r="H20" s="219">
        <v>0</v>
      </c>
      <c r="I20" s="219">
        <v>0</v>
      </c>
    </row>
    <row r="21" spans="1:10">
      <c r="A21" s="892" t="s">
        <v>327</v>
      </c>
      <c r="B21" s="889">
        <v>0</v>
      </c>
      <c r="C21" s="890">
        <v>0</v>
      </c>
      <c r="D21" s="890">
        <f t="shared" si="0"/>
        <v>0</v>
      </c>
      <c r="F21" s="897" t="s">
        <v>350</v>
      </c>
      <c r="G21" s="219">
        <v>0</v>
      </c>
      <c r="H21" s="219">
        <v>0</v>
      </c>
      <c r="I21" s="219">
        <v>0</v>
      </c>
    </row>
    <row r="22" spans="1:10">
      <c r="A22" s="892" t="s">
        <v>328</v>
      </c>
      <c r="B22" s="889">
        <v>0</v>
      </c>
      <c r="C22" s="890">
        <v>0</v>
      </c>
      <c r="D22" s="890">
        <f t="shared" si="0"/>
        <v>0</v>
      </c>
      <c r="F22" s="897" t="s">
        <v>351</v>
      </c>
      <c r="G22" s="219">
        <v>0</v>
      </c>
      <c r="H22" s="219">
        <v>0</v>
      </c>
      <c r="I22" s="219">
        <v>0</v>
      </c>
    </row>
    <row r="23" spans="1:10">
      <c r="A23" s="891" t="s">
        <v>449</v>
      </c>
      <c r="B23" s="889">
        <v>0</v>
      </c>
      <c r="C23" s="890">
        <v>0</v>
      </c>
      <c r="D23" s="890">
        <f t="shared" si="0"/>
        <v>0</v>
      </c>
      <c r="F23" s="897" t="s">
        <v>353</v>
      </c>
      <c r="G23" s="219">
        <v>0</v>
      </c>
      <c r="H23" s="219">
        <v>0</v>
      </c>
      <c r="I23" s="219">
        <v>0</v>
      </c>
    </row>
    <row r="24" spans="1:10">
      <c r="A24" s="892" t="s">
        <v>329</v>
      </c>
      <c r="B24" s="889">
        <v>0</v>
      </c>
      <c r="C24" s="890">
        <v>5</v>
      </c>
      <c r="D24" s="890">
        <f t="shared" si="0"/>
        <v>5</v>
      </c>
      <c r="F24" s="897" t="s">
        <v>354</v>
      </c>
      <c r="G24" s="219">
        <v>0</v>
      </c>
      <c r="H24" s="219">
        <v>0</v>
      </c>
      <c r="I24" s="219">
        <v>0</v>
      </c>
    </row>
    <row r="25" spans="1:10">
      <c r="A25" s="892" t="s">
        <v>448</v>
      </c>
      <c r="B25" s="889">
        <v>0</v>
      </c>
      <c r="C25" s="890">
        <v>0</v>
      </c>
      <c r="D25" s="890">
        <f t="shared" si="0"/>
        <v>0</v>
      </c>
      <c r="F25" s="897" t="s">
        <v>356</v>
      </c>
      <c r="G25" s="219">
        <v>0</v>
      </c>
      <c r="H25" s="219">
        <v>0</v>
      </c>
      <c r="I25" s="219">
        <v>0</v>
      </c>
    </row>
    <row r="26" spans="1:10" s="1059" customFormat="1">
      <c r="A26" s="1134" t="s">
        <v>585</v>
      </c>
      <c r="B26" s="1130">
        <v>0</v>
      </c>
      <c r="C26" s="683">
        <v>1</v>
      </c>
      <c r="D26" s="683">
        <f t="shared" si="0"/>
        <v>1</v>
      </c>
      <c r="E26" s="1131"/>
      <c r="F26" s="897" t="s">
        <v>358</v>
      </c>
      <c r="G26" s="219">
        <v>0</v>
      </c>
      <c r="H26" s="219">
        <v>0</v>
      </c>
      <c r="I26" s="219">
        <v>0</v>
      </c>
      <c r="J26" s="1131"/>
    </row>
    <row r="27" spans="1:10">
      <c r="A27" s="892" t="s">
        <v>330</v>
      </c>
      <c r="B27" s="889">
        <v>1</v>
      </c>
      <c r="C27" s="890">
        <v>0</v>
      </c>
      <c r="D27" s="890">
        <f t="shared" si="0"/>
        <v>1</v>
      </c>
      <c r="F27" s="897" t="s">
        <v>359</v>
      </c>
      <c r="G27" s="219">
        <v>0</v>
      </c>
      <c r="H27" s="219">
        <v>0</v>
      </c>
      <c r="I27" s="219">
        <v>0</v>
      </c>
    </row>
    <row r="28" spans="1:10">
      <c r="A28" s="892" t="s">
        <v>331</v>
      </c>
      <c r="B28" s="889">
        <v>0</v>
      </c>
      <c r="C28" s="890">
        <v>1</v>
      </c>
      <c r="D28" s="890">
        <f t="shared" si="0"/>
        <v>1</v>
      </c>
      <c r="F28" s="897" t="s">
        <v>361</v>
      </c>
      <c r="G28" s="219">
        <v>0</v>
      </c>
      <c r="H28" s="219">
        <v>0</v>
      </c>
      <c r="I28" s="219">
        <v>0</v>
      </c>
    </row>
    <row r="29" spans="1:10">
      <c r="A29" s="892" t="s">
        <v>332</v>
      </c>
      <c r="B29" s="889">
        <v>23</v>
      </c>
      <c r="C29" s="890">
        <v>59</v>
      </c>
      <c r="D29" s="890">
        <f t="shared" si="0"/>
        <v>82</v>
      </c>
      <c r="F29" s="897" t="s">
        <v>450</v>
      </c>
      <c r="G29" s="219">
        <v>0</v>
      </c>
      <c r="H29" s="219">
        <v>0</v>
      </c>
      <c r="I29" s="219">
        <v>0</v>
      </c>
    </row>
    <row r="30" spans="1:10">
      <c r="A30" s="893" t="s">
        <v>41</v>
      </c>
      <c r="B30" s="889">
        <v>0</v>
      </c>
      <c r="C30" s="890">
        <v>2</v>
      </c>
      <c r="D30" s="890">
        <f t="shared" si="0"/>
        <v>2</v>
      </c>
      <c r="F30" s="897" t="s">
        <v>369</v>
      </c>
      <c r="G30" s="219">
        <v>0</v>
      </c>
      <c r="H30" s="219">
        <v>0</v>
      </c>
      <c r="I30" s="219">
        <v>0</v>
      </c>
    </row>
    <row r="31" spans="1:10">
      <c r="A31" s="892" t="s">
        <v>333</v>
      </c>
      <c r="B31" s="889">
        <v>10</v>
      </c>
      <c r="C31" s="890">
        <v>11</v>
      </c>
      <c r="D31" s="890">
        <f t="shared" si="0"/>
        <v>21</v>
      </c>
      <c r="F31" s="897" t="s">
        <v>370</v>
      </c>
      <c r="G31" s="219">
        <v>0</v>
      </c>
      <c r="H31" s="219">
        <v>0</v>
      </c>
      <c r="I31" s="219">
        <v>0</v>
      </c>
    </row>
    <row r="32" spans="1:10">
      <c r="A32" s="888" t="s">
        <v>334</v>
      </c>
      <c r="B32" s="889">
        <v>1</v>
      </c>
      <c r="C32" s="890">
        <v>1</v>
      </c>
      <c r="D32" s="890">
        <f t="shared" si="0"/>
        <v>2</v>
      </c>
      <c r="F32" s="897" t="s">
        <v>371</v>
      </c>
      <c r="G32" s="219">
        <v>0</v>
      </c>
      <c r="H32" s="219">
        <v>0</v>
      </c>
      <c r="I32" s="219">
        <v>0</v>
      </c>
    </row>
    <row r="33" spans="1:9">
      <c r="A33" s="892" t="s">
        <v>335</v>
      </c>
      <c r="B33" s="889">
        <v>0</v>
      </c>
      <c r="C33" s="890">
        <v>1</v>
      </c>
      <c r="D33" s="890">
        <f t="shared" si="0"/>
        <v>1</v>
      </c>
      <c r="F33" s="897" t="s">
        <v>372</v>
      </c>
      <c r="G33" s="219">
        <v>0</v>
      </c>
      <c r="H33" s="219">
        <v>0</v>
      </c>
      <c r="I33" s="219">
        <v>0</v>
      </c>
    </row>
    <row r="34" spans="1:9">
      <c r="A34" s="892" t="s">
        <v>336</v>
      </c>
      <c r="B34" s="889">
        <v>2</v>
      </c>
      <c r="C34" s="890">
        <v>1</v>
      </c>
      <c r="D34" s="890">
        <f t="shared" si="0"/>
        <v>3</v>
      </c>
      <c r="F34" s="897" t="s">
        <v>373</v>
      </c>
      <c r="G34" s="219">
        <v>0</v>
      </c>
      <c r="H34" s="219">
        <v>0</v>
      </c>
      <c r="I34" s="219">
        <v>0</v>
      </c>
    </row>
    <row r="35" spans="1:9">
      <c r="A35" s="892" t="s">
        <v>337</v>
      </c>
      <c r="B35" s="889">
        <v>39</v>
      </c>
      <c r="C35" s="890">
        <v>60</v>
      </c>
      <c r="D35" s="890">
        <f t="shared" si="0"/>
        <v>99</v>
      </c>
      <c r="F35" s="897" t="s">
        <v>374</v>
      </c>
      <c r="G35" s="219">
        <v>0</v>
      </c>
      <c r="H35" s="219">
        <v>0</v>
      </c>
      <c r="I35" s="219">
        <v>0</v>
      </c>
    </row>
    <row r="36" spans="1:9">
      <c r="A36" s="892" t="s">
        <v>338</v>
      </c>
      <c r="B36" s="889">
        <v>2</v>
      </c>
      <c r="C36" s="890">
        <v>2</v>
      </c>
      <c r="D36" s="890">
        <f t="shared" si="0"/>
        <v>4</v>
      </c>
      <c r="F36" s="897" t="s">
        <v>378</v>
      </c>
      <c r="G36" s="219">
        <v>0</v>
      </c>
      <c r="H36" s="219">
        <v>0</v>
      </c>
      <c r="I36" s="219">
        <v>0</v>
      </c>
    </row>
    <row r="37" spans="1:9">
      <c r="A37" s="892" t="s">
        <v>339</v>
      </c>
      <c r="B37" s="889">
        <v>3</v>
      </c>
      <c r="C37" s="890">
        <v>3</v>
      </c>
      <c r="D37" s="890">
        <f t="shared" ref="D37:D69" si="1">SUM(B37:C37)</f>
        <v>6</v>
      </c>
      <c r="F37" s="897" t="s">
        <v>320</v>
      </c>
      <c r="G37" s="219">
        <v>1</v>
      </c>
      <c r="H37" s="219">
        <v>0</v>
      </c>
      <c r="I37" s="219">
        <v>1</v>
      </c>
    </row>
    <row r="38" spans="1:9">
      <c r="A38" s="892" t="s">
        <v>340</v>
      </c>
      <c r="B38" s="889">
        <v>4</v>
      </c>
      <c r="C38" s="890">
        <v>2</v>
      </c>
      <c r="D38" s="890">
        <f t="shared" si="1"/>
        <v>6</v>
      </c>
      <c r="F38" s="897" t="s">
        <v>322</v>
      </c>
      <c r="G38" s="219">
        <v>1</v>
      </c>
      <c r="H38" s="219">
        <v>0</v>
      </c>
      <c r="I38" s="219">
        <v>1</v>
      </c>
    </row>
    <row r="39" spans="1:9">
      <c r="A39" s="892" t="s">
        <v>43</v>
      </c>
      <c r="B39" s="889">
        <v>0</v>
      </c>
      <c r="C39" s="890">
        <v>1</v>
      </c>
      <c r="D39" s="890">
        <f t="shared" si="1"/>
        <v>1</v>
      </c>
      <c r="F39" s="897" t="s">
        <v>443</v>
      </c>
      <c r="G39" s="219">
        <v>0</v>
      </c>
      <c r="H39" s="219">
        <v>1</v>
      </c>
      <c r="I39" s="219">
        <v>1</v>
      </c>
    </row>
    <row r="40" spans="1:9">
      <c r="A40" s="892" t="s">
        <v>341</v>
      </c>
      <c r="B40" s="889">
        <v>1</v>
      </c>
      <c r="C40" s="890">
        <v>2</v>
      </c>
      <c r="D40" s="890">
        <f t="shared" si="1"/>
        <v>3</v>
      </c>
      <c r="F40" s="897" t="s">
        <v>444</v>
      </c>
      <c r="G40" s="219">
        <v>1</v>
      </c>
      <c r="H40" s="219">
        <v>0</v>
      </c>
      <c r="I40" s="219">
        <v>1</v>
      </c>
    </row>
    <row r="41" spans="1:9">
      <c r="A41" s="892" t="s">
        <v>342</v>
      </c>
      <c r="B41" s="889">
        <v>0</v>
      </c>
      <c r="C41" s="890">
        <v>0</v>
      </c>
      <c r="D41" s="890">
        <f t="shared" si="1"/>
        <v>0</v>
      </c>
      <c r="F41" s="1132" t="s">
        <v>585</v>
      </c>
      <c r="G41" s="1133">
        <v>0</v>
      </c>
      <c r="H41" s="1133">
        <v>1</v>
      </c>
      <c r="I41" s="1133">
        <v>1</v>
      </c>
    </row>
    <row r="42" spans="1:9">
      <c r="A42" s="892" t="s">
        <v>343</v>
      </c>
      <c r="B42" s="889">
        <v>1</v>
      </c>
      <c r="C42" s="890">
        <v>1</v>
      </c>
      <c r="D42" s="890">
        <f t="shared" si="1"/>
        <v>2</v>
      </c>
      <c r="F42" s="897" t="s">
        <v>330</v>
      </c>
      <c r="G42" s="219">
        <v>1</v>
      </c>
      <c r="H42" s="219">
        <v>0</v>
      </c>
      <c r="I42" s="219">
        <v>1</v>
      </c>
    </row>
    <row r="43" spans="1:9">
      <c r="A43" s="892" t="s">
        <v>578</v>
      </c>
      <c r="B43" s="889">
        <v>0</v>
      </c>
      <c r="C43" s="890">
        <v>0</v>
      </c>
      <c r="D43" s="890">
        <f t="shared" si="1"/>
        <v>0</v>
      </c>
      <c r="F43" s="897" t="s">
        <v>331</v>
      </c>
      <c r="G43" s="219">
        <v>0</v>
      </c>
      <c r="H43" s="219">
        <v>1</v>
      </c>
      <c r="I43" s="219">
        <v>1</v>
      </c>
    </row>
    <row r="44" spans="1:9">
      <c r="A44" s="892" t="s">
        <v>344</v>
      </c>
      <c r="B44" s="889">
        <v>4</v>
      </c>
      <c r="C44" s="890">
        <v>5</v>
      </c>
      <c r="D44" s="890">
        <f t="shared" si="1"/>
        <v>9</v>
      </c>
      <c r="F44" s="898" t="s">
        <v>335</v>
      </c>
      <c r="G44" s="219">
        <v>0</v>
      </c>
      <c r="H44" s="219">
        <v>1</v>
      </c>
      <c r="I44" s="219">
        <v>1</v>
      </c>
    </row>
    <row r="45" spans="1:9">
      <c r="A45" s="892" t="s">
        <v>345</v>
      </c>
      <c r="B45" s="889">
        <v>1</v>
      </c>
      <c r="C45" s="890">
        <v>1</v>
      </c>
      <c r="D45" s="890">
        <f t="shared" si="1"/>
        <v>2</v>
      </c>
      <c r="F45" s="897" t="s">
        <v>43</v>
      </c>
      <c r="G45" s="219">
        <v>0</v>
      </c>
      <c r="H45" s="219">
        <v>1</v>
      </c>
      <c r="I45" s="219">
        <v>1</v>
      </c>
    </row>
    <row r="46" spans="1:9">
      <c r="A46" s="892" t="s">
        <v>346</v>
      </c>
      <c r="B46" s="889">
        <v>1</v>
      </c>
      <c r="C46" s="890">
        <v>1</v>
      </c>
      <c r="D46" s="890">
        <f t="shared" si="1"/>
        <v>2</v>
      </c>
      <c r="F46" s="897" t="s">
        <v>347</v>
      </c>
      <c r="G46" s="219">
        <v>0</v>
      </c>
      <c r="H46" s="219">
        <v>1</v>
      </c>
      <c r="I46" s="219">
        <v>1</v>
      </c>
    </row>
    <row r="47" spans="1:9">
      <c r="A47" s="892" t="s">
        <v>347</v>
      </c>
      <c r="B47" s="889">
        <v>0</v>
      </c>
      <c r="C47" s="890">
        <v>1</v>
      </c>
      <c r="D47" s="890">
        <f t="shared" si="1"/>
        <v>1</v>
      </c>
      <c r="F47" s="897" t="s">
        <v>352</v>
      </c>
      <c r="G47" s="219">
        <v>1</v>
      </c>
      <c r="H47" s="219">
        <v>0</v>
      </c>
      <c r="I47" s="219">
        <v>1</v>
      </c>
    </row>
    <row r="48" spans="1:9">
      <c r="A48" s="892" t="s">
        <v>348</v>
      </c>
      <c r="B48" s="889">
        <v>0</v>
      </c>
      <c r="C48" s="890">
        <v>0</v>
      </c>
      <c r="D48" s="890">
        <f t="shared" si="1"/>
        <v>0</v>
      </c>
      <c r="F48" s="897" t="s">
        <v>355</v>
      </c>
      <c r="G48" s="219">
        <v>0</v>
      </c>
      <c r="H48" s="219">
        <v>1</v>
      </c>
      <c r="I48" s="219">
        <v>1</v>
      </c>
    </row>
    <row r="49" spans="1:9">
      <c r="A49" s="892" t="s">
        <v>349</v>
      </c>
      <c r="B49" s="889">
        <v>0</v>
      </c>
      <c r="C49" s="890">
        <v>0</v>
      </c>
      <c r="D49" s="890">
        <f t="shared" si="1"/>
        <v>0</v>
      </c>
      <c r="F49" s="897" t="s">
        <v>357</v>
      </c>
      <c r="G49" s="219">
        <v>0</v>
      </c>
      <c r="H49" s="219">
        <v>1</v>
      </c>
      <c r="I49" s="219">
        <v>1</v>
      </c>
    </row>
    <row r="50" spans="1:9">
      <c r="A50" s="892" t="s">
        <v>350</v>
      </c>
      <c r="B50" s="889">
        <v>0</v>
      </c>
      <c r="C50" s="890">
        <v>0</v>
      </c>
      <c r="D50" s="890">
        <f t="shared" si="1"/>
        <v>0</v>
      </c>
      <c r="F50" s="897" t="s">
        <v>360</v>
      </c>
      <c r="G50" s="219">
        <v>0</v>
      </c>
      <c r="H50" s="219">
        <v>1</v>
      </c>
      <c r="I50" s="219">
        <v>1</v>
      </c>
    </row>
    <row r="51" spans="1:9">
      <c r="A51" s="892" t="s">
        <v>351</v>
      </c>
      <c r="B51" s="889">
        <v>0</v>
      </c>
      <c r="C51" s="890">
        <v>0</v>
      </c>
      <c r="D51" s="890">
        <f t="shared" si="1"/>
        <v>0</v>
      </c>
      <c r="F51" s="897" t="s">
        <v>362</v>
      </c>
      <c r="G51" s="219">
        <v>0</v>
      </c>
      <c r="H51" s="219">
        <v>1</v>
      </c>
      <c r="I51" s="219">
        <v>1</v>
      </c>
    </row>
    <row r="52" spans="1:9">
      <c r="A52" s="892" t="s">
        <v>352</v>
      </c>
      <c r="B52" s="889">
        <v>1</v>
      </c>
      <c r="C52" s="890">
        <v>0</v>
      </c>
      <c r="D52" s="890">
        <f t="shared" si="1"/>
        <v>1</v>
      </c>
      <c r="F52" s="897" t="s">
        <v>365</v>
      </c>
      <c r="G52" s="219">
        <v>1</v>
      </c>
      <c r="H52" s="219">
        <v>0</v>
      </c>
      <c r="I52" s="219">
        <v>1</v>
      </c>
    </row>
    <row r="53" spans="1:9">
      <c r="A53" s="892" t="s">
        <v>353</v>
      </c>
      <c r="B53" s="889">
        <v>0</v>
      </c>
      <c r="C53" s="890">
        <v>0</v>
      </c>
      <c r="D53" s="890">
        <f t="shared" si="1"/>
        <v>0</v>
      </c>
      <c r="F53" s="897" t="s">
        <v>366</v>
      </c>
      <c r="G53" s="219">
        <v>0</v>
      </c>
      <c r="H53" s="219">
        <v>1</v>
      </c>
      <c r="I53" s="219">
        <v>1</v>
      </c>
    </row>
    <row r="54" spans="1:9">
      <c r="A54" s="892" t="s">
        <v>354</v>
      </c>
      <c r="B54" s="889">
        <v>0</v>
      </c>
      <c r="C54" s="890">
        <v>0</v>
      </c>
      <c r="D54" s="890">
        <f t="shared" si="1"/>
        <v>0</v>
      </c>
      <c r="F54" s="897" t="s">
        <v>367</v>
      </c>
      <c r="G54" s="219">
        <v>1</v>
      </c>
      <c r="H54" s="219">
        <v>0</v>
      </c>
      <c r="I54" s="219">
        <v>1</v>
      </c>
    </row>
    <row r="55" spans="1:9">
      <c r="A55" s="892" t="s">
        <v>355</v>
      </c>
      <c r="B55" s="889">
        <v>0</v>
      </c>
      <c r="C55" s="890">
        <v>1</v>
      </c>
      <c r="D55" s="890">
        <f t="shared" si="1"/>
        <v>1</v>
      </c>
      <c r="F55" s="897" t="s">
        <v>379</v>
      </c>
      <c r="G55" s="219">
        <v>0</v>
      </c>
      <c r="H55" s="219">
        <v>1</v>
      </c>
      <c r="I55" s="219">
        <v>1</v>
      </c>
    </row>
    <row r="56" spans="1:9">
      <c r="A56" s="892" t="s">
        <v>356</v>
      </c>
      <c r="B56" s="889">
        <v>0</v>
      </c>
      <c r="C56" s="890">
        <v>0</v>
      </c>
      <c r="D56" s="890">
        <f t="shared" si="1"/>
        <v>0</v>
      </c>
      <c r="F56" s="897" t="s">
        <v>425</v>
      </c>
      <c r="G56" s="219">
        <v>1</v>
      </c>
      <c r="H56" s="219"/>
      <c r="I56" s="219">
        <v>1</v>
      </c>
    </row>
    <row r="57" spans="1:9">
      <c r="A57" s="892" t="s">
        <v>357</v>
      </c>
      <c r="B57" s="889">
        <v>0</v>
      </c>
      <c r="C57" s="890">
        <v>1</v>
      </c>
      <c r="D57" s="890">
        <f t="shared" si="1"/>
        <v>1</v>
      </c>
      <c r="F57" s="897" t="s">
        <v>41</v>
      </c>
      <c r="G57" s="219">
        <v>0</v>
      </c>
      <c r="H57" s="219">
        <v>2</v>
      </c>
      <c r="I57" s="219">
        <v>2</v>
      </c>
    </row>
    <row r="58" spans="1:9">
      <c r="A58" s="892" t="s">
        <v>358</v>
      </c>
      <c r="B58" s="889">
        <v>0</v>
      </c>
      <c r="C58" s="890">
        <v>0</v>
      </c>
      <c r="D58" s="890">
        <f t="shared" si="1"/>
        <v>0</v>
      </c>
      <c r="F58" s="897" t="s">
        <v>334</v>
      </c>
      <c r="G58" s="219">
        <v>1</v>
      </c>
      <c r="H58" s="219">
        <v>1</v>
      </c>
      <c r="I58" s="219">
        <v>2</v>
      </c>
    </row>
    <row r="59" spans="1:9">
      <c r="A59" s="892" t="s">
        <v>359</v>
      </c>
      <c r="B59" s="889">
        <v>0</v>
      </c>
      <c r="C59" s="890">
        <v>0</v>
      </c>
      <c r="D59" s="890">
        <f t="shared" si="1"/>
        <v>0</v>
      </c>
      <c r="F59" s="897" t="s">
        <v>343</v>
      </c>
      <c r="G59" s="219">
        <v>1</v>
      </c>
      <c r="H59" s="219">
        <v>1</v>
      </c>
      <c r="I59" s="219">
        <v>2</v>
      </c>
    </row>
    <row r="60" spans="1:9">
      <c r="A60" s="892" t="s">
        <v>360</v>
      </c>
      <c r="B60" s="889">
        <v>0</v>
      </c>
      <c r="C60" s="890">
        <v>1</v>
      </c>
      <c r="D60" s="890">
        <f t="shared" si="1"/>
        <v>1</v>
      </c>
      <c r="F60" s="897" t="s">
        <v>345</v>
      </c>
      <c r="G60" s="219">
        <v>1</v>
      </c>
      <c r="H60" s="219">
        <v>1</v>
      </c>
      <c r="I60" s="219">
        <v>2</v>
      </c>
    </row>
    <row r="61" spans="1:9">
      <c r="A61" s="892" t="s">
        <v>361</v>
      </c>
      <c r="B61" s="889">
        <v>0</v>
      </c>
      <c r="C61" s="890">
        <v>0</v>
      </c>
      <c r="D61" s="890">
        <f t="shared" si="1"/>
        <v>0</v>
      </c>
      <c r="F61" s="897" t="s">
        <v>346</v>
      </c>
      <c r="G61" s="219">
        <v>1</v>
      </c>
      <c r="H61" s="219">
        <v>1</v>
      </c>
      <c r="I61" s="219">
        <v>2</v>
      </c>
    </row>
    <row r="62" spans="1:9">
      <c r="A62" s="892" t="s">
        <v>362</v>
      </c>
      <c r="B62" s="889">
        <v>0</v>
      </c>
      <c r="C62" s="890">
        <v>1</v>
      </c>
      <c r="D62" s="890">
        <f t="shared" si="1"/>
        <v>1</v>
      </c>
      <c r="F62" s="897" t="s">
        <v>363</v>
      </c>
      <c r="G62" s="219">
        <v>0</v>
      </c>
      <c r="H62" s="219">
        <v>2</v>
      </c>
      <c r="I62" s="219">
        <v>2</v>
      </c>
    </row>
    <row r="63" spans="1:9">
      <c r="A63" s="892" t="s">
        <v>363</v>
      </c>
      <c r="B63" s="889">
        <v>0</v>
      </c>
      <c r="C63" s="890">
        <v>2</v>
      </c>
      <c r="D63" s="890">
        <f t="shared" si="1"/>
        <v>2</v>
      </c>
      <c r="F63" s="897" t="s">
        <v>368</v>
      </c>
      <c r="G63" s="219">
        <v>1</v>
      </c>
      <c r="H63" s="219">
        <v>1</v>
      </c>
      <c r="I63" s="219">
        <v>2</v>
      </c>
    </row>
    <row r="64" spans="1:9">
      <c r="A64" s="892" t="s">
        <v>450</v>
      </c>
      <c r="B64" s="889">
        <v>0</v>
      </c>
      <c r="C64" s="890">
        <v>0</v>
      </c>
      <c r="D64" s="890">
        <f t="shared" si="1"/>
        <v>0</v>
      </c>
      <c r="F64" s="897" t="s">
        <v>375</v>
      </c>
      <c r="G64" s="219">
        <v>1</v>
      </c>
      <c r="H64" s="219">
        <v>1</v>
      </c>
      <c r="I64" s="219">
        <v>2</v>
      </c>
    </row>
    <row r="65" spans="1:16">
      <c r="A65" s="892" t="s">
        <v>365</v>
      </c>
      <c r="B65" s="889">
        <v>1</v>
      </c>
      <c r="C65" s="890">
        <v>0</v>
      </c>
      <c r="D65" s="890">
        <f t="shared" si="1"/>
        <v>1</v>
      </c>
      <c r="F65" s="897" t="s">
        <v>376</v>
      </c>
      <c r="G65" s="219">
        <v>0</v>
      </c>
      <c r="H65" s="219">
        <v>2</v>
      </c>
      <c r="I65" s="219">
        <v>2</v>
      </c>
    </row>
    <row r="66" spans="1:16">
      <c r="A66" s="892" t="s">
        <v>366</v>
      </c>
      <c r="B66" s="889">
        <v>0</v>
      </c>
      <c r="C66" s="890">
        <v>1</v>
      </c>
      <c r="D66" s="890">
        <f t="shared" si="1"/>
        <v>1</v>
      </c>
      <c r="F66" s="897" t="s">
        <v>377</v>
      </c>
      <c r="G66" s="219">
        <v>1</v>
      </c>
      <c r="H66" s="219">
        <v>1</v>
      </c>
      <c r="I66" s="219">
        <v>2</v>
      </c>
    </row>
    <row r="67" spans="1:16">
      <c r="A67" s="892" t="s">
        <v>367</v>
      </c>
      <c r="B67" s="889">
        <v>1</v>
      </c>
      <c r="C67" s="890">
        <v>0</v>
      </c>
      <c r="D67" s="890">
        <f t="shared" si="1"/>
        <v>1</v>
      </c>
      <c r="F67" s="897" t="s">
        <v>336</v>
      </c>
      <c r="G67" s="219">
        <v>2</v>
      </c>
      <c r="H67" s="219">
        <v>1</v>
      </c>
      <c r="I67" s="219">
        <v>3</v>
      </c>
    </row>
    <row r="68" spans="1:16">
      <c r="A68" s="892" t="s">
        <v>368</v>
      </c>
      <c r="B68" s="889">
        <v>1</v>
      </c>
      <c r="C68" s="890">
        <v>1</v>
      </c>
      <c r="D68" s="890">
        <f t="shared" si="1"/>
        <v>2</v>
      </c>
      <c r="F68" s="897" t="s">
        <v>341</v>
      </c>
      <c r="G68" s="219">
        <v>1</v>
      </c>
      <c r="H68" s="219">
        <v>2</v>
      </c>
      <c r="I68" s="219">
        <v>3</v>
      </c>
    </row>
    <row r="69" spans="1:16">
      <c r="A69" s="892" t="s">
        <v>369</v>
      </c>
      <c r="B69" s="889">
        <v>0</v>
      </c>
      <c r="C69" s="890">
        <v>0</v>
      </c>
      <c r="D69" s="890">
        <f t="shared" si="1"/>
        <v>0</v>
      </c>
      <c r="F69" s="897" t="s">
        <v>318</v>
      </c>
      <c r="G69" s="219">
        <v>1</v>
      </c>
      <c r="H69" s="219">
        <v>3</v>
      </c>
      <c r="I69" s="219">
        <v>4</v>
      </c>
    </row>
    <row r="70" spans="1:16">
      <c r="A70" s="892" t="s">
        <v>370</v>
      </c>
      <c r="B70" s="889">
        <v>0</v>
      </c>
      <c r="C70" s="890">
        <v>0</v>
      </c>
      <c r="D70" s="890">
        <f t="shared" ref="D70:D80" si="2">SUM(B70:C70)</f>
        <v>0</v>
      </c>
      <c r="F70" s="897" t="s">
        <v>338</v>
      </c>
      <c r="G70" s="219">
        <v>2</v>
      </c>
      <c r="H70" s="219">
        <v>2</v>
      </c>
      <c r="I70" s="219">
        <v>4</v>
      </c>
    </row>
    <row r="71" spans="1:16">
      <c r="A71" s="892" t="s">
        <v>371</v>
      </c>
      <c r="B71" s="889">
        <v>0</v>
      </c>
      <c r="C71" s="890">
        <v>0</v>
      </c>
      <c r="D71" s="890">
        <f t="shared" si="2"/>
        <v>0</v>
      </c>
      <c r="F71" s="897" t="s">
        <v>329</v>
      </c>
      <c r="G71" s="219">
        <v>0</v>
      </c>
      <c r="H71" s="219">
        <v>5</v>
      </c>
      <c r="I71" s="219">
        <v>5</v>
      </c>
    </row>
    <row r="72" spans="1:16">
      <c r="A72" s="892" t="s">
        <v>372</v>
      </c>
      <c r="B72" s="889">
        <v>0</v>
      </c>
      <c r="C72" s="890">
        <v>0</v>
      </c>
      <c r="D72" s="890">
        <f t="shared" si="2"/>
        <v>0</v>
      </c>
      <c r="F72" s="897" t="s">
        <v>339</v>
      </c>
      <c r="G72" s="219">
        <v>3</v>
      </c>
      <c r="H72" s="219">
        <v>3</v>
      </c>
      <c r="I72" s="219">
        <v>6</v>
      </c>
    </row>
    <row r="73" spans="1:16">
      <c r="A73" s="892" t="s">
        <v>373</v>
      </c>
      <c r="B73" s="889">
        <v>0</v>
      </c>
      <c r="C73" s="890">
        <v>0</v>
      </c>
      <c r="D73" s="890">
        <f t="shared" si="2"/>
        <v>0</v>
      </c>
      <c r="F73" s="897" t="s">
        <v>340</v>
      </c>
      <c r="G73" s="219">
        <v>4</v>
      </c>
      <c r="H73" s="219">
        <v>2</v>
      </c>
      <c r="I73" s="219">
        <v>6</v>
      </c>
    </row>
    <row r="74" spans="1:16">
      <c r="A74" s="892" t="s">
        <v>374</v>
      </c>
      <c r="B74" s="889">
        <v>0</v>
      </c>
      <c r="C74" s="890">
        <v>0</v>
      </c>
      <c r="D74" s="890">
        <f t="shared" si="2"/>
        <v>0</v>
      </c>
      <c r="F74" s="897" t="s">
        <v>344</v>
      </c>
      <c r="G74" s="219">
        <v>4</v>
      </c>
      <c r="H74" s="219">
        <v>5</v>
      </c>
      <c r="I74" s="219">
        <v>9</v>
      </c>
    </row>
    <row r="75" spans="1:16" ht="15" customHeight="1">
      <c r="A75" s="892" t="s">
        <v>375</v>
      </c>
      <c r="B75" s="889">
        <v>1</v>
      </c>
      <c r="C75" s="890">
        <v>1</v>
      </c>
      <c r="D75" s="890">
        <f t="shared" si="2"/>
        <v>2</v>
      </c>
      <c r="F75" s="897" t="s">
        <v>325</v>
      </c>
      <c r="G75" s="219">
        <v>1</v>
      </c>
      <c r="H75" s="219">
        <v>15</v>
      </c>
      <c r="I75" s="219">
        <v>16</v>
      </c>
      <c r="P75" s="613"/>
    </row>
    <row r="76" spans="1:16">
      <c r="A76" s="892" t="s">
        <v>376</v>
      </c>
      <c r="B76" s="889">
        <v>0</v>
      </c>
      <c r="C76" s="890">
        <v>2</v>
      </c>
      <c r="D76" s="890">
        <f t="shared" si="2"/>
        <v>2</v>
      </c>
      <c r="F76" s="897" t="s">
        <v>565</v>
      </c>
      <c r="G76" s="219">
        <v>0</v>
      </c>
      <c r="H76" s="219">
        <v>17</v>
      </c>
      <c r="I76" s="219">
        <v>17</v>
      </c>
      <c r="P76" s="613"/>
    </row>
    <row r="77" spans="1:16">
      <c r="A77" s="892" t="s">
        <v>377</v>
      </c>
      <c r="B77" s="889">
        <v>1</v>
      </c>
      <c r="C77" s="890">
        <v>1</v>
      </c>
      <c r="D77" s="890">
        <f t="shared" si="2"/>
        <v>2</v>
      </c>
      <c r="F77" s="897" t="s">
        <v>333</v>
      </c>
      <c r="G77" s="219">
        <v>10</v>
      </c>
      <c r="H77" s="219">
        <v>11</v>
      </c>
      <c r="I77" s="219">
        <v>21</v>
      </c>
      <c r="P77" s="613"/>
    </row>
    <row r="78" spans="1:16">
      <c r="A78" s="892" t="s">
        <v>378</v>
      </c>
      <c r="B78" s="889">
        <v>0</v>
      </c>
      <c r="C78" s="890">
        <v>0</v>
      </c>
      <c r="D78" s="890">
        <f t="shared" si="2"/>
        <v>0</v>
      </c>
      <c r="F78" s="898" t="s">
        <v>332</v>
      </c>
      <c r="G78" s="219">
        <v>23</v>
      </c>
      <c r="H78" s="219">
        <v>59</v>
      </c>
      <c r="I78" s="219">
        <v>82</v>
      </c>
      <c r="L78" s="1135"/>
      <c r="M78" s="1135"/>
      <c r="N78" s="1135"/>
      <c r="O78" s="613"/>
      <c r="P78" s="613"/>
    </row>
    <row r="79" spans="1:16">
      <c r="A79" s="892" t="s">
        <v>379</v>
      </c>
      <c r="B79" s="889">
        <v>0</v>
      </c>
      <c r="C79" s="890">
        <v>1</v>
      </c>
      <c r="D79" s="890">
        <f t="shared" si="2"/>
        <v>1</v>
      </c>
      <c r="F79" s="897" t="s">
        <v>447</v>
      </c>
      <c r="G79" s="219">
        <v>0</v>
      </c>
      <c r="H79" s="219">
        <v>83</v>
      </c>
      <c r="I79" s="219">
        <v>83</v>
      </c>
      <c r="L79" s="1135"/>
      <c r="M79" s="1135"/>
      <c r="N79" s="1135"/>
      <c r="O79" s="613"/>
      <c r="P79" s="613"/>
    </row>
    <row r="80" spans="1:16">
      <c r="A80" s="892" t="s">
        <v>425</v>
      </c>
      <c r="B80" s="981">
        <v>1</v>
      </c>
      <c r="C80" s="982"/>
      <c r="D80" s="890">
        <f t="shared" si="2"/>
        <v>1</v>
      </c>
      <c r="F80" s="897" t="s">
        <v>337</v>
      </c>
      <c r="G80" s="219">
        <v>39</v>
      </c>
      <c r="H80" s="219">
        <v>60</v>
      </c>
      <c r="I80" s="219">
        <v>99</v>
      </c>
      <c r="L80" s="1135"/>
      <c r="M80" s="1135"/>
      <c r="N80" s="1135"/>
      <c r="O80" s="613"/>
      <c r="P80" s="613"/>
    </row>
    <row r="81" spans="1:16">
      <c r="A81" s="894" t="s">
        <v>8</v>
      </c>
      <c r="B81" s="895">
        <f>SUM(B4:B80)</f>
        <v>105</v>
      </c>
      <c r="C81" s="895">
        <f>SUM(C4:C80)</f>
        <v>293</v>
      </c>
      <c r="D81" s="896">
        <f>SUM(D4:D80)</f>
        <v>398</v>
      </c>
      <c r="F81" s="214" t="s">
        <v>8</v>
      </c>
      <c r="G81" s="273">
        <v>105</v>
      </c>
      <c r="H81" s="273">
        <v>293</v>
      </c>
      <c r="I81" s="273">
        <v>398</v>
      </c>
      <c r="L81" s="613"/>
      <c r="M81" s="613"/>
      <c r="N81" s="613"/>
      <c r="O81" s="613"/>
      <c r="P81" s="613"/>
    </row>
    <row r="82" spans="1:16" s="1131" customFormat="1">
      <c r="A82" s="1137" t="s">
        <v>439</v>
      </c>
      <c r="B82" s="1137" t="s">
        <v>440</v>
      </c>
      <c r="C82" s="1133" t="s">
        <v>451</v>
      </c>
      <c r="D82" s="1133" t="s">
        <v>33</v>
      </c>
    </row>
    <row r="83" spans="1:16" s="1131" customFormat="1">
      <c r="A83" s="1131">
        <f>B81</f>
        <v>105</v>
      </c>
      <c r="B83" s="1133">
        <f>C81</f>
        <v>293</v>
      </c>
      <c r="C83" s="1133">
        <f>D80</f>
        <v>1</v>
      </c>
      <c r="D83" s="1133">
        <f>D81</f>
        <v>398</v>
      </c>
      <c r="G83" s="1131" t="s">
        <v>452</v>
      </c>
      <c r="H83" s="1131" t="s">
        <v>453</v>
      </c>
    </row>
    <row r="84" spans="1:16">
      <c r="A84" s="1166" t="s">
        <v>454</v>
      </c>
      <c r="B84" s="1166"/>
      <c r="C84" s="1166"/>
      <c r="D84" s="1166"/>
      <c r="E84" s="1166"/>
      <c r="G84" s="466" t="s">
        <v>455</v>
      </c>
      <c r="H84" s="663">
        <v>10</v>
      </c>
    </row>
    <row r="85" spans="1:16">
      <c r="A85" s="1166"/>
      <c r="B85" s="1166"/>
      <c r="C85" s="1166"/>
      <c r="D85" s="1166"/>
      <c r="E85" s="1166"/>
      <c r="G85" s="466" t="s">
        <v>456</v>
      </c>
      <c r="H85" s="663">
        <v>261</v>
      </c>
    </row>
    <row r="86" spans="1:16">
      <c r="A86" s="1166"/>
      <c r="B86" s="1166"/>
      <c r="C86" s="1166"/>
      <c r="D86" s="1166"/>
      <c r="E86" s="1166"/>
      <c r="G86" s="466" t="s">
        <v>457</v>
      </c>
      <c r="H86" s="663">
        <v>20</v>
      </c>
    </row>
    <row r="87" spans="1:16">
      <c r="A87" s="1166"/>
      <c r="B87" s="1166"/>
      <c r="C87" s="1166"/>
      <c r="D87" s="1166"/>
      <c r="E87" s="1166"/>
      <c r="G87" s="466" t="s">
        <v>458</v>
      </c>
      <c r="H87" s="663">
        <v>2</v>
      </c>
    </row>
    <row r="88" spans="1:16">
      <c r="A88" s="1166"/>
      <c r="B88" s="1166"/>
      <c r="C88" s="1166"/>
      <c r="D88" s="1166"/>
      <c r="E88" s="1166"/>
      <c r="H88" s="202">
        <f>SUM(H84:H87)</f>
        <v>293</v>
      </c>
    </row>
  </sheetData>
  <sortState ref="F4:I80">
    <sortCondition ref="I3"/>
  </sortState>
  <mergeCells count="1">
    <mergeCell ref="A84:E88"/>
  </mergeCells>
  <conditionalFormatting sqref="A4:A25 A27:A80">
    <cfRule type="duplicateValues" dxfId="11" priority="2"/>
  </conditionalFormatting>
  <conditionalFormatting sqref="A26">
    <cfRule type="duplicateValues" dxfId="10" priority="1"/>
  </conditionalFormatting>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zoomScale="90" zoomScaleNormal="90" workbookViewId="0">
      <selection activeCell="A18" sqref="A18"/>
    </sheetView>
  </sheetViews>
  <sheetFormatPr defaultRowHeight="15"/>
  <cols>
    <col min="1" max="1" width="60.42578125" customWidth="1"/>
    <col min="2" max="13" width="10" customWidth="1"/>
    <col min="14" max="14" width="8.85546875" customWidth="1"/>
    <col min="15" max="15" width="9.5703125" customWidth="1"/>
    <col min="16" max="16" width="14.140625" customWidth="1"/>
    <col min="17" max="17" width="9.140625" style="202"/>
    <col min="18" max="19" width="9.140625" style="231"/>
  </cols>
  <sheetData>
    <row r="1" spans="1:17">
      <c r="A1" s="215" t="s">
        <v>3</v>
      </c>
    </row>
    <row r="2" spans="1:17" ht="15.75" thickBot="1">
      <c r="A2" s="1" t="s">
        <v>4</v>
      </c>
    </row>
    <row r="3" spans="1:17" ht="15.75" thickBot="1">
      <c r="A3" s="365" t="s">
        <v>459</v>
      </c>
      <c r="B3" s="366" t="s">
        <v>460</v>
      </c>
      <c r="C3" s="366" t="s">
        <v>461</v>
      </c>
      <c r="D3" s="366" t="s">
        <v>462</v>
      </c>
      <c r="E3" s="367" t="s">
        <v>463</v>
      </c>
      <c r="F3" s="367" t="s">
        <v>464</v>
      </c>
      <c r="G3" s="367" t="s">
        <v>465</v>
      </c>
      <c r="H3" s="367" t="s">
        <v>466</v>
      </c>
      <c r="I3" s="367" t="s">
        <v>467</v>
      </c>
      <c r="J3" s="367" t="s">
        <v>468</v>
      </c>
      <c r="K3" s="367" t="s">
        <v>469</v>
      </c>
      <c r="L3" s="367" t="s">
        <v>470</v>
      </c>
      <c r="M3" s="367" t="s">
        <v>471</v>
      </c>
      <c r="N3" s="366" t="s">
        <v>8</v>
      </c>
      <c r="O3" s="366" t="s">
        <v>572</v>
      </c>
      <c r="P3" s="368" t="s">
        <v>571</v>
      </c>
    </row>
    <row r="4" spans="1:17">
      <c r="A4" s="608" t="s">
        <v>318</v>
      </c>
      <c r="B4" s="216">
        <v>10</v>
      </c>
      <c r="C4" s="216">
        <v>4</v>
      </c>
      <c r="D4" s="216">
        <v>4</v>
      </c>
      <c r="E4" s="216">
        <v>4</v>
      </c>
      <c r="F4" s="216"/>
      <c r="G4" s="216"/>
      <c r="H4" s="216"/>
      <c r="I4" s="216"/>
      <c r="J4" s="216"/>
      <c r="K4" s="216"/>
      <c r="L4" s="216"/>
      <c r="M4" s="216"/>
      <c r="N4" s="364">
        <f t="shared" ref="N4:N36" si="0">SUM(B4:M4)</f>
        <v>22</v>
      </c>
      <c r="O4" s="354">
        <v>4</v>
      </c>
      <c r="P4" s="376">
        <v>18</v>
      </c>
      <c r="Q4" s="202">
        <f t="shared" ref="Q4:Q36" si="1">N4-O4-P4</f>
        <v>0</v>
      </c>
    </row>
    <row r="5" spans="1:17">
      <c r="A5" s="609" t="s">
        <v>441</v>
      </c>
      <c r="B5" s="217">
        <v>0</v>
      </c>
      <c r="C5" s="217">
        <v>0</v>
      </c>
      <c r="D5" s="217">
        <v>0</v>
      </c>
      <c r="E5" s="217">
        <v>0</v>
      </c>
      <c r="F5" s="217"/>
      <c r="G5" s="217"/>
      <c r="H5" s="216"/>
      <c r="I5" s="216"/>
      <c r="J5" s="216"/>
      <c r="K5" s="216"/>
      <c r="L5" s="216"/>
      <c r="M5" s="216"/>
      <c r="N5" s="364">
        <f t="shared" si="0"/>
        <v>0</v>
      </c>
      <c r="O5" s="354">
        <v>0</v>
      </c>
      <c r="P5" s="377">
        <v>0</v>
      </c>
      <c r="Q5" s="202">
        <f t="shared" si="1"/>
        <v>0</v>
      </c>
    </row>
    <row r="6" spans="1:17">
      <c r="A6" s="609" t="s">
        <v>442</v>
      </c>
      <c r="B6" s="217">
        <v>0</v>
      </c>
      <c r="C6" s="217">
        <v>0</v>
      </c>
      <c r="D6" s="217">
        <v>0</v>
      </c>
      <c r="E6" s="217">
        <v>0</v>
      </c>
      <c r="F6" s="217"/>
      <c r="G6" s="217"/>
      <c r="H6" s="216"/>
      <c r="I6" s="216"/>
      <c r="J6" s="216"/>
      <c r="K6" s="216"/>
      <c r="L6" s="216"/>
      <c r="M6" s="216"/>
      <c r="N6" s="364">
        <f t="shared" si="0"/>
        <v>0</v>
      </c>
      <c r="O6" s="354">
        <v>0</v>
      </c>
      <c r="P6" s="377">
        <v>0</v>
      </c>
      <c r="Q6" s="202">
        <f t="shared" si="1"/>
        <v>0</v>
      </c>
    </row>
    <row r="7" spans="1:17">
      <c r="A7" s="609" t="s">
        <v>320</v>
      </c>
      <c r="B7" s="217">
        <v>3</v>
      </c>
      <c r="C7" s="217">
        <v>0</v>
      </c>
      <c r="D7" s="217">
        <v>2</v>
      </c>
      <c r="E7" s="217">
        <v>1</v>
      </c>
      <c r="F7" s="217"/>
      <c r="G7" s="217"/>
      <c r="H7" s="216"/>
      <c r="I7" s="216"/>
      <c r="J7" s="216"/>
      <c r="K7" s="216"/>
      <c r="L7" s="216"/>
      <c r="M7" s="216"/>
      <c r="N7" s="364">
        <f t="shared" si="0"/>
        <v>6</v>
      </c>
      <c r="O7" s="354">
        <v>3</v>
      </c>
      <c r="P7" s="377">
        <v>3</v>
      </c>
      <c r="Q7" s="202">
        <f t="shared" si="1"/>
        <v>0</v>
      </c>
    </row>
    <row r="8" spans="1:17">
      <c r="A8" s="609" t="s">
        <v>321</v>
      </c>
      <c r="B8" s="217">
        <v>0</v>
      </c>
      <c r="C8" s="217">
        <v>0</v>
      </c>
      <c r="D8" s="217">
        <v>0</v>
      </c>
      <c r="E8" s="217">
        <v>0</v>
      </c>
      <c r="F8" s="217"/>
      <c r="G8" s="217"/>
      <c r="H8" s="216"/>
      <c r="I8" s="216"/>
      <c r="J8" s="216"/>
      <c r="K8" s="216"/>
      <c r="L8" s="216"/>
      <c r="M8" s="216"/>
      <c r="N8" s="364">
        <f t="shared" si="0"/>
        <v>0</v>
      </c>
      <c r="O8" s="354">
        <v>0</v>
      </c>
      <c r="P8" s="377">
        <v>0</v>
      </c>
      <c r="Q8" s="202">
        <f t="shared" si="1"/>
        <v>0</v>
      </c>
    </row>
    <row r="9" spans="1:17">
      <c r="A9" s="609" t="s">
        <v>322</v>
      </c>
      <c r="B9" s="217">
        <v>3</v>
      </c>
      <c r="C9" s="217">
        <v>0</v>
      </c>
      <c r="D9" s="217">
        <v>1</v>
      </c>
      <c r="E9" s="217">
        <v>1</v>
      </c>
      <c r="F9" s="217"/>
      <c r="G9" s="217"/>
      <c r="H9" s="216"/>
      <c r="I9" s="216"/>
      <c r="J9" s="216"/>
      <c r="K9" s="216"/>
      <c r="L9" s="216"/>
      <c r="M9" s="216"/>
      <c r="N9" s="364">
        <f t="shared" si="0"/>
        <v>5</v>
      </c>
      <c r="O9" s="354">
        <v>5</v>
      </c>
      <c r="P9" s="377">
        <v>0</v>
      </c>
      <c r="Q9" s="202">
        <f t="shared" si="1"/>
        <v>0</v>
      </c>
    </row>
    <row r="10" spans="1:17">
      <c r="A10" s="985" t="s">
        <v>566</v>
      </c>
      <c r="B10" s="217">
        <v>0</v>
      </c>
      <c r="C10" s="217">
        <v>1</v>
      </c>
      <c r="D10" s="217">
        <v>0</v>
      </c>
      <c r="E10" s="217">
        <v>0</v>
      </c>
      <c r="F10" s="217"/>
      <c r="G10" s="217"/>
      <c r="H10" s="216"/>
      <c r="I10" s="216"/>
      <c r="J10" s="216"/>
      <c r="K10" s="216"/>
      <c r="L10" s="216"/>
      <c r="M10" s="216"/>
      <c r="N10" s="364">
        <f t="shared" si="0"/>
        <v>1</v>
      </c>
      <c r="O10" s="354">
        <v>0</v>
      </c>
      <c r="P10" s="377">
        <v>1</v>
      </c>
      <c r="Q10" s="202">
        <f t="shared" si="1"/>
        <v>0</v>
      </c>
    </row>
    <row r="11" spans="1:17">
      <c r="A11" s="607" t="s">
        <v>565</v>
      </c>
      <c r="B11" s="217">
        <v>11</v>
      </c>
      <c r="C11" s="217">
        <v>18</v>
      </c>
      <c r="D11" s="217">
        <v>21</v>
      </c>
      <c r="E11" s="217">
        <v>17</v>
      </c>
      <c r="F11" s="217"/>
      <c r="G11" s="217"/>
      <c r="H11" s="216"/>
      <c r="I11" s="216"/>
      <c r="J11" s="216"/>
      <c r="K11" s="216"/>
      <c r="L11" s="216"/>
      <c r="M11" s="216"/>
      <c r="N11" s="364">
        <f t="shared" si="0"/>
        <v>67</v>
      </c>
      <c r="O11" s="354">
        <v>0</v>
      </c>
      <c r="P11" s="377">
        <v>67</v>
      </c>
      <c r="Q11" s="202">
        <f t="shared" si="1"/>
        <v>0</v>
      </c>
    </row>
    <row r="12" spans="1:17">
      <c r="A12" s="892" t="s">
        <v>445</v>
      </c>
      <c r="B12" s="217">
        <v>0</v>
      </c>
      <c r="C12" s="217">
        <v>0</v>
      </c>
      <c r="D12" s="217">
        <v>0</v>
      </c>
      <c r="E12" s="217">
        <v>0</v>
      </c>
      <c r="F12" s="217"/>
      <c r="G12" s="217"/>
      <c r="H12" s="216"/>
      <c r="I12" s="216"/>
      <c r="J12" s="216"/>
      <c r="K12" s="216"/>
      <c r="L12" s="216"/>
      <c r="M12" s="216"/>
      <c r="N12" s="364">
        <f t="shared" si="0"/>
        <v>0</v>
      </c>
      <c r="O12" s="354">
        <v>0</v>
      </c>
      <c r="P12" s="377">
        <v>0</v>
      </c>
      <c r="Q12" s="202">
        <f t="shared" si="1"/>
        <v>0</v>
      </c>
    </row>
    <row r="13" spans="1:17">
      <c r="A13" s="987" t="s">
        <v>443</v>
      </c>
      <c r="B13" s="217">
        <v>0</v>
      </c>
      <c r="C13" s="217">
        <v>0</v>
      </c>
      <c r="D13" s="217">
        <v>0</v>
      </c>
      <c r="E13" s="217">
        <v>1</v>
      </c>
      <c r="F13" s="217"/>
      <c r="G13" s="217"/>
      <c r="H13" s="216"/>
      <c r="I13" s="216"/>
      <c r="J13" s="216"/>
      <c r="K13" s="216"/>
      <c r="L13" s="216"/>
      <c r="M13" s="216"/>
      <c r="N13" s="364">
        <f t="shared" si="0"/>
        <v>1</v>
      </c>
      <c r="O13" s="354">
        <v>0</v>
      </c>
      <c r="P13" s="377">
        <v>1</v>
      </c>
      <c r="Q13" s="202">
        <f t="shared" si="1"/>
        <v>0</v>
      </c>
    </row>
    <row r="14" spans="1:17">
      <c r="A14" s="986" t="s">
        <v>444</v>
      </c>
      <c r="B14" s="217">
        <v>0</v>
      </c>
      <c r="C14" s="217">
        <v>0</v>
      </c>
      <c r="D14" s="217">
        <v>1</v>
      </c>
      <c r="E14" s="217">
        <v>1</v>
      </c>
      <c r="F14" s="217"/>
      <c r="G14" s="217"/>
      <c r="H14" s="216"/>
      <c r="I14" s="216"/>
      <c r="J14" s="216"/>
      <c r="K14" s="216"/>
      <c r="L14" s="216"/>
      <c r="M14" s="216"/>
      <c r="N14" s="364">
        <f t="shared" si="0"/>
        <v>2</v>
      </c>
      <c r="O14" s="354">
        <v>2</v>
      </c>
      <c r="P14" s="377">
        <v>0</v>
      </c>
      <c r="Q14" s="202">
        <f t="shared" si="1"/>
        <v>0</v>
      </c>
    </row>
    <row r="15" spans="1:17">
      <c r="A15" s="609" t="s">
        <v>447</v>
      </c>
      <c r="B15" s="217">
        <v>96</v>
      </c>
      <c r="C15" s="217">
        <v>83</v>
      </c>
      <c r="D15" s="217">
        <v>83</v>
      </c>
      <c r="E15" s="217">
        <v>83</v>
      </c>
      <c r="F15" s="217"/>
      <c r="G15" s="217"/>
      <c r="H15" s="216"/>
      <c r="I15" s="216"/>
      <c r="J15" s="216"/>
      <c r="K15" s="216"/>
      <c r="L15" s="216"/>
      <c r="M15" s="216"/>
      <c r="N15" s="364">
        <f t="shared" si="0"/>
        <v>345</v>
      </c>
      <c r="O15" s="354">
        <v>0</v>
      </c>
      <c r="P15" s="377">
        <v>345</v>
      </c>
      <c r="Q15" s="202">
        <f t="shared" si="1"/>
        <v>0</v>
      </c>
    </row>
    <row r="16" spans="1:17">
      <c r="A16" s="609" t="s">
        <v>323</v>
      </c>
      <c r="B16" s="217">
        <v>0</v>
      </c>
      <c r="C16" s="217">
        <v>0</v>
      </c>
      <c r="D16" s="217">
        <v>1</v>
      </c>
      <c r="E16" s="217">
        <v>0</v>
      </c>
      <c r="F16" s="217"/>
      <c r="G16" s="217"/>
      <c r="H16" s="216"/>
      <c r="I16" s="216"/>
      <c r="J16" s="216"/>
      <c r="K16" s="216"/>
      <c r="L16" s="216"/>
      <c r="M16" s="216"/>
      <c r="N16" s="364">
        <f t="shared" si="0"/>
        <v>1</v>
      </c>
      <c r="O16" s="354">
        <v>0</v>
      </c>
      <c r="P16" s="377">
        <v>1</v>
      </c>
      <c r="Q16" s="202">
        <f t="shared" si="1"/>
        <v>0</v>
      </c>
    </row>
    <row r="17" spans="1:19">
      <c r="A17" s="609" t="s">
        <v>324</v>
      </c>
      <c r="B17" s="217">
        <v>1</v>
      </c>
      <c r="C17" s="217">
        <v>0</v>
      </c>
      <c r="D17" s="217">
        <v>0</v>
      </c>
      <c r="E17" s="217">
        <v>0</v>
      </c>
      <c r="F17" s="217"/>
      <c r="G17" s="217"/>
      <c r="H17" s="216"/>
      <c r="I17" s="216"/>
      <c r="J17" s="216"/>
      <c r="K17" s="216"/>
      <c r="L17" s="216"/>
      <c r="M17" s="216"/>
      <c r="N17" s="364">
        <f t="shared" si="0"/>
        <v>1</v>
      </c>
      <c r="O17" s="354">
        <v>1</v>
      </c>
      <c r="P17" s="377">
        <v>0</v>
      </c>
      <c r="Q17" s="202">
        <f t="shared" si="1"/>
        <v>0</v>
      </c>
    </row>
    <row r="18" spans="1:19">
      <c r="A18" s="609" t="s">
        <v>325</v>
      </c>
      <c r="B18" s="217">
        <v>18</v>
      </c>
      <c r="C18" s="217">
        <v>17</v>
      </c>
      <c r="D18" s="217">
        <v>22</v>
      </c>
      <c r="E18" s="217">
        <v>16</v>
      </c>
      <c r="F18" s="217"/>
      <c r="G18" s="217"/>
      <c r="H18" s="216"/>
      <c r="I18" s="216"/>
      <c r="J18" s="216"/>
      <c r="K18" s="216"/>
      <c r="L18" s="216"/>
      <c r="M18" s="216"/>
      <c r="N18" s="364">
        <f t="shared" si="0"/>
        <v>73</v>
      </c>
      <c r="O18" s="354">
        <v>8</v>
      </c>
      <c r="P18" s="377">
        <v>65</v>
      </c>
      <c r="Q18" s="202">
        <f t="shared" si="1"/>
        <v>0</v>
      </c>
    </row>
    <row r="19" spans="1:19">
      <c r="A19" s="607" t="s">
        <v>446</v>
      </c>
      <c r="B19" s="217">
        <v>0</v>
      </c>
      <c r="C19" s="217">
        <v>0</v>
      </c>
      <c r="D19" s="217">
        <v>0</v>
      </c>
      <c r="E19" s="217">
        <v>0</v>
      </c>
      <c r="F19" s="217"/>
      <c r="G19" s="217"/>
      <c r="H19" s="216"/>
      <c r="I19" s="216"/>
      <c r="J19" s="216"/>
      <c r="K19" s="216"/>
      <c r="L19" s="216"/>
      <c r="M19" s="216"/>
      <c r="N19" s="364">
        <f t="shared" si="0"/>
        <v>0</v>
      </c>
      <c r="O19" s="354">
        <v>0</v>
      </c>
      <c r="P19" s="377">
        <v>0</v>
      </c>
      <c r="Q19" s="202">
        <f t="shared" si="1"/>
        <v>0</v>
      </c>
    </row>
    <row r="20" spans="1:19">
      <c r="A20" s="609" t="s">
        <v>326</v>
      </c>
      <c r="B20" s="217">
        <v>0</v>
      </c>
      <c r="C20" s="217">
        <v>0</v>
      </c>
      <c r="D20" s="217">
        <v>0</v>
      </c>
      <c r="E20" s="217">
        <v>0</v>
      </c>
      <c r="F20" s="217"/>
      <c r="G20" s="217"/>
      <c r="H20" s="216"/>
      <c r="I20" s="216"/>
      <c r="J20" s="216"/>
      <c r="K20" s="216"/>
      <c r="L20" s="216"/>
      <c r="M20" s="216"/>
      <c r="N20" s="364">
        <f t="shared" si="0"/>
        <v>0</v>
      </c>
      <c r="O20" s="354">
        <v>0</v>
      </c>
      <c r="P20" s="377">
        <v>0</v>
      </c>
      <c r="Q20" s="202">
        <f t="shared" si="1"/>
        <v>0</v>
      </c>
    </row>
    <row r="21" spans="1:19">
      <c r="A21" s="609" t="s">
        <v>327</v>
      </c>
      <c r="B21" s="217">
        <v>0</v>
      </c>
      <c r="C21" s="217">
        <v>2</v>
      </c>
      <c r="D21" s="217">
        <v>0</v>
      </c>
      <c r="E21" s="217">
        <v>0</v>
      </c>
      <c r="F21" s="217"/>
      <c r="G21" s="217"/>
      <c r="H21" s="216"/>
      <c r="I21" s="216"/>
      <c r="J21" s="216"/>
      <c r="K21" s="216"/>
      <c r="L21" s="216"/>
      <c r="M21" s="216"/>
      <c r="N21" s="364">
        <f t="shared" si="0"/>
        <v>2</v>
      </c>
      <c r="O21" s="354">
        <v>0</v>
      </c>
      <c r="P21" s="377">
        <v>2</v>
      </c>
      <c r="Q21" s="202">
        <f t="shared" si="1"/>
        <v>0</v>
      </c>
    </row>
    <row r="22" spans="1:19">
      <c r="A22" s="609" t="s">
        <v>328</v>
      </c>
      <c r="B22" s="217">
        <v>0</v>
      </c>
      <c r="C22" s="217">
        <v>0</v>
      </c>
      <c r="D22" s="217">
        <v>1</v>
      </c>
      <c r="E22" s="217">
        <v>0</v>
      </c>
      <c r="F22" s="217"/>
      <c r="G22" s="217"/>
      <c r="H22" s="216"/>
      <c r="I22" s="216"/>
      <c r="J22" s="216"/>
      <c r="K22" s="216"/>
      <c r="L22" s="216"/>
      <c r="M22" s="216"/>
      <c r="N22" s="364">
        <f t="shared" si="0"/>
        <v>1</v>
      </c>
      <c r="O22" s="354">
        <v>1</v>
      </c>
      <c r="P22" s="377">
        <v>0</v>
      </c>
      <c r="Q22" s="202">
        <f t="shared" si="1"/>
        <v>0</v>
      </c>
    </row>
    <row r="23" spans="1:19">
      <c r="A23" s="609" t="s">
        <v>449</v>
      </c>
      <c r="B23" s="217">
        <v>0</v>
      </c>
      <c r="C23" s="217">
        <v>1</v>
      </c>
      <c r="D23" s="217">
        <v>0</v>
      </c>
      <c r="E23" s="217">
        <v>0</v>
      </c>
      <c r="F23" s="217"/>
      <c r="G23" s="217"/>
      <c r="H23" s="216"/>
      <c r="I23" s="216"/>
      <c r="J23" s="216"/>
      <c r="K23" s="216"/>
      <c r="L23" s="216"/>
      <c r="M23" s="216"/>
      <c r="N23" s="364">
        <f t="shared" si="0"/>
        <v>1</v>
      </c>
      <c r="O23" s="354">
        <v>0</v>
      </c>
      <c r="P23" s="377">
        <v>1</v>
      </c>
      <c r="Q23" s="202">
        <f t="shared" si="1"/>
        <v>0</v>
      </c>
    </row>
    <row r="24" spans="1:19">
      <c r="A24" s="609" t="s">
        <v>329</v>
      </c>
      <c r="B24" s="217">
        <v>4</v>
      </c>
      <c r="C24" s="217">
        <v>4</v>
      </c>
      <c r="D24" s="217">
        <v>2</v>
      </c>
      <c r="E24" s="217">
        <v>5</v>
      </c>
      <c r="F24" s="217"/>
      <c r="G24" s="217"/>
      <c r="H24" s="216"/>
      <c r="I24" s="216"/>
      <c r="J24" s="216"/>
      <c r="K24" s="216"/>
      <c r="L24" s="216"/>
      <c r="M24" s="216"/>
      <c r="N24" s="364">
        <f t="shared" si="0"/>
        <v>15</v>
      </c>
      <c r="O24" s="354">
        <v>0</v>
      </c>
      <c r="P24" s="377">
        <v>15</v>
      </c>
      <c r="Q24" s="202">
        <f t="shared" si="1"/>
        <v>0</v>
      </c>
    </row>
    <row r="25" spans="1:19">
      <c r="A25" s="609" t="s">
        <v>448</v>
      </c>
      <c r="B25" s="217">
        <v>0</v>
      </c>
      <c r="C25" s="217">
        <v>0</v>
      </c>
      <c r="D25" s="217">
        <v>0</v>
      </c>
      <c r="E25" s="217">
        <v>0</v>
      </c>
      <c r="F25" s="217"/>
      <c r="G25" s="217"/>
      <c r="H25" s="216"/>
      <c r="I25" s="216"/>
      <c r="J25" s="216"/>
      <c r="K25" s="216"/>
      <c r="L25" s="216"/>
      <c r="M25" s="216"/>
      <c r="N25" s="364">
        <f t="shared" si="0"/>
        <v>0</v>
      </c>
      <c r="O25" s="354">
        <v>0</v>
      </c>
      <c r="P25" s="377">
        <v>0</v>
      </c>
      <c r="Q25" s="202">
        <f t="shared" si="1"/>
        <v>0</v>
      </c>
    </row>
    <row r="26" spans="1:19" s="673" customFormat="1">
      <c r="A26" s="1145" t="s">
        <v>585</v>
      </c>
      <c r="B26" s="1146">
        <v>0</v>
      </c>
      <c r="C26" s="1146">
        <v>0</v>
      </c>
      <c r="D26" s="1146">
        <v>0</v>
      </c>
      <c r="E26" s="1146">
        <v>1</v>
      </c>
      <c r="F26" s="1146"/>
      <c r="G26" s="1146"/>
      <c r="H26" s="1147"/>
      <c r="I26" s="1147"/>
      <c r="J26" s="1147"/>
      <c r="K26" s="1147"/>
      <c r="L26" s="1147"/>
      <c r="M26" s="1147"/>
      <c r="N26" s="1148">
        <f t="shared" si="0"/>
        <v>1</v>
      </c>
      <c r="O26" s="1149">
        <v>0</v>
      </c>
      <c r="P26" s="1150">
        <v>1</v>
      </c>
      <c r="Q26" s="1131">
        <f t="shared" si="1"/>
        <v>0</v>
      </c>
      <c r="R26" s="1059"/>
      <c r="S26" s="1059"/>
    </row>
    <row r="27" spans="1:19">
      <c r="A27" s="609" t="s">
        <v>330</v>
      </c>
      <c r="B27" s="217">
        <v>1</v>
      </c>
      <c r="C27" s="217">
        <v>0</v>
      </c>
      <c r="D27" s="217">
        <v>1</v>
      </c>
      <c r="E27" s="217">
        <v>1</v>
      </c>
      <c r="F27" s="217"/>
      <c r="G27" s="217"/>
      <c r="H27" s="216"/>
      <c r="I27" s="216"/>
      <c r="J27" s="216"/>
      <c r="K27" s="216"/>
      <c r="L27" s="216"/>
      <c r="M27" s="216"/>
      <c r="N27" s="364">
        <f t="shared" si="0"/>
        <v>3</v>
      </c>
      <c r="O27" s="354">
        <v>2</v>
      </c>
      <c r="P27" s="377">
        <v>1</v>
      </c>
      <c r="Q27" s="202">
        <f t="shared" si="1"/>
        <v>0</v>
      </c>
    </row>
    <row r="28" spans="1:19">
      <c r="A28" s="609" t="s">
        <v>331</v>
      </c>
      <c r="B28" s="217">
        <v>0</v>
      </c>
      <c r="C28" s="217">
        <v>0</v>
      </c>
      <c r="D28" s="217">
        <v>0</v>
      </c>
      <c r="E28" s="217">
        <v>1</v>
      </c>
      <c r="F28" s="217"/>
      <c r="G28" s="217"/>
      <c r="H28" s="216"/>
      <c r="I28" s="216"/>
      <c r="J28" s="216"/>
      <c r="K28" s="216"/>
      <c r="L28" s="216"/>
      <c r="M28" s="216"/>
      <c r="N28" s="364">
        <f t="shared" si="0"/>
        <v>1</v>
      </c>
      <c r="O28" s="354">
        <v>0</v>
      </c>
      <c r="P28" s="377">
        <v>1</v>
      </c>
      <c r="Q28" s="202">
        <f t="shared" si="1"/>
        <v>0</v>
      </c>
    </row>
    <row r="29" spans="1:19">
      <c r="A29" s="609" t="s">
        <v>332</v>
      </c>
      <c r="B29" s="217">
        <v>104</v>
      </c>
      <c r="C29" s="217">
        <v>84</v>
      </c>
      <c r="D29" s="217">
        <v>100</v>
      </c>
      <c r="E29" s="217">
        <v>82</v>
      </c>
      <c r="F29" s="217"/>
      <c r="G29" s="217"/>
      <c r="H29" s="216"/>
      <c r="I29" s="216"/>
      <c r="J29" s="216"/>
      <c r="K29" s="216"/>
      <c r="L29" s="216"/>
      <c r="M29" s="216"/>
      <c r="N29" s="364">
        <f t="shared" si="0"/>
        <v>370</v>
      </c>
      <c r="O29" s="354">
        <v>121</v>
      </c>
      <c r="P29" s="377">
        <v>249</v>
      </c>
      <c r="Q29" s="202">
        <f t="shared" si="1"/>
        <v>0</v>
      </c>
    </row>
    <row r="30" spans="1:19">
      <c r="A30" s="609" t="s">
        <v>41</v>
      </c>
      <c r="B30" s="217">
        <v>4</v>
      </c>
      <c r="C30" s="217">
        <v>2</v>
      </c>
      <c r="D30" s="217">
        <v>3</v>
      </c>
      <c r="E30" s="217">
        <v>2</v>
      </c>
      <c r="F30" s="217"/>
      <c r="G30" s="217"/>
      <c r="H30" s="216"/>
      <c r="I30" s="216"/>
      <c r="J30" s="216"/>
      <c r="K30" s="216"/>
      <c r="L30" s="216"/>
      <c r="M30" s="216"/>
      <c r="N30" s="364">
        <f t="shared" si="0"/>
        <v>11</v>
      </c>
      <c r="O30" s="354">
        <v>2</v>
      </c>
      <c r="P30" s="377">
        <v>9</v>
      </c>
      <c r="Q30" s="202">
        <f t="shared" si="1"/>
        <v>0</v>
      </c>
    </row>
    <row r="31" spans="1:19">
      <c r="A31" s="609" t="s">
        <v>333</v>
      </c>
      <c r="B31" s="217">
        <v>13</v>
      </c>
      <c r="C31" s="217">
        <v>13</v>
      </c>
      <c r="D31" s="217">
        <v>8</v>
      </c>
      <c r="E31" s="217">
        <v>21</v>
      </c>
      <c r="F31" s="217"/>
      <c r="G31" s="217"/>
      <c r="H31" s="216"/>
      <c r="I31" s="216"/>
      <c r="J31" s="216"/>
      <c r="K31" s="216"/>
      <c r="L31" s="216"/>
      <c r="M31" s="216"/>
      <c r="N31" s="364">
        <f t="shared" si="0"/>
        <v>55</v>
      </c>
      <c r="O31" s="354">
        <v>24</v>
      </c>
      <c r="P31" s="377">
        <v>31</v>
      </c>
      <c r="Q31" s="202">
        <f t="shared" si="1"/>
        <v>0</v>
      </c>
    </row>
    <row r="32" spans="1:19">
      <c r="A32" s="609" t="s">
        <v>334</v>
      </c>
      <c r="B32" s="217">
        <v>10</v>
      </c>
      <c r="C32" s="217">
        <v>3</v>
      </c>
      <c r="D32" s="217">
        <v>4</v>
      </c>
      <c r="E32" s="217">
        <v>2</v>
      </c>
      <c r="F32" s="217"/>
      <c r="G32" s="217"/>
      <c r="H32" s="216"/>
      <c r="I32" s="216"/>
      <c r="J32" s="216"/>
      <c r="K32" s="216"/>
      <c r="L32" s="216"/>
      <c r="M32" s="216"/>
      <c r="N32" s="364">
        <f t="shared" si="0"/>
        <v>19</v>
      </c>
      <c r="O32" s="354">
        <v>5</v>
      </c>
      <c r="P32" s="377">
        <v>14</v>
      </c>
      <c r="Q32" s="202">
        <f t="shared" si="1"/>
        <v>0</v>
      </c>
    </row>
    <row r="33" spans="1:17">
      <c r="A33" s="609" t="s">
        <v>335</v>
      </c>
      <c r="B33" s="217">
        <v>3</v>
      </c>
      <c r="C33" s="217">
        <v>3</v>
      </c>
      <c r="D33" s="217">
        <v>4</v>
      </c>
      <c r="E33" s="217">
        <v>1</v>
      </c>
      <c r="F33" s="217"/>
      <c r="G33" s="217"/>
      <c r="H33" s="216"/>
      <c r="I33" s="216"/>
      <c r="J33" s="216"/>
      <c r="K33" s="216"/>
      <c r="L33" s="216"/>
      <c r="M33" s="216"/>
      <c r="N33" s="364">
        <f t="shared" si="0"/>
        <v>11</v>
      </c>
      <c r="O33" s="354">
        <v>2</v>
      </c>
      <c r="P33" s="377">
        <v>9</v>
      </c>
      <c r="Q33" s="202">
        <f t="shared" si="1"/>
        <v>0</v>
      </c>
    </row>
    <row r="34" spans="1:17">
      <c r="A34" s="609" t="s">
        <v>336</v>
      </c>
      <c r="B34" s="217">
        <v>5</v>
      </c>
      <c r="C34" s="217">
        <v>3</v>
      </c>
      <c r="D34" s="217">
        <v>2</v>
      </c>
      <c r="E34" s="217">
        <v>3</v>
      </c>
      <c r="F34" s="217"/>
      <c r="G34" s="217"/>
      <c r="H34" s="216"/>
      <c r="I34" s="216"/>
      <c r="J34" s="216"/>
      <c r="K34" s="216"/>
      <c r="L34" s="216"/>
      <c r="M34" s="216"/>
      <c r="N34" s="364">
        <f t="shared" si="0"/>
        <v>13</v>
      </c>
      <c r="O34" s="354">
        <v>8</v>
      </c>
      <c r="P34" s="377">
        <v>5</v>
      </c>
      <c r="Q34" s="202">
        <f t="shared" si="1"/>
        <v>0</v>
      </c>
    </row>
    <row r="35" spans="1:17">
      <c r="A35" s="609" t="s">
        <v>337</v>
      </c>
      <c r="B35" s="217">
        <v>56</v>
      </c>
      <c r="C35" s="217">
        <v>52</v>
      </c>
      <c r="D35" s="217">
        <v>105</v>
      </c>
      <c r="E35" s="217">
        <v>99</v>
      </c>
      <c r="F35" s="217"/>
      <c r="G35" s="217"/>
      <c r="H35" s="216"/>
      <c r="I35" s="216"/>
      <c r="J35" s="216"/>
      <c r="K35" s="216"/>
      <c r="L35" s="216"/>
      <c r="M35" s="216"/>
      <c r="N35" s="364">
        <f t="shared" si="0"/>
        <v>312</v>
      </c>
      <c r="O35" s="354">
        <v>116</v>
      </c>
      <c r="P35" s="377">
        <v>196</v>
      </c>
      <c r="Q35" s="202">
        <f t="shared" si="1"/>
        <v>0</v>
      </c>
    </row>
    <row r="36" spans="1:17">
      <c r="A36" s="609" t="s">
        <v>338</v>
      </c>
      <c r="B36" s="217">
        <v>2</v>
      </c>
      <c r="C36" s="217">
        <v>1</v>
      </c>
      <c r="D36" s="217">
        <v>4</v>
      </c>
      <c r="E36" s="217">
        <v>4</v>
      </c>
      <c r="F36" s="217"/>
      <c r="G36" s="217"/>
      <c r="H36" s="216"/>
      <c r="I36" s="216"/>
      <c r="J36" s="216"/>
      <c r="K36" s="216"/>
      <c r="L36" s="216"/>
      <c r="M36" s="216"/>
      <c r="N36" s="364">
        <f t="shared" si="0"/>
        <v>11</v>
      </c>
      <c r="O36" s="354">
        <v>3</v>
      </c>
      <c r="P36" s="377">
        <v>8</v>
      </c>
      <c r="Q36" s="202">
        <f t="shared" si="1"/>
        <v>0</v>
      </c>
    </row>
    <row r="37" spans="1:17">
      <c r="A37" s="609" t="s">
        <v>339</v>
      </c>
      <c r="B37" s="217">
        <v>0</v>
      </c>
      <c r="C37" s="217">
        <v>0</v>
      </c>
      <c r="D37" s="217">
        <v>4</v>
      </c>
      <c r="E37" s="217">
        <v>6</v>
      </c>
      <c r="F37" s="217"/>
      <c r="G37" s="217"/>
      <c r="H37" s="216"/>
      <c r="I37" s="216"/>
      <c r="J37" s="216"/>
      <c r="K37" s="216"/>
      <c r="L37" s="216"/>
      <c r="M37" s="216"/>
      <c r="N37" s="364">
        <f t="shared" ref="N37:N69" si="2">SUM(B37:M37)</f>
        <v>10</v>
      </c>
      <c r="O37" s="354">
        <v>4</v>
      </c>
      <c r="P37" s="377">
        <v>6</v>
      </c>
      <c r="Q37" s="202">
        <f t="shared" ref="Q37:Q69" si="3">N37-O37-P37</f>
        <v>0</v>
      </c>
    </row>
    <row r="38" spans="1:17">
      <c r="A38" s="609" t="s">
        <v>340</v>
      </c>
      <c r="B38" s="217">
        <v>1</v>
      </c>
      <c r="C38" s="217">
        <v>1</v>
      </c>
      <c r="D38" s="217">
        <v>4</v>
      </c>
      <c r="E38" s="217">
        <v>6</v>
      </c>
      <c r="F38" s="217"/>
      <c r="G38" s="217"/>
      <c r="H38" s="216"/>
      <c r="I38" s="216"/>
      <c r="J38" s="216"/>
      <c r="K38" s="216"/>
      <c r="L38" s="216"/>
      <c r="M38" s="216"/>
      <c r="N38" s="364">
        <f t="shared" si="2"/>
        <v>12</v>
      </c>
      <c r="O38" s="354">
        <v>10</v>
      </c>
      <c r="P38" s="377">
        <v>2</v>
      </c>
      <c r="Q38" s="202">
        <f t="shared" si="3"/>
        <v>0</v>
      </c>
    </row>
    <row r="39" spans="1:17">
      <c r="A39" s="609" t="s">
        <v>43</v>
      </c>
      <c r="B39" s="217">
        <v>0</v>
      </c>
      <c r="C39" s="217">
        <v>1</v>
      </c>
      <c r="D39" s="217">
        <v>0</v>
      </c>
      <c r="E39" s="217">
        <v>1</v>
      </c>
      <c r="F39" s="217"/>
      <c r="G39" s="217"/>
      <c r="H39" s="216"/>
      <c r="I39" s="216"/>
      <c r="J39" s="216"/>
      <c r="K39" s="216"/>
      <c r="L39" s="216"/>
      <c r="M39" s="216"/>
      <c r="N39" s="364">
        <f t="shared" si="2"/>
        <v>2</v>
      </c>
      <c r="O39" s="354">
        <v>1</v>
      </c>
      <c r="P39" s="377">
        <v>1</v>
      </c>
      <c r="Q39" s="202">
        <f t="shared" si="3"/>
        <v>0</v>
      </c>
    </row>
    <row r="40" spans="1:17">
      <c r="A40" s="609" t="s">
        <v>341</v>
      </c>
      <c r="B40" s="217">
        <v>0</v>
      </c>
      <c r="C40" s="217">
        <v>2</v>
      </c>
      <c r="D40" s="217">
        <v>4</v>
      </c>
      <c r="E40" s="217">
        <v>3</v>
      </c>
      <c r="F40" s="217"/>
      <c r="G40" s="217"/>
      <c r="H40" s="216"/>
      <c r="I40" s="216"/>
      <c r="J40" s="216"/>
      <c r="K40" s="216"/>
      <c r="L40" s="216"/>
      <c r="M40" s="216"/>
      <c r="N40" s="364">
        <f t="shared" si="2"/>
        <v>9</v>
      </c>
      <c r="O40" s="354">
        <v>5</v>
      </c>
      <c r="P40" s="377">
        <v>4</v>
      </c>
      <c r="Q40" s="202">
        <f t="shared" si="3"/>
        <v>0</v>
      </c>
    </row>
    <row r="41" spans="1:17">
      <c r="A41" s="609" t="s">
        <v>342</v>
      </c>
      <c r="B41" s="217">
        <v>0</v>
      </c>
      <c r="C41" s="217">
        <v>2</v>
      </c>
      <c r="D41" s="217">
        <v>0</v>
      </c>
      <c r="E41" s="217">
        <v>0</v>
      </c>
      <c r="F41" s="217"/>
      <c r="G41" s="217"/>
      <c r="H41" s="216"/>
      <c r="I41" s="216"/>
      <c r="J41" s="216"/>
      <c r="K41" s="216"/>
      <c r="L41" s="216"/>
      <c r="M41" s="216"/>
      <c r="N41" s="364">
        <f t="shared" si="2"/>
        <v>2</v>
      </c>
      <c r="O41" s="354">
        <v>1</v>
      </c>
      <c r="P41" s="377">
        <v>1</v>
      </c>
      <c r="Q41" s="202">
        <f t="shared" si="3"/>
        <v>0</v>
      </c>
    </row>
    <row r="42" spans="1:17">
      <c r="A42" s="609" t="s">
        <v>343</v>
      </c>
      <c r="B42" s="217">
        <v>0</v>
      </c>
      <c r="C42" s="217">
        <v>0</v>
      </c>
      <c r="D42" s="217">
        <v>0</v>
      </c>
      <c r="E42" s="217">
        <v>2</v>
      </c>
      <c r="F42" s="217"/>
      <c r="G42" s="217"/>
      <c r="H42" s="216"/>
      <c r="I42" s="216"/>
      <c r="J42" s="216"/>
      <c r="K42" s="216"/>
      <c r="L42" s="216"/>
      <c r="M42" s="216"/>
      <c r="N42" s="364">
        <f t="shared" si="2"/>
        <v>2</v>
      </c>
      <c r="O42" s="354">
        <v>1</v>
      </c>
      <c r="P42" s="377">
        <v>1</v>
      </c>
      <c r="Q42" s="202">
        <f t="shared" si="3"/>
        <v>0</v>
      </c>
    </row>
    <row r="43" spans="1:17">
      <c r="A43" s="892" t="s">
        <v>578</v>
      </c>
      <c r="B43" s="217">
        <v>0</v>
      </c>
      <c r="C43" s="217">
        <v>0</v>
      </c>
      <c r="D43" s="217">
        <v>1</v>
      </c>
      <c r="E43" s="217">
        <v>0</v>
      </c>
      <c r="F43" s="217"/>
      <c r="G43" s="217"/>
      <c r="H43" s="216"/>
      <c r="I43" s="216"/>
      <c r="J43" s="216"/>
      <c r="K43" s="216"/>
      <c r="L43" s="216"/>
      <c r="M43" s="216"/>
      <c r="N43" s="364">
        <f t="shared" si="2"/>
        <v>1</v>
      </c>
      <c r="O43" s="354">
        <v>1</v>
      </c>
      <c r="P43" s="377">
        <v>0</v>
      </c>
      <c r="Q43" s="202">
        <f t="shared" si="3"/>
        <v>0</v>
      </c>
    </row>
    <row r="44" spans="1:17">
      <c r="A44" s="609" t="s">
        <v>344</v>
      </c>
      <c r="B44" s="217">
        <v>16</v>
      </c>
      <c r="C44" s="217">
        <v>12</v>
      </c>
      <c r="D44" s="217">
        <v>8</v>
      </c>
      <c r="E44" s="217">
        <v>9</v>
      </c>
      <c r="F44" s="217"/>
      <c r="G44" s="217"/>
      <c r="H44" s="216"/>
      <c r="I44" s="216"/>
      <c r="J44" s="216"/>
      <c r="K44" s="216"/>
      <c r="L44" s="216"/>
      <c r="M44" s="216"/>
      <c r="N44" s="364">
        <f t="shared" si="2"/>
        <v>45</v>
      </c>
      <c r="O44" s="354">
        <v>15</v>
      </c>
      <c r="P44" s="377">
        <v>30</v>
      </c>
      <c r="Q44" s="202">
        <f t="shared" si="3"/>
        <v>0</v>
      </c>
    </row>
    <row r="45" spans="1:17">
      <c r="A45" s="609" t="s">
        <v>345</v>
      </c>
      <c r="B45" s="217">
        <v>2</v>
      </c>
      <c r="C45" s="217">
        <v>1</v>
      </c>
      <c r="D45" s="217">
        <v>1</v>
      </c>
      <c r="E45" s="217">
        <v>2</v>
      </c>
      <c r="F45" s="217"/>
      <c r="G45" s="217"/>
      <c r="H45" s="216"/>
      <c r="I45" s="216"/>
      <c r="J45" s="216"/>
      <c r="K45" s="216"/>
      <c r="L45" s="216"/>
      <c r="M45" s="216"/>
      <c r="N45" s="364">
        <f t="shared" si="2"/>
        <v>6</v>
      </c>
      <c r="O45" s="354">
        <v>3</v>
      </c>
      <c r="P45" s="377">
        <v>3</v>
      </c>
      <c r="Q45" s="202">
        <f t="shared" si="3"/>
        <v>0</v>
      </c>
    </row>
    <row r="46" spans="1:17">
      <c r="A46" s="609" t="s">
        <v>346</v>
      </c>
      <c r="B46" s="217">
        <v>1</v>
      </c>
      <c r="C46" s="217">
        <v>1</v>
      </c>
      <c r="D46" s="217">
        <v>0</v>
      </c>
      <c r="E46" s="217">
        <v>2</v>
      </c>
      <c r="F46" s="217"/>
      <c r="G46" s="217"/>
      <c r="H46" s="216"/>
      <c r="I46" s="216"/>
      <c r="J46" s="216"/>
      <c r="K46" s="216"/>
      <c r="L46" s="216"/>
      <c r="M46" s="216"/>
      <c r="N46" s="364">
        <f t="shared" si="2"/>
        <v>4</v>
      </c>
      <c r="O46" s="354">
        <v>2</v>
      </c>
      <c r="P46" s="377">
        <v>2</v>
      </c>
      <c r="Q46" s="202">
        <f t="shared" si="3"/>
        <v>0</v>
      </c>
    </row>
    <row r="47" spans="1:17">
      <c r="A47" s="609" t="s">
        <v>347</v>
      </c>
      <c r="B47" s="217">
        <v>14</v>
      </c>
      <c r="C47" s="217">
        <v>17</v>
      </c>
      <c r="D47" s="217">
        <v>8</v>
      </c>
      <c r="E47" s="217">
        <v>1</v>
      </c>
      <c r="F47" s="217"/>
      <c r="G47" s="217"/>
      <c r="H47" s="216"/>
      <c r="I47" s="216"/>
      <c r="J47" s="216"/>
      <c r="K47" s="216"/>
      <c r="L47" s="216"/>
      <c r="M47" s="216"/>
      <c r="N47" s="364">
        <f t="shared" si="2"/>
        <v>40</v>
      </c>
      <c r="O47" s="354">
        <v>14</v>
      </c>
      <c r="P47" s="377">
        <v>26</v>
      </c>
      <c r="Q47" s="202">
        <f t="shared" si="3"/>
        <v>0</v>
      </c>
    </row>
    <row r="48" spans="1:17">
      <c r="A48" s="609" t="s">
        <v>348</v>
      </c>
      <c r="B48" s="217">
        <v>0</v>
      </c>
      <c r="C48" s="217">
        <v>0</v>
      </c>
      <c r="D48" s="217">
        <v>2</v>
      </c>
      <c r="E48" s="217">
        <v>0</v>
      </c>
      <c r="F48" s="217"/>
      <c r="G48" s="217"/>
      <c r="H48" s="216"/>
      <c r="I48" s="216"/>
      <c r="J48" s="216"/>
      <c r="K48" s="216"/>
      <c r="L48" s="216"/>
      <c r="M48" s="216"/>
      <c r="N48" s="364">
        <f t="shared" si="2"/>
        <v>2</v>
      </c>
      <c r="O48" s="354">
        <v>1</v>
      </c>
      <c r="P48" s="377">
        <v>1</v>
      </c>
      <c r="Q48" s="202">
        <f t="shared" si="3"/>
        <v>0</v>
      </c>
    </row>
    <row r="49" spans="1:17">
      <c r="A49" s="609" t="s">
        <v>349</v>
      </c>
      <c r="B49" s="217">
        <v>4</v>
      </c>
      <c r="C49" s="217">
        <v>3</v>
      </c>
      <c r="D49" s="217">
        <v>0</v>
      </c>
      <c r="E49" s="217">
        <v>0</v>
      </c>
      <c r="F49" s="217"/>
      <c r="G49" s="217"/>
      <c r="H49" s="216"/>
      <c r="I49" s="216"/>
      <c r="J49" s="216"/>
      <c r="K49" s="216"/>
      <c r="L49" s="216"/>
      <c r="M49" s="216"/>
      <c r="N49" s="364">
        <f t="shared" si="2"/>
        <v>7</v>
      </c>
      <c r="O49" s="354">
        <v>1</v>
      </c>
      <c r="P49" s="377">
        <v>6</v>
      </c>
      <c r="Q49" s="202">
        <f t="shared" si="3"/>
        <v>0</v>
      </c>
    </row>
    <row r="50" spans="1:17">
      <c r="A50" s="609" t="s">
        <v>350</v>
      </c>
      <c r="B50" s="217">
        <v>1</v>
      </c>
      <c r="C50" s="217">
        <v>0</v>
      </c>
      <c r="D50" s="217">
        <v>0</v>
      </c>
      <c r="E50" s="217">
        <v>0</v>
      </c>
      <c r="F50" s="217"/>
      <c r="G50" s="217"/>
      <c r="H50" s="216"/>
      <c r="I50" s="216"/>
      <c r="J50" s="216"/>
      <c r="K50" s="216"/>
      <c r="L50" s="216"/>
      <c r="M50" s="216"/>
      <c r="N50" s="364">
        <f t="shared" si="2"/>
        <v>1</v>
      </c>
      <c r="O50" s="354">
        <v>1</v>
      </c>
      <c r="P50" s="377">
        <v>0</v>
      </c>
      <c r="Q50" s="202">
        <f t="shared" si="3"/>
        <v>0</v>
      </c>
    </row>
    <row r="51" spans="1:17">
      <c r="A51" s="609" t="s">
        <v>351</v>
      </c>
      <c r="B51" s="217">
        <v>0</v>
      </c>
      <c r="C51" s="217">
        <v>0</v>
      </c>
      <c r="D51" s="217">
        <v>1</v>
      </c>
      <c r="E51" s="217">
        <v>0</v>
      </c>
      <c r="F51" s="217"/>
      <c r="G51" s="217"/>
      <c r="H51" s="216"/>
      <c r="I51" s="216"/>
      <c r="J51" s="216"/>
      <c r="K51" s="216"/>
      <c r="L51" s="216"/>
      <c r="M51" s="216"/>
      <c r="N51" s="364">
        <f t="shared" si="2"/>
        <v>1</v>
      </c>
      <c r="O51" s="354">
        <v>1</v>
      </c>
      <c r="P51" s="377">
        <v>0</v>
      </c>
      <c r="Q51" s="202">
        <f t="shared" si="3"/>
        <v>0</v>
      </c>
    </row>
    <row r="52" spans="1:17">
      <c r="A52" s="609" t="s">
        <v>352</v>
      </c>
      <c r="B52" s="217">
        <v>1</v>
      </c>
      <c r="C52" s="217">
        <v>1</v>
      </c>
      <c r="D52" s="217">
        <v>4</v>
      </c>
      <c r="E52" s="217">
        <v>1</v>
      </c>
      <c r="F52" s="217"/>
      <c r="G52" s="217"/>
      <c r="H52" s="216"/>
      <c r="I52" s="216"/>
      <c r="J52" s="216"/>
      <c r="K52" s="216"/>
      <c r="L52" s="216"/>
      <c r="M52" s="216"/>
      <c r="N52" s="364">
        <f t="shared" si="2"/>
        <v>7</v>
      </c>
      <c r="O52" s="354">
        <v>1</v>
      </c>
      <c r="P52" s="377">
        <v>6</v>
      </c>
      <c r="Q52" s="202">
        <f t="shared" si="3"/>
        <v>0</v>
      </c>
    </row>
    <row r="53" spans="1:17">
      <c r="A53" s="609" t="s">
        <v>353</v>
      </c>
      <c r="B53" s="217">
        <v>0</v>
      </c>
      <c r="C53" s="217">
        <v>0</v>
      </c>
      <c r="D53" s="217">
        <v>2</v>
      </c>
      <c r="E53" s="217">
        <v>0</v>
      </c>
      <c r="F53" s="217"/>
      <c r="G53" s="217"/>
      <c r="H53" s="216"/>
      <c r="I53" s="216"/>
      <c r="J53" s="216"/>
      <c r="K53" s="216"/>
      <c r="L53" s="216"/>
      <c r="M53" s="216"/>
      <c r="N53" s="364">
        <f t="shared" si="2"/>
        <v>2</v>
      </c>
      <c r="O53" s="354">
        <v>0</v>
      </c>
      <c r="P53" s="377">
        <v>2</v>
      </c>
      <c r="Q53" s="202">
        <f t="shared" si="3"/>
        <v>0</v>
      </c>
    </row>
    <row r="54" spans="1:17">
      <c r="A54" s="609" t="s">
        <v>354</v>
      </c>
      <c r="B54" s="217">
        <v>0</v>
      </c>
      <c r="C54" s="217">
        <v>0</v>
      </c>
      <c r="D54" s="217">
        <v>0</v>
      </c>
      <c r="E54" s="217">
        <v>0</v>
      </c>
      <c r="F54" s="217"/>
      <c r="G54" s="217"/>
      <c r="H54" s="216"/>
      <c r="I54" s="216"/>
      <c r="J54" s="216"/>
      <c r="K54" s="216"/>
      <c r="L54" s="216"/>
      <c r="M54" s="216"/>
      <c r="N54" s="364">
        <f t="shared" si="2"/>
        <v>0</v>
      </c>
      <c r="O54" s="354">
        <v>0</v>
      </c>
      <c r="P54" s="377">
        <v>0</v>
      </c>
      <c r="Q54" s="202">
        <f t="shared" si="3"/>
        <v>0</v>
      </c>
    </row>
    <row r="55" spans="1:17">
      <c r="A55" s="609" t="s">
        <v>355</v>
      </c>
      <c r="B55" s="217">
        <v>0</v>
      </c>
      <c r="C55" s="217">
        <v>0</v>
      </c>
      <c r="D55" s="217">
        <v>0</v>
      </c>
      <c r="E55" s="217">
        <v>1</v>
      </c>
      <c r="F55" s="217"/>
      <c r="G55" s="217"/>
      <c r="H55" s="216"/>
      <c r="I55" s="216"/>
      <c r="J55" s="216"/>
      <c r="K55" s="216"/>
      <c r="L55" s="216"/>
      <c r="M55" s="216"/>
      <c r="N55" s="364">
        <f t="shared" si="2"/>
        <v>1</v>
      </c>
      <c r="O55" s="354">
        <v>0</v>
      </c>
      <c r="P55" s="377">
        <v>1</v>
      </c>
      <c r="Q55" s="202">
        <f t="shared" si="3"/>
        <v>0</v>
      </c>
    </row>
    <row r="56" spans="1:17">
      <c r="A56" s="609" t="s">
        <v>356</v>
      </c>
      <c r="B56" s="217">
        <v>1</v>
      </c>
      <c r="C56" s="217">
        <v>0</v>
      </c>
      <c r="D56" s="217">
        <v>2</v>
      </c>
      <c r="E56" s="217">
        <v>0</v>
      </c>
      <c r="F56" s="217"/>
      <c r="G56" s="217"/>
      <c r="H56" s="216"/>
      <c r="I56" s="216"/>
      <c r="J56" s="216"/>
      <c r="K56" s="216"/>
      <c r="L56" s="216"/>
      <c r="M56" s="216"/>
      <c r="N56" s="364">
        <f t="shared" si="2"/>
        <v>3</v>
      </c>
      <c r="O56" s="354">
        <v>1</v>
      </c>
      <c r="P56" s="377">
        <v>2</v>
      </c>
      <c r="Q56" s="202">
        <f t="shared" si="3"/>
        <v>0</v>
      </c>
    </row>
    <row r="57" spans="1:17">
      <c r="A57" s="609" t="s">
        <v>357</v>
      </c>
      <c r="B57" s="217">
        <v>0</v>
      </c>
      <c r="C57" s="217">
        <v>0</v>
      </c>
      <c r="D57" s="217">
        <v>0</v>
      </c>
      <c r="E57" s="217">
        <v>1</v>
      </c>
      <c r="F57" s="217"/>
      <c r="G57" s="217"/>
      <c r="H57" s="216"/>
      <c r="I57" s="216"/>
      <c r="J57" s="216"/>
      <c r="K57" s="216"/>
      <c r="L57" s="216"/>
      <c r="M57" s="216"/>
      <c r="N57" s="364">
        <f t="shared" si="2"/>
        <v>1</v>
      </c>
      <c r="O57" s="354">
        <v>0</v>
      </c>
      <c r="P57" s="377">
        <v>1</v>
      </c>
      <c r="Q57" s="202">
        <f t="shared" si="3"/>
        <v>0</v>
      </c>
    </row>
    <row r="58" spans="1:17">
      <c r="A58" s="609" t="s">
        <v>358</v>
      </c>
      <c r="B58" s="217">
        <v>0</v>
      </c>
      <c r="C58" s="217">
        <v>0</v>
      </c>
      <c r="D58" s="217">
        <v>0</v>
      </c>
      <c r="E58" s="217">
        <v>0</v>
      </c>
      <c r="F58" s="217"/>
      <c r="G58" s="217"/>
      <c r="H58" s="216"/>
      <c r="I58" s="216"/>
      <c r="J58" s="216"/>
      <c r="K58" s="216"/>
      <c r="L58" s="216"/>
      <c r="M58" s="216"/>
      <c r="N58" s="364">
        <f t="shared" si="2"/>
        <v>0</v>
      </c>
      <c r="O58" s="354">
        <v>0</v>
      </c>
      <c r="P58" s="377">
        <v>0</v>
      </c>
      <c r="Q58" s="202">
        <f t="shared" si="3"/>
        <v>0</v>
      </c>
    </row>
    <row r="59" spans="1:17">
      <c r="A59" s="609" t="s">
        <v>359</v>
      </c>
      <c r="B59" s="217">
        <v>0</v>
      </c>
      <c r="C59" s="217">
        <v>0</v>
      </c>
      <c r="D59" s="217">
        <v>0</v>
      </c>
      <c r="E59" s="217">
        <v>0</v>
      </c>
      <c r="F59" s="217"/>
      <c r="G59" s="217"/>
      <c r="H59" s="216"/>
      <c r="I59" s="216"/>
      <c r="J59" s="216"/>
      <c r="K59" s="216"/>
      <c r="L59" s="216"/>
      <c r="M59" s="216"/>
      <c r="N59" s="364">
        <f t="shared" si="2"/>
        <v>0</v>
      </c>
      <c r="O59" s="354">
        <v>0</v>
      </c>
      <c r="P59" s="377">
        <v>0</v>
      </c>
      <c r="Q59" s="202">
        <f t="shared" si="3"/>
        <v>0</v>
      </c>
    </row>
    <row r="60" spans="1:17">
      <c r="A60" s="609" t="s">
        <v>360</v>
      </c>
      <c r="B60" s="217">
        <v>1</v>
      </c>
      <c r="C60" s="217">
        <v>0</v>
      </c>
      <c r="D60" s="217">
        <v>1</v>
      </c>
      <c r="E60" s="217">
        <v>1</v>
      </c>
      <c r="F60" s="217"/>
      <c r="G60" s="217"/>
      <c r="H60" s="216"/>
      <c r="I60" s="216"/>
      <c r="J60" s="216"/>
      <c r="K60" s="216"/>
      <c r="L60" s="216"/>
      <c r="M60" s="216"/>
      <c r="N60" s="364">
        <f t="shared" si="2"/>
        <v>3</v>
      </c>
      <c r="O60" s="354">
        <v>0</v>
      </c>
      <c r="P60" s="377">
        <v>3</v>
      </c>
      <c r="Q60" s="202">
        <f t="shared" si="3"/>
        <v>0</v>
      </c>
    </row>
    <row r="61" spans="1:17">
      <c r="A61" s="609" t="s">
        <v>361</v>
      </c>
      <c r="B61" s="217">
        <v>0</v>
      </c>
      <c r="C61" s="217">
        <v>1</v>
      </c>
      <c r="D61" s="217">
        <v>0</v>
      </c>
      <c r="E61" s="217">
        <v>0</v>
      </c>
      <c r="F61" s="217"/>
      <c r="G61" s="217"/>
      <c r="H61" s="216"/>
      <c r="I61" s="216"/>
      <c r="J61" s="216"/>
      <c r="K61" s="216"/>
      <c r="L61" s="216"/>
      <c r="M61" s="216"/>
      <c r="N61" s="364">
        <f t="shared" si="2"/>
        <v>1</v>
      </c>
      <c r="O61" s="354">
        <v>1</v>
      </c>
      <c r="P61" s="377">
        <v>0</v>
      </c>
      <c r="Q61" s="202">
        <f t="shared" si="3"/>
        <v>0</v>
      </c>
    </row>
    <row r="62" spans="1:17">
      <c r="A62" s="609" t="s">
        <v>362</v>
      </c>
      <c r="B62" s="217">
        <v>1</v>
      </c>
      <c r="C62" s="217">
        <v>0</v>
      </c>
      <c r="D62" s="217">
        <v>1</v>
      </c>
      <c r="E62" s="217">
        <v>1</v>
      </c>
      <c r="F62" s="217"/>
      <c r="G62" s="217"/>
      <c r="H62" s="216"/>
      <c r="I62" s="216"/>
      <c r="J62" s="216"/>
      <c r="K62" s="216"/>
      <c r="L62" s="216"/>
      <c r="M62" s="216"/>
      <c r="N62" s="364">
        <f t="shared" si="2"/>
        <v>3</v>
      </c>
      <c r="O62" s="354">
        <v>2</v>
      </c>
      <c r="P62" s="377">
        <v>1</v>
      </c>
      <c r="Q62" s="202">
        <f t="shared" si="3"/>
        <v>0</v>
      </c>
    </row>
    <row r="63" spans="1:17">
      <c r="A63" s="609" t="s">
        <v>363</v>
      </c>
      <c r="B63" s="217">
        <v>0</v>
      </c>
      <c r="C63" s="217">
        <v>1</v>
      </c>
      <c r="D63" s="217">
        <v>0</v>
      </c>
      <c r="E63" s="217">
        <v>2</v>
      </c>
      <c r="F63" s="217"/>
      <c r="G63" s="217"/>
      <c r="H63" s="216"/>
      <c r="I63" s="216"/>
      <c r="J63" s="216"/>
      <c r="K63" s="216"/>
      <c r="L63" s="216"/>
      <c r="M63" s="216"/>
      <c r="N63" s="364">
        <f t="shared" si="2"/>
        <v>3</v>
      </c>
      <c r="O63" s="354">
        <v>0</v>
      </c>
      <c r="P63" s="377">
        <v>3</v>
      </c>
      <c r="Q63" s="202">
        <f t="shared" si="3"/>
        <v>0</v>
      </c>
    </row>
    <row r="64" spans="1:17">
      <c r="A64" s="609" t="s">
        <v>450</v>
      </c>
      <c r="B64" s="217">
        <v>2</v>
      </c>
      <c r="C64" s="217">
        <v>0</v>
      </c>
      <c r="D64" s="217">
        <v>0</v>
      </c>
      <c r="E64" s="217">
        <v>0</v>
      </c>
      <c r="F64" s="217"/>
      <c r="G64" s="217"/>
      <c r="H64" s="216"/>
      <c r="I64" s="216"/>
      <c r="J64" s="216"/>
      <c r="K64" s="216"/>
      <c r="L64" s="216"/>
      <c r="M64" s="216"/>
      <c r="N64" s="364">
        <f t="shared" si="2"/>
        <v>2</v>
      </c>
      <c r="O64" s="354">
        <v>1</v>
      </c>
      <c r="P64" s="377">
        <v>1</v>
      </c>
      <c r="Q64" s="202">
        <f t="shared" si="3"/>
        <v>0</v>
      </c>
    </row>
    <row r="65" spans="1:17">
      <c r="A65" s="609" t="s">
        <v>365</v>
      </c>
      <c r="B65" s="217">
        <v>0</v>
      </c>
      <c r="C65" s="217">
        <v>2</v>
      </c>
      <c r="D65" s="217">
        <v>0</v>
      </c>
      <c r="E65" s="217">
        <v>1</v>
      </c>
      <c r="F65" s="217"/>
      <c r="G65" s="217"/>
      <c r="H65" s="216"/>
      <c r="I65" s="216"/>
      <c r="J65" s="216"/>
      <c r="K65" s="216"/>
      <c r="L65" s="216"/>
      <c r="M65" s="216"/>
      <c r="N65" s="364">
        <f t="shared" si="2"/>
        <v>3</v>
      </c>
      <c r="O65" s="354">
        <v>3</v>
      </c>
      <c r="P65" s="377">
        <v>0</v>
      </c>
      <c r="Q65" s="202">
        <f t="shared" si="3"/>
        <v>0</v>
      </c>
    </row>
    <row r="66" spans="1:17">
      <c r="A66" s="609" t="s">
        <v>366</v>
      </c>
      <c r="B66" s="217">
        <v>0</v>
      </c>
      <c r="C66" s="217">
        <v>0</v>
      </c>
      <c r="D66" s="217">
        <v>0</v>
      </c>
      <c r="E66" s="217">
        <v>1</v>
      </c>
      <c r="F66" s="217"/>
      <c r="G66" s="217"/>
      <c r="H66" s="216"/>
      <c r="I66" s="216"/>
      <c r="J66" s="216"/>
      <c r="K66" s="216"/>
      <c r="L66" s="216"/>
      <c r="M66" s="216"/>
      <c r="N66" s="364">
        <f t="shared" si="2"/>
        <v>1</v>
      </c>
      <c r="O66" s="354">
        <v>0</v>
      </c>
      <c r="P66" s="377">
        <v>1</v>
      </c>
      <c r="Q66" s="202">
        <f t="shared" si="3"/>
        <v>0</v>
      </c>
    </row>
    <row r="67" spans="1:17">
      <c r="A67" s="609" t="s">
        <v>367</v>
      </c>
      <c r="B67" s="217">
        <v>0</v>
      </c>
      <c r="C67" s="217">
        <v>0</v>
      </c>
      <c r="D67" s="217">
        <v>0</v>
      </c>
      <c r="E67" s="217">
        <v>1</v>
      </c>
      <c r="F67" s="217"/>
      <c r="G67" s="217"/>
      <c r="H67" s="216"/>
      <c r="I67" s="216"/>
      <c r="J67" s="216"/>
      <c r="K67" s="216"/>
      <c r="L67" s="216"/>
      <c r="M67" s="216"/>
      <c r="N67" s="364">
        <f t="shared" si="2"/>
        <v>1</v>
      </c>
      <c r="O67" s="354">
        <v>1</v>
      </c>
      <c r="P67" s="377">
        <v>0</v>
      </c>
      <c r="Q67" s="202">
        <f t="shared" si="3"/>
        <v>0</v>
      </c>
    </row>
    <row r="68" spans="1:17">
      <c r="A68" s="609" t="s">
        <v>368</v>
      </c>
      <c r="B68" s="217">
        <v>2</v>
      </c>
      <c r="C68" s="217">
        <v>0</v>
      </c>
      <c r="D68" s="217">
        <v>0</v>
      </c>
      <c r="E68" s="217">
        <v>2</v>
      </c>
      <c r="F68" s="217"/>
      <c r="G68" s="217"/>
      <c r="H68" s="216"/>
      <c r="I68" s="216"/>
      <c r="J68" s="216"/>
      <c r="K68" s="216"/>
      <c r="L68" s="216"/>
      <c r="M68" s="216"/>
      <c r="N68" s="364">
        <f t="shared" si="2"/>
        <v>4</v>
      </c>
      <c r="O68" s="354">
        <v>3</v>
      </c>
      <c r="P68" s="377">
        <v>1</v>
      </c>
      <c r="Q68" s="202">
        <f t="shared" si="3"/>
        <v>0</v>
      </c>
    </row>
    <row r="69" spans="1:17">
      <c r="A69" s="609" t="s">
        <v>369</v>
      </c>
      <c r="B69" s="217">
        <v>0</v>
      </c>
      <c r="C69" s="217">
        <v>0</v>
      </c>
      <c r="D69" s="217">
        <v>2</v>
      </c>
      <c r="E69" s="217">
        <v>0</v>
      </c>
      <c r="F69" s="217"/>
      <c r="G69" s="217"/>
      <c r="H69" s="216"/>
      <c r="I69" s="216"/>
      <c r="J69" s="216"/>
      <c r="K69" s="216"/>
      <c r="L69" s="216"/>
      <c r="M69" s="216"/>
      <c r="N69" s="364">
        <f t="shared" si="2"/>
        <v>2</v>
      </c>
      <c r="O69" s="354">
        <v>1</v>
      </c>
      <c r="P69" s="377">
        <v>1</v>
      </c>
      <c r="Q69" s="202">
        <f t="shared" si="3"/>
        <v>0</v>
      </c>
    </row>
    <row r="70" spans="1:17">
      <c r="A70" s="609" t="s">
        <v>370</v>
      </c>
      <c r="B70" s="217">
        <v>4</v>
      </c>
      <c r="C70" s="217">
        <v>1</v>
      </c>
      <c r="D70" s="217">
        <v>0</v>
      </c>
      <c r="E70" s="217">
        <v>0</v>
      </c>
      <c r="F70" s="217"/>
      <c r="G70" s="217"/>
      <c r="H70" s="216"/>
      <c r="I70" s="216"/>
      <c r="J70" s="216"/>
      <c r="K70" s="216"/>
      <c r="L70" s="216"/>
      <c r="M70" s="216"/>
      <c r="N70" s="364">
        <f t="shared" ref="N70:N80" si="4">SUM(B70:M70)</f>
        <v>5</v>
      </c>
      <c r="O70" s="354">
        <v>4</v>
      </c>
      <c r="P70" s="377">
        <v>1</v>
      </c>
      <c r="Q70" s="202">
        <f t="shared" ref="Q70:Q80" si="5">N70-O70-P70</f>
        <v>0</v>
      </c>
    </row>
    <row r="71" spans="1:17">
      <c r="A71" s="609" t="s">
        <v>371</v>
      </c>
      <c r="B71" s="217">
        <v>3</v>
      </c>
      <c r="C71" s="217">
        <v>0</v>
      </c>
      <c r="D71" s="217">
        <v>1</v>
      </c>
      <c r="E71" s="217">
        <v>0</v>
      </c>
      <c r="F71" s="217"/>
      <c r="G71" s="217"/>
      <c r="H71" s="216"/>
      <c r="I71" s="216"/>
      <c r="J71" s="216"/>
      <c r="K71" s="216"/>
      <c r="L71" s="216"/>
      <c r="M71" s="216"/>
      <c r="N71" s="364">
        <f t="shared" si="4"/>
        <v>4</v>
      </c>
      <c r="O71" s="354">
        <v>3</v>
      </c>
      <c r="P71" s="377">
        <v>1</v>
      </c>
      <c r="Q71" s="202">
        <f t="shared" si="5"/>
        <v>0</v>
      </c>
    </row>
    <row r="72" spans="1:17">
      <c r="A72" s="609" t="s">
        <v>372</v>
      </c>
      <c r="B72" s="217">
        <v>0</v>
      </c>
      <c r="C72" s="217">
        <v>0</v>
      </c>
      <c r="D72" s="217">
        <v>0</v>
      </c>
      <c r="E72" s="217">
        <v>0</v>
      </c>
      <c r="F72" s="217"/>
      <c r="G72" s="217"/>
      <c r="H72" s="216"/>
      <c r="I72" s="216"/>
      <c r="J72" s="216"/>
      <c r="K72" s="216"/>
      <c r="L72" s="216"/>
      <c r="M72" s="216"/>
      <c r="N72" s="364">
        <f t="shared" si="4"/>
        <v>0</v>
      </c>
      <c r="O72" s="354">
        <v>0</v>
      </c>
      <c r="P72" s="377">
        <v>0</v>
      </c>
      <c r="Q72" s="202">
        <f t="shared" si="5"/>
        <v>0</v>
      </c>
    </row>
    <row r="73" spans="1:17">
      <c r="A73" s="609" t="s">
        <v>373</v>
      </c>
      <c r="B73" s="217">
        <v>0</v>
      </c>
      <c r="C73" s="217">
        <v>1</v>
      </c>
      <c r="D73" s="217">
        <v>0</v>
      </c>
      <c r="E73" s="217">
        <v>0</v>
      </c>
      <c r="F73" s="217"/>
      <c r="G73" s="217"/>
      <c r="H73" s="216"/>
      <c r="I73" s="216"/>
      <c r="J73" s="216"/>
      <c r="K73" s="216"/>
      <c r="L73" s="216"/>
      <c r="M73" s="216"/>
      <c r="N73" s="364">
        <f t="shared" si="4"/>
        <v>1</v>
      </c>
      <c r="O73" s="354">
        <v>1</v>
      </c>
      <c r="P73" s="377">
        <v>0</v>
      </c>
      <c r="Q73" s="202">
        <f t="shared" si="5"/>
        <v>0</v>
      </c>
    </row>
    <row r="74" spans="1:17">
      <c r="A74" s="609" t="s">
        <v>374</v>
      </c>
      <c r="B74" s="217">
        <v>0</v>
      </c>
      <c r="C74" s="217">
        <v>0</v>
      </c>
      <c r="D74" s="217">
        <v>0</v>
      </c>
      <c r="E74" s="217">
        <v>0</v>
      </c>
      <c r="F74" s="217"/>
      <c r="G74" s="217"/>
      <c r="H74" s="216"/>
      <c r="I74" s="216"/>
      <c r="J74" s="216"/>
      <c r="K74" s="216"/>
      <c r="L74" s="216"/>
      <c r="M74" s="216"/>
      <c r="N74" s="364">
        <f t="shared" si="4"/>
        <v>0</v>
      </c>
      <c r="O74" s="354">
        <v>0</v>
      </c>
      <c r="P74" s="377">
        <v>0</v>
      </c>
      <c r="Q74" s="202">
        <f t="shared" si="5"/>
        <v>0</v>
      </c>
    </row>
    <row r="75" spans="1:17">
      <c r="A75" s="609" t="s">
        <v>375</v>
      </c>
      <c r="B75" s="217">
        <v>0</v>
      </c>
      <c r="C75" s="217">
        <v>0</v>
      </c>
      <c r="D75" s="217">
        <v>1</v>
      </c>
      <c r="E75" s="217">
        <v>2</v>
      </c>
      <c r="F75" s="217"/>
      <c r="G75" s="217"/>
      <c r="H75" s="216"/>
      <c r="I75" s="216"/>
      <c r="J75" s="216"/>
      <c r="K75" s="216"/>
      <c r="L75" s="216"/>
      <c r="M75" s="216"/>
      <c r="N75" s="364">
        <f t="shared" si="4"/>
        <v>3</v>
      </c>
      <c r="O75" s="354">
        <v>2</v>
      </c>
      <c r="P75" s="377">
        <v>1</v>
      </c>
      <c r="Q75" s="202">
        <f t="shared" si="5"/>
        <v>0</v>
      </c>
    </row>
    <row r="76" spans="1:17">
      <c r="A76" s="609" t="s">
        <v>376</v>
      </c>
      <c r="B76" s="217">
        <v>1</v>
      </c>
      <c r="C76" s="217">
        <v>0</v>
      </c>
      <c r="D76" s="217">
        <v>0</v>
      </c>
      <c r="E76" s="217">
        <v>2</v>
      </c>
      <c r="F76" s="217"/>
      <c r="G76" s="217"/>
      <c r="H76" s="216"/>
      <c r="I76" s="216"/>
      <c r="J76" s="216"/>
      <c r="K76" s="216"/>
      <c r="L76" s="216"/>
      <c r="M76" s="216"/>
      <c r="N76" s="364">
        <f t="shared" si="4"/>
        <v>3</v>
      </c>
      <c r="O76" s="354">
        <v>1</v>
      </c>
      <c r="P76" s="377">
        <v>2</v>
      </c>
      <c r="Q76" s="202">
        <f t="shared" si="5"/>
        <v>0</v>
      </c>
    </row>
    <row r="77" spans="1:17">
      <c r="A77" s="609" t="s">
        <v>377</v>
      </c>
      <c r="B77" s="217">
        <v>0</v>
      </c>
      <c r="C77" s="217">
        <v>0</v>
      </c>
      <c r="D77" s="217">
        <v>0</v>
      </c>
      <c r="E77" s="217">
        <v>2</v>
      </c>
      <c r="F77" s="217"/>
      <c r="G77" s="217"/>
      <c r="H77" s="216"/>
      <c r="I77" s="216"/>
      <c r="J77" s="216"/>
      <c r="K77" s="216"/>
      <c r="L77" s="216"/>
      <c r="M77" s="216"/>
      <c r="N77" s="364">
        <f t="shared" si="4"/>
        <v>2</v>
      </c>
      <c r="O77" s="354">
        <v>1</v>
      </c>
      <c r="P77" s="377">
        <v>1</v>
      </c>
      <c r="Q77" s="202">
        <f t="shared" si="5"/>
        <v>0</v>
      </c>
    </row>
    <row r="78" spans="1:17">
      <c r="A78" s="609" t="s">
        <v>378</v>
      </c>
      <c r="B78" s="217">
        <v>0</v>
      </c>
      <c r="C78" s="217">
        <v>2</v>
      </c>
      <c r="D78" s="217">
        <v>0</v>
      </c>
      <c r="E78" s="217">
        <v>0</v>
      </c>
      <c r="F78" s="217"/>
      <c r="G78" s="217"/>
      <c r="H78" s="216"/>
      <c r="I78" s="216"/>
      <c r="J78" s="216"/>
      <c r="K78" s="216"/>
      <c r="L78" s="216"/>
      <c r="M78" s="216"/>
      <c r="N78" s="364">
        <f t="shared" si="4"/>
        <v>2</v>
      </c>
      <c r="O78" s="354">
        <v>0</v>
      </c>
      <c r="P78" s="377">
        <v>2</v>
      </c>
      <c r="Q78" s="202">
        <f t="shared" si="5"/>
        <v>0</v>
      </c>
    </row>
    <row r="79" spans="1:17">
      <c r="A79" s="609" t="s">
        <v>379</v>
      </c>
      <c r="B79" s="217">
        <v>0</v>
      </c>
      <c r="C79" s="217">
        <v>0</v>
      </c>
      <c r="D79" s="217">
        <v>0</v>
      </c>
      <c r="E79" s="217">
        <v>1</v>
      </c>
      <c r="F79" s="217"/>
      <c r="G79" s="217"/>
      <c r="H79" s="216"/>
      <c r="I79" s="216"/>
      <c r="J79" s="216"/>
      <c r="K79" s="216"/>
      <c r="L79" s="216"/>
      <c r="M79" s="216"/>
      <c r="N79" s="364">
        <f t="shared" si="4"/>
        <v>1</v>
      </c>
      <c r="O79" s="354">
        <v>0</v>
      </c>
      <c r="P79" s="377">
        <v>1</v>
      </c>
      <c r="Q79" s="202">
        <f t="shared" si="5"/>
        <v>0</v>
      </c>
    </row>
    <row r="80" spans="1:17" ht="15.75" thickBot="1">
      <c r="A80" s="610" t="s">
        <v>425</v>
      </c>
      <c r="B80" s="218">
        <v>3</v>
      </c>
      <c r="C80" s="218">
        <v>11</v>
      </c>
      <c r="D80" s="218">
        <v>10</v>
      </c>
      <c r="E80" s="218">
        <v>1</v>
      </c>
      <c r="F80" s="218"/>
      <c r="G80" s="218"/>
      <c r="H80" s="390"/>
      <c r="I80" s="390"/>
      <c r="J80" s="216"/>
      <c r="K80" s="216"/>
      <c r="L80" s="216"/>
      <c r="M80" s="216"/>
      <c r="N80" s="364">
        <f t="shared" si="4"/>
        <v>25</v>
      </c>
      <c r="O80" s="378"/>
      <c r="P80" s="379"/>
      <c r="Q80" s="202">
        <f t="shared" si="5"/>
        <v>25</v>
      </c>
    </row>
    <row r="81" spans="1:16" ht="15.75" thickBot="1">
      <c r="A81" s="360" t="s">
        <v>33</v>
      </c>
      <c r="B81" s="361">
        <f t="shared" ref="B81:N81" si="6">SUM(B4:B80)</f>
        <v>402</v>
      </c>
      <c r="C81" s="361">
        <f t="shared" si="6"/>
        <v>351</v>
      </c>
      <c r="D81" s="361">
        <f t="shared" si="6"/>
        <v>426</v>
      </c>
      <c r="E81" s="361">
        <f t="shared" si="6"/>
        <v>398</v>
      </c>
      <c r="F81" s="361">
        <f t="shared" si="6"/>
        <v>0</v>
      </c>
      <c r="G81" s="361">
        <f t="shared" si="6"/>
        <v>0</v>
      </c>
      <c r="H81" s="361">
        <f t="shared" si="6"/>
        <v>0</v>
      </c>
      <c r="I81" s="361">
        <f t="shared" si="6"/>
        <v>0</v>
      </c>
      <c r="J81" s="361">
        <f t="shared" si="6"/>
        <v>0</v>
      </c>
      <c r="K81" s="361">
        <f t="shared" si="6"/>
        <v>0</v>
      </c>
      <c r="L81" s="361">
        <f t="shared" si="6"/>
        <v>0</v>
      </c>
      <c r="M81" s="361">
        <f t="shared" si="6"/>
        <v>0</v>
      </c>
      <c r="N81" s="361">
        <f t="shared" si="6"/>
        <v>1577</v>
      </c>
      <c r="O81" s="361">
        <f>SUM(O4:O79)</f>
        <v>394</v>
      </c>
      <c r="P81" s="362">
        <f>SUM(P4:P79)</f>
        <v>1158</v>
      </c>
    </row>
    <row r="83" spans="1:16">
      <c r="A83" s="1214" t="s">
        <v>454</v>
      </c>
      <c r="B83" s="1214"/>
      <c r="C83" s="1214"/>
      <c r="D83" s="1214"/>
      <c r="E83" s="1214"/>
    </row>
    <row r="84" spans="1:16">
      <c r="A84" s="1214"/>
      <c r="B84" s="1214"/>
      <c r="C84" s="1214"/>
      <c r="D84" s="1214"/>
      <c r="E84" s="1214"/>
    </row>
    <row r="85" spans="1:16">
      <c r="A85" s="1214"/>
      <c r="B85" s="1214"/>
      <c r="C85" s="1214"/>
      <c r="D85" s="1214"/>
      <c r="E85" s="1214"/>
    </row>
    <row r="86" spans="1:16">
      <c r="A86" s="1214"/>
      <c r="B86" s="1214"/>
      <c r="C86" s="1214"/>
      <c r="D86" s="1214"/>
      <c r="E86" s="1214"/>
    </row>
    <row r="87" spans="1:16">
      <c r="A87" s="1214"/>
      <c r="B87" s="1214"/>
      <c r="C87" s="1214"/>
      <c r="D87" s="1214"/>
      <c r="E87" s="1214"/>
    </row>
  </sheetData>
  <mergeCells count="1">
    <mergeCell ref="A83:E87"/>
  </mergeCells>
  <conditionalFormatting sqref="A43">
    <cfRule type="duplicateValues" dxfId="9" priority="1"/>
  </conditionalFormatting>
  <pageMargins left="0.511811024" right="0.511811024" top="0.78740157499999996" bottom="0.78740157499999996" header="0.31496062000000002" footer="0.31496062000000002"/>
  <pageSetup paperSize="9" orientation="portrait" horizontalDpi="200" verticalDpi="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zoomScale="90" zoomScaleNormal="90" workbookViewId="0">
      <selection activeCell="A22" sqref="A22"/>
    </sheetView>
  </sheetViews>
  <sheetFormatPr defaultRowHeight="15"/>
  <cols>
    <col min="1" max="1" width="68.28515625" customWidth="1"/>
    <col min="2" max="2" width="9.7109375" style="60" customWidth="1"/>
    <col min="3" max="14" width="9.42578125" style="60" customWidth="1"/>
  </cols>
  <sheetData>
    <row r="1" spans="1:14">
      <c r="A1" s="215" t="s">
        <v>3</v>
      </c>
    </row>
    <row r="2" spans="1:14" ht="15.75" thickBot="1">
      <c r="A2" s="85" t="s">
        <v>4</v>
      </c>
    </row>
    <row r="3" spans="1:14" ht="15.75" thickBot="1">
      <c r="A3" s="355" t="s">
        <v>459</v>
      </c>
      <c r="B3" s="356" t="s">
        <v>460</v>
      </c>
      <c r="C3" s="356" t="s">
        <v>461</v>
      </c>
      <c r="D3" s="356" t="s">
        <v>462</v>
      </c>
      <c r="E3" s="357" t="s">
        <v>463</v>
      </c>
      <c r="F3" s="358" t="s">
        <v>464</v>
      </c>
      <c r="G3" s="386" t="s">
        <v>465</v>
      </c>
      <c r="H3" s="391" t="s">
        <v>466</v>
      </c>
      <c r="I3" s="408" t="s">
        <v>467</v>
      </c>
      <c r="J3" s="386" t="s">
        <v>468</v>
      </c>
      <c r="K3" s="408" t="s">
        <v>469</v>
      </c>
      <c r="L3" s="387" t="s">
        <v>470</v>
      </c>
      <c r="M3" s="387" t="s">
        <v>471</v>
      </c>
      <c r="N3" s="359" t="s">
        <v>8</v>
      </c>
    </row>
    <row r="4" spans="1:14">
      <c r="A4" s="351" t="s">
        <v>318</v>
      </c>
      <c r="B4" s="352">
        <v>1</v>
      </c>
      <c r="C4" s="352">
        <v>1</v>
      </c>
      <c r="D4" s="352">
        <v>1</v>
      </c>
      <c r="E4" s="352">
        <v>1</v>
      </c>
      <c r="F4" s="353"/>
      <c r="G4" s="352"/>
      <c r="H4" s="392"/>
      <c r="I4" s="353"/>
      <c r="J4" s="353"/>
      <c r="K4" s="447"/>
      <c r="L4" s="216"/>
      <c r="M4" s="489"/>
      <c r="N4" s="354">
        <f>SUM(B4:M4)</f>
        <v>4</v>
      </c>
    </row>
    <row r="5" spans="1:14">
      <c r="A5" s="349" t="s">
        <v>441</v>
      </c>
      <c r="B5" s="348">
        <v>0</v>
      </c>
      <c r="C5" s="348">
        <v>0</v>
      </c>
      <c r="D5" s="348">
        <v>0</v>
      </c>
      <c r="E5" s="348">
        <v>0</v>
      </c>
      <c r="F5" s="350"/>
      <c r="G5" s="348"/>
      <c r="H5" s="392"/>
      <c r="I5" s="353"/>
      <c r="J5" s="353"/>
      <c r="K5" s="448"/>
      <c r="L5" s="216"/>
      <c r="M5" s="489"/>
      <c r="N5" s="354">
        <f t="shared" ref="N5:N36" si="0">SUM(B5:M5)</f>
        <v>0</v>
      </c>
    </row>
    <row r="6" spans="1:14">
      <c r="A6" s="349" t="s">
        <v>442</v>
      </c>
      <c r="B6" s="348">
        <v>0</v>
      </c>
      <c r="C6" s="348">
        <v>0</v>
      </c>
      <c r="D6" s="348">
        <v>0</v>
      </c>
      <c r="E6" s="348">
        <v>0</v>
      </c>
      <c r="F6" s="350"/>
      <c r="G6" s="348"/>
      <c r="H6" s="392"/>
      <c r="I6" s="353"/>
      <c r="J6" s="353"/>
      <c r="K6" s="448"/>
      <c r="L6" s="216"/>
      <c r="M6" s="489"/>
      <c r="N6" s="354">
        <f t="shared" si="0"/>
        <v>0</v>
      </c>
    </row>
    <row r="7" spans="1:14">
      <c r="A7" s="349" t="s">
        <v>320</v>
      </c>
      <c r="B7" s="348">
        <v>2</v>
      </c>
      <c r="C7" s="348">
        <v>0</v>
      </c>
      <c r="D7" s="348">
        <v>0</v>
      </c>
      <c r="E7" s="348">
        <v>1</v>
      </c>
      <c r="F7" s="350"/>
      <c r="G7" s="348"/>
      <c r="H7" s="392"/>
      <c r="I7" s="353"/>
      <c r="J7" s="353"/>
      <c r="K7" s="448"/>
      <c r="L7" s="216"/>
      <c r="M7" s="489"/>
      <c r="N7" s="354">
        <f t="shared" si="0"/>
        <v>3</v>
      </c>
    </row>
    <row r="8" spans="1:14">
      <c r="A8" s="349" t="s">
        <v>321</v>
      </c>
      <c r="B8" s="348">
        <v>0</v>
      </c>
      <c r="C8" s="348">
        <v>0</v>
      </c>
      <c r="D8" s="348">
        <v>0</v>
      </c>
      <c r="E8" s="348">
        <v>0</v>
      </c>
      <c r="F8" s="350"/>
      <c r="G8" s="348"/>
      <c r="H8" s="392"/>
      <c r="I8" s="353"/>
      <c r="J8" s="353"/>
      <c r="K8" s="448"/>
      <c r="L8" s="216"/>
      <c r="M8" s="489"/>
      <c r="N8" s="354">
        <f t="shared" si="0"/>
        <v>0</v>
      </c>
    </row>
    <row r="9" spans="1:14">
      <c r="A9" s="349" t="s">
        <v>322</v>
      </c>
      <c r="B9" s="348">
        <v>3</v>
      </c>
      <c r="C9" s="348">
        <v>0</v>
      </c>
      <c r="D9" s="348">
        <v>1</v>
      </c>
      <c r="E9" s="348">
        <v>1</v>
      </c>
      <c r="F9" s="350"/>
      <c r="G9" s="348"/>
      <c r="H9" s="392"/>
      <c r="I9" s="353"/>
      <c r="J9" s="353"/>
      <c r="K9" s="448"/>
      <c r="L9" s="216"/>
      <c r="M9" s="489"/>
      <c r="N9" s="354">
        <f t="shared" si="0"/>
        <v>5</v>
      </c>
    </row>
    <row r="10" spans="1:14">
      <c r="A10" s="988" t="s">
        <v>566</v>
      </c>
      <c r="B10" s="348">
        <v>0</v>
      </c>
      <c r="C10" s="348">
        <v>0</v>
      </c>
      <c r="D10" s="348">
        <v>0</v>
      </c>
      <c r="E10" s="348">
        <v>0</v>
      </c>
      <c r="F10" s="350"/>
      <c r="G10" s="348"/>
      <c r="H10" s="392"/>
      <c r="I10" s="353"/>
      <c r="J10" s="353"/>
      <c r="K10" s="448"/>
      <c r="L10" s="216"/>
      <c r="M10" s="489"/>
      <c r="N10" s="354">
        <f t="shared" si="0"/>
        <v>0</v>
      </c>
    </row>
    <row r="11" spans="1:14">
      <c r="A11" s="989" t="s">
        <v>565</v>
      </c>
      <c r="B11" s="348">
        <v>0</v>
      </c>
      <c r="C11" s="348">
        <v>0</v>
      </c>
      <c r="D11" s="348">
        <v>0</v>
      </c>
      <c r="E11" s="348">
        <v>0</v>
      </c>
      <c r="F11" s="350"/>
      <c r="G11" s="348"/>
      <c r="H11" s="392"/>
      <c r="I11" s="353"/>
      <c r="J11" s="353"/>
      <c r="K11" s="448"/>
      <c r="L11" s="216"/>
      <c r="M11" s="489"/>
      <c r="N11" s="354">
        <f t="shared" si="0"/>
        <v>0</v>
      </c>
    </row>
    <row r="12" spans="1:14">
      <c r="A12" s="892" t="s">
        <v>445</v>
      </c>
      <c r="B12" s="348">
        <v>0</v>
      </c>
      <c r="C12" s="348">
        <v>0</v>
      </c>
      <c r="D12" s="348">
        <v>0</v>
      </c>
      <c r="E12" s="348">
        <v>0</v>
      </c>
      <c r="F12" s="350"/>
      <c r="G12" s="348"/>
      <c r="H12" s="392"/>
      <c r="I12" s="353"/>
      <c r="J12" s="353"/>
      <c r="K12" s="448"/>
      <c r="L12" s="216"/>
      <c r="M12" s="489"/>
      <c r="N12" s="354">
        <f t="shared" si="0"/>
        <v>0</v>
      </c>
    </row>
    <row r="13" spans="1:14">
      <c r="A13" s="987" t="s">
        <v>443</v>
      </c>
      <c r="B13" s="348">
        <v>0</v>
      </c>
      <c r="C13" s="348">
        <v>0</v>
      </c>
      <c r="D13" s="348">
        <v>0</v>
      </c>
      <c r="E13" s="348">
        <v>0</v>
      </c>
      <c r="F13" s="350"/>
      <c r="G13" s="348"/>
      <c r="H13" s="392"/>
      <c r="I13" s="353"/>
      <c r="J13" s="353"/>
      <c r="K13" s="448"/>
      <c r="L13" s="216"/>
      <c r="M13" s="489"/>
      <c r="N13" s="354">
        <f t="shared" si="0"/>
        <v>0</v>
      </c>
    </row>
    <row r="14" spans="1:14">
      <c r="A14" s="986" t="s">
        <v>444</v>
      </c>
      <c r="B14" s="348">
        <v>0</v>
      </c>
      <c r="C14" s="348">
        <v>0</v>
      </c>
      <c r="D14" s="348">
        <v>1</v>
      </c>
      <c r="E14" s="348">
        <v>1</v>
      </c>
      <c r="F14" s="350"/>
      <c r="G14" s="348"/>
      <c r="H14" s="392"/>
      <c r="I14" s="353"/>
      <c r="J14" s="353"/>
      <c r="K14" s="448"/>
      <c r="L14" s="216"/>
      <c r="M14" s="489"/>
      <c r="N14" s="354">
        <f t="shared" si="0"/>
        <v>2</v>
      </c>
    </row>
    <row r="15" spans="1:14">
      <c r="A15" s="349" t="s">
        <v>447</v>
      </c>
      <c r="B15" s="348">
        <v>0</v>
      </c>
      <c r="C15" s="348">
        <v>0</v>
      </c>
      <c r="D15" s="348">
        <v>0</v>
      </c>
      <c r="E15" s="348">
        <v>0</v>
      </c>
      <c r="F15" s="350"/>
      <c r="G15" s="348"/>
      <c r="H15" s="392"/>
      <c r="I15" s="353"/>
      <c r="J15" s="353"/>
      <c r="K15" s="448"/>
      <c r="L15" s="216"/>
      <c r="M15" s="489"/>
      <c r="N15" s="354">
        <f t="shared" si="0"/>
        <v>0</v>
      </c>
    </row>
    <row r="16" spans="1:14">
      <c r="A16" s="349" t="s">
        <v>323</v>
      </c>
      <c r="B16" s="348">
        <v>0</v>
      </c>
      <c r="C16" s="348">
        <v>0</v>
      </c>
      <c r="D16" s="348">
        <v>0</v>
      </c>
      <c r="E16" s="348">
        <v>0</v>
      </c>
      <c r="F16" s="350"/>
      <c r="G16" s="348"/>
      <c r="H16" s="392"/>
      <c r="I16" s="353"/>
      <c r="J16" s="353"/>
      <c r="K16" s="448"/>
      <c r="L16" s="216"/>
      <c r="M16" s="489"/>
      <c r="N16" s="354">
        <f t="shared" si="0"/>
        <v>0</v>
      </c>
    </row>
    <row r="17" spans="1:14">
      <c r="A17" s="349" t="s">
        <v>324</v>
      </c>
      <c r="B17" s="348">
        <v>1</v>
      </c>
      <c r="C17" s="348">
        <v>0</v>
      </c>
      <c r="D17" s="348">
        <v>0</v>
      </c>
      <c r="E17" s="348">
        <v>0</v>
      </c>
      <c r="F17" s="350"/>
      <c r="G17" s="348"/>
      <c r="H17" s="392"/>
      <c r="I17" s="353"/>
      <c r="J17" s="353"/>
      <c r="K17" s="448"/>
      <c r="L17" s="216"/>
      <c r="M17" s="489"/>
      <c r="N17" s="354">
        <f t="shared" si="0"/>
        <v>1</v>
      </c>
    </row>
    <row r="18" spans="1:14">
      <c r="A18" s="349" t="s">
        <v>325</v>
      </c>
      <c r="B18" s="348">
        <v>3</v>
      </c>
      <c r="C18" s="348">
        <v>2</v>
      </c>
      <c r="D18" s="348">
        <v>2</v>
      </c>
      <c r="E18" s="348">
        <v>1</v>
      </c>
      <c r="F18" s="350"/>
      <c r="G18" s="348"/>
      <c r="H18" s="392"/>
      <c r="I18" s="353"/>
      <c r="J18" s="353"/>
      <c r="K18" s="448"/>
      <c r="L18" s="216"/>
      <c r="M18" s="489"/>
      <c r="N18" s="354">
        <f t="shared" si="0"/>
        <v>8</v>
      </c>
    </row>
    <row r="19" spans="1:14">
      <c r="A19" s="607" t="s">
        <v>446</v>
      </c>
      <c r="B19" s="348">
        <v>0</v>
      </c>
      <c r="C19" s="348">
        <v>0</v>
      </c>
      <c r="D19" s="348">
        <v>0</v>
      </c>
      <c r="E19" s="348">
        <v>0</v>
      </c>
      <c r="F19" s="350"/>
      <c r="G19" s="348"/>
      <c r="H19" s="392"/>
      <c r="I19" s="353"/>
      <c r="J19" s="353"/>
      <c r="K19" s="448"/>
      <c r="L19" s="216"/>
      <c r="M19" s="489"/>
      <c r="N19" s="354">
        <f t="shared" si="0"/>
        <v>0</v>
      </c>
    </row>
    <row r="20" spans="1:14">
      <c r="A20" s="349" t="s">
        <v>326</v>
      </c>
      <c r="B20" s="348">
        <v>0</v>
      </c>
      <c r="C20" s="348">
        <v>0</v>
      </c>
      <c r="D20" s="348">
        <v>0</v>
      </c>
      <c r="E20" s="348">
        <v>0</v>
      </c>
      <c r="F20" s="350"/>
      <c r="G20" s="348"/>
      <c r="H20" s="392"/>
      <c r="I20" s="353"/>
      <c r="J20" s="353"/>
      <c r="K20" s="448"/>
      <c r="L20" s="216"/>
      <c r="M20" s="489"/>
      <c r="N20" s="354">
        <f t="shared" si="0"/>
        <v>0</v>
      </c>
    </row>
    <row r="21" spans="1:14">
      <c r="A21" s="349" t="s">
        <v>327</v>
      </c>
      <c r="B21" s="348">
        <v>0</v>
      </c>
      <c r="C21" s="348">
        <v>0</v>
      </c>
      <c r="D21" s="348">
        <v>0</v>
      </c>
      <c r="E21" s="348">
        <v>0</v>
      </c>
      <c r="F21" s="350"/>
      <c r="G21" s="348"/>
      <c r="H21" s="392"/>
      <c r="I21" s="353"/>
      <c r="J21" s="353"/>
      <c r="K21" s="448"/>
      <c r="L21" s="216"/>
      <c r="M21" s="489"/>
      <c r="N21" s="354">
        <f t="shared" si="0"/>
        <v>0</v>
      </c>
    </row>
    <row r="22" spans="1:14">
      <c r="A22" s="349" t="s">
        <v>328</v>
      </c>
      <c r="B22" s="348">
        <v>0</v>
      </c>
      <c r="C22" s="348">
        <v>0</v>
      </c>
      <c r="D22" s="348">
        <v>1</v>
      </c>
      <c r="E22" s="348">
        <v>0</v>
      </c>
      <c r="F22" s="350"/>
      <c r="G22" s="348"/>
      <c r="H22" s="392"/>
      <c r="I22" s="353"/>
      <c r="J22" s="353"/>
      <c r="K22" s="448"/>
      <c r="L22" s="216"/>
      <c r="M22" s="489"/>
      <c r="N22" s="354">
        <f t="shared" si="0"/>
        <v>1</v>
      </c>
    </row>
    <row r="23" spans="1:14">
      <c r="A23" s="349" t="s">
        <v>449</v>
      </c>
      <c r="B23" s="348">
        <v>0</v>
      </c>
      <c r="C23" s="348">
        <v>0</v>
      </c>
      <c r="D23" s="348">
        <v>0</v>
      </c>
      <c r="E23" s="348">
        <v>0</v>
      </c>
      <c r="F23" s="350"/>
      <c r="G23" s="348"/>
      <c r="H23" s="392"/>
      <c r="I23" s="353"/>
      <c r="J23" s="353"/>
      <c r="K23" s="448"/>
      <c r="L23" s="216"/>
      <c r="M23" s="489"/>
      <c r="N23" s="354">
        <f t="shared" si="0"/>
        <v>0</v>
      </c>
    </row>
    <row r="24" spans="1:14">
      <c r="A24" s="349" t="s">
        <v>329</v>
      </c>
      <c r="B24" s="348">
        <v>0</v>
      </c>
      <c r="C24" s="348">
        <v>0</v>
      </c>
      <c r="D24" s="348">
        <v>0</v>
      </c>
      <c r="E24" s="348">
        <v>0</v>
      </c>
      <c r="F24" s="350"/>
      <c r="G24" s="348"/>
      <c r="H24" s="392"/>
      <c r="I24" s="353"/>
      <c r="J24" s="353"/>
      <c r="K24" s="448"/>
      <c r="L24" s="216"/>
      <c r="M24" s="489"/>
      <c r="N24" s="354">
        <f t="shared" si="0"/>
        <v>0</v>
      </c>
    </row>
    <row r="25" spans="1:14">
      <c r="A25" s="349" t="s">
        <v>448</v>
      </c>
      <c r="B25" s="348">
        <v>0</v>
      </c>
      <c r="C25" s="348">
        <v>0</v>
      </c>
      <c r="D25" s="348">
        <v>0</v>
      </c>
      <c r="E25" s="348">
        <v>0</v>
      </c>
      <c r="F25" s="350"/>
      <c r="G25" s="348"/>
      <c r="H25" s="392"/>
      <c r="I25" s="353"/>
      <c r="J25" s="353"/>
      <c r="K25" s="448"/>
      <c r="L25" s="216"/>
      <c r="M25" s="489"/>
      <c r="N25" s="354">
        <f t="shared" si="0"/>
        <v>0</v>
      </c>
    </row>
    <row r="26" spans="1:14" s="673" customFormat="1">
      <c r="A26" s="1145" t="s">
        <v>585</v>
      </c>
      <c r="B26" s="1151">
        <v>0</v>
      </c>
      <c r="C26" s="1151">
        <v>0</v>
      </c>
      <c r="D26" s="1151">
        <v>0</v>
      </c>
      <c r="E26" s="1151">
        <v>0</v>
      </c>
      <c r="F26" s="1152"/>
      <c r="G26" s="1151"/>
      <c r="H26" s="1153"/>
      <c r="I26" s="1154"/>
      <c r="J26" s="1154"/>
      <c r="K26" s="1155"/>
      <c r="L26" s="1147"/>
      <c r="M26" s="1156"/>
      <c r="N26" s="1149">
        <f t="shared" si="0"/>
        <v>0</v>
      </c>
    </row>
    <row r="27" spans="1:14">
      <c r="A27" s="349" t="s">
        <v>330</v>
      </c>
      <c r="B27" s="348">
        <v>1</v>
      </c>
      <c r="C27" s="348">
        <v>0</v>
      </c>
      <c r="D27" s="348">
        <v>0</v>
      </c>
      <c r="E27" s="348">
        <v>1</v>
      </c>
      <c r="F27" s="350"/>
      <c r="G27" s="348"/>
      <c r="H27" s="392"/>
      <c r="I27" s="353"/>
      <c r="J27" s="353"/>
      <c r="K27" s="448"/>
      <c r="L27" s="216"/>
      <c r="M27" s="489"/>
      <c r="N27" s="354">
        <f t="shared" si="0"/>
        <v>2</v>
      </c>
    </row>
    <row r="28" spans="1:14">
      <c r="A28" s="349" t="s">
        <v>331</v>
      </c>
      <c r="B28" s="348">
        <v>0</v>
      </c>
      <c r="C28" s="348">
        <v>0</v>
      </c>
      <c r="D28" s="348">
        <v>0</v>
      </c>
      <c r="E28" s="348">
        <v>0</v>
      </c>
      <c r="F28" s="350"/>
      <c r="G28" s="348"/>
      <c r="H28" s="392"/>
      <c r="I28" s="353"/>
      <c r="J28" s="353"/>
      <c r="K28" s="448"/>
      <c r="L28" s="216"/>
      <c r="M28" s="489"/>
      <c r="N28" s="354">
        <f t="shared" si="0"/>
        <v>0</v>
      </c>
    </row>
    <row r="29" spans="1:14">
      <c r="A29" s="349" t="s">
        <v>332</v>
      </c>
      <c r="B29" s="348">
        <v>30</v>
      </c>
      <c r="C29" s="348">
        <v>35</v>
      </c>
      <c r="D29" s="348">
        <v>33</v>
      </c>
      <c r="E29" s="348">
        <v>23</v>
      </c>
      <c r="F29" s="350"/>
      <c r="G29" s="348"/>
      <c r="H29" s="392"/>
      <c r="I29" s="353"/>
      <c r="J29" s="353"/>
      <c r="K29" s="448"/>
      <c r="L29" s="216"/>
      <c r="M29" s="489"/>
      <c r="N29" s="354">
        <f t="shared" si="0"/>
        <v>121</v>
      </c>
    </row>
    <row r="30" spans="1:14">
      <c r="A30" s="349" t="s">
        <v>41</v>
      </c>
      <c r="B30" s="348">
        <v>0</v>
      </c>
      <c r="C30" s="348">
        <v>0</v>
      </c>
      <c r="D30" s="348">
        <v>2</v>
      </c>
      <c r="E30" s="348">
        <v>0</v>
      </c>
      <c r="F30" s="350"/>
      <c r="G30" s="348"/>
      <c r="H30" s="392"/>
      <c r="I30" s="353"/>
      <c r="J30" s="353"/>
      <c r="K30" s="448"/>
      <c r="L30" s="216"/>
      <c r="M30" s="489"/>
      <c r="N30" s="354">
        <f t="shared" si="0"/>
        <v>2</v>
      </c>
    </row>
    <row r="31" spans="1:14">
      <c r="A31" s="349" t="s">
        <v>333</v>
      </c>
      <c r="B31" s="348">
        <v>6</v>
      </c>
      <c r="C31" s="348">
        <v>7</v>
      </c>
      <c r="D31" s="348">
        <v>1</v>
      </c>
      <c r="E31" s="348">
        <v>10</v>
      </c>
      <c r="F31" s="350"/>
      <c r="G31" s="348"/>
      <c r="H31" s="392"/>
      <c r="I31" s="353"/>
      <c r="J31" s="353"/>
      <c r="K31" s="448"/>
      <c r="L31" s="216"/>
      <c r="M31" s="489"/>
      <c r="N31" s="354">
        <f t="shared" si="0"/>
        <v>24</v>
      </c>
    </row>
    <row r="32" spans="1:14">
      <c r="A32" s="349" t="s">
        <v>334</v>
      </c>
      <c r="B32" s="348">
        <v>2</v>
      </c>
      <c r="C32" s="348">
        <v>1</v>
      </c>
      <c r="D32" s="348">
        <v>1</v>
      </c>
      <c r="E32" s="348">
        <v>1</v>
      </c>
      <c r="F32" s="350"/>
      <c r="G32" s="348"/>
      <c r="H32" s="392"/>
      <c r="I32" s="353"/>
      <c r="J32" s="353"/>
      <c r="K32" s="448"/>
      <c r="L32" s="216"/>
      <c r="M32" s="489"/>
      <c r="N32" s="354">
        <f t="shared" si="0"/>
        <v>5</v>
      </c>
    </row>
    <row r="33" spans="1:14">
      <c r="A33" s="349" t="s">
        <v>335</v>
      </c>
      <c r="B33" s="348">
        <v>0</v>
      </c>
      <c r="C33" s="348">
        <v>1</v>
      </c>
      <c r="D33" s="348">
        <v>1</v>
      </c>
      <c r="E33" s="348">
        <v>0</v>
      </c>
      <c r="F33" s="350"/>
      <c r="G33" s="348"/>
      <c r="H33" s="392"/>
      <c r="I33" s="353"/>
      <c r="J33" s="353"/>
      <c r="K33" s="448"/>
      <c r="L33" s="216"/>
      <c r="M33" s="489"/>
      <c r="N33" s="354">
        <f t="shared" si="0"/>
        <v>2</v>
      </c>
    </row>
    <row r="34" spans="1:14">
      <c r="A34" s="349" t="s">
        <v>336</v>
      </c>
      <c r="B34" s="348">
        <v>3</v>
      </c>
      <c r="C34" s="348">
        <v>2</v>
      </c>
      <c r="D34" s="348">
        <v>1</v>
      </c>
      <c r="E34" s="348">
        <v>2</v>
      </c>
      <c r="F34" s="350"/>
      <c r="G34" s="348"/>
      <c r="H34" s="392"/>
      <c r="I34" s="353"/>
      <c r="J34" s="353"/>
      <c r="K34" s="448"/>
      <c r="L34" s="216"/>
      <c r="M34" s="489"/>
      <c r="N34" s="354">
        <f t="shared" si="0"/>
        <v>8</v>
      </c>
    </row>
    <row r="35" spans="1:14">
      <c r="A35" s="349" t="s">
        <v>337</v>
      </c>
      <c r="B35" s="348">
        <v>29</v>
      </c>
      <c r="C35" s="348">
        <v>23</v>
      </c>
      <c r="D35" s="348">
        <v>25</v>
      </c>
      <c r="E35" s="348">
        <v>39</v>
      </c>
      <c r="F35" s="350"/>
      <c r="G35" s="348"/>
      <c r="H35" s="392"/>
      <c r="I35" s="353"/>
      <c r="J35" s="353"/>
      <c r="K35" s="448"/>
      <c r="L35" s="216"/>
      <c r="M35" s="489"/>
      <c r="N35" s="354">
        <f t="shared" si="0"/>
        <v>116</v>
      </c>
    </row>
    <row r="36" spans="1:14">
      <c r="A36" s="349" t="s">
        <v>338</v>
      </c>
      <c r="B36" s="348">
        <v>0</v>
      </c>
      <c r="C36" s="348">
        <v>1</v>
      </c>
      <c r="D36" s="348">
        <v>0</v>
      </c>
      <c r="E36" s="348">
        <v>2</v>
      </c>
      <c r="F36" s="350"/>
      <c r="G36" s="348"/>
      <c r="H36" s="392"/>
      <c r="I36" s="353"/>
      <c r="J36" s="353"/>
      <c r="K36" s="448"/>
      <c r="L36" s="216"/>
      <c r="M36" s="489"/>
      <c r="N36" s="354">
        <f t="shared" si="0"/>
        <v>3</v>
      </c>
    </row>
    <row r="37" spans="1:14">
      <c r="A37" s="349" t="s">
        <v>339</v>
      </c>
      <c r="B37" s="348">
        <v>0</v>
      </c>
      <c r="C37" s="348">
        <v>0</v>
      </c>
      <c r="D37" s="348">
        <v>1</v>
      </c>
      <c r="E37" s="348">
        <v>3</v>
      </c>
      <c r="F37" s="350"/>
      <c r="G37" s="348"/>
      <c r="H37" s="392"/>
      <c r="I37" s="353"/>
      <c r="J37" s="353"/>
      <c r="K37" s="448"/>
      <c r="L37" s="216"/>
      <c r="M37" s="489"/>
      <c r="N37" s="354">
        <f t="shared" ref="N37:N69" si="1">SUM(B37:M37)</f>
        <v>4</v>
      </c>
    </row>
    <row r="38" spans="1:14">
      <c r="A38" s="349" t="s">
        <v>340</v>
      </c>
      <c r="B38" s="348">
        <v>1</v>
      </c>
      <c r="C38" s="348">
        <v>1</v>
      </c>
      <c r="D38" s="348">
        <v>4</v>
      </c>
      <c r="E38" s="348">
        <v>4</v>
      </c>
      <c r="F38" s="350"/>
      <c r="G38" s="348"/>
      <c r="H38" s="392"/>
      <c r="I38" s="353"/>
      <c r="J38" s="353"/>
      <c r="K38" s="448"/>
      <c r="L38" s="216"/>
      <c r="M38" s="489"/>
      <c r="N38" s="354">
        <f t="shared" si="1"/>
        <v>10</v>
      </c>
    </row>
    <row r="39" spans="1:14">
      <c r="A39" s="349" t="s">
        <v>43</v>
      </c>
      <c r="B39" s="348">
        <v>0</v>
      </c>
      <c r="C39" s="348">
        <v>1</v>
      </c>
      <c r="D39" s="348">
        <v>0</v>
      </c>
      <c r="E39" s="348">
        <v>0</v>
      </c>
      <c r="F39" s="350"/>
      <c r="G39" s="348"/>
      <c r="H39" s="392"/>
      <c r="I39" s="353"/>
      <c r="J39" s="353"/>
      <c r="K39" s="448"/>
      <c r="L39" s="216"/>
      <c r="M39" s="489"/>
      <c r="N39" s="354">
        <f t="shared" si="1"/>
        <v>1</v>
      </c>
    </row>
    <row r="40" spans="1:14">
      <c r="A40" s="349" t="s">
        <v>341</v>
      </c>
      <c r="B40" s="348">
        <v>0</v>
      </c>
      <c r="C40" s="348">
        <v>1</v>
      </c>
      <c r="D40" s="348">
        <v>3</v>
      </c>
      <c r="E40" s="348">
        <v>1</v>
      </c>
      <c r="F40" s="350"/>
      <c r="G40" s="348"/>
      <c r="H40" s="392"/>
      <c r="I40" s="353"/>
      <c r="J40" s="353"/>
      <c r="K40" s="448"/>
      <c r="L40" s="216"/>
      <c r="M40" s="489"/>
      <c r="N40" s="354">
        <f t="shared" si="1"/>
        <v>5</v>
      </c>
    </row>
    <row r="41" spans="1:14">
      <c r="A41" s="349" t="s">
        <v>342</v>
      </c>
      <c r="B41" s="348">
        <v>0</v>
      </c>
      <c r="C41" s="348">
        <v>1</v>
      </c>
      <c r="D41" s="348">
        <v>0</v>
      </c>
      <c r="E41" s="348">
        <v>0</v>
      </c>
      <c r="F41" s="350"/>
      <c r="G41" s="348"/>
      <c r="H41" s="392"/>
      <c r="I41" s="353"/>
      <c r="J41" s="353"/>
      <c r="K41" s="448"/>
      <c r="L41" s="216"/>
      <c r="M41" s="489"/>
      <c r="N41" s="354">
        <f t="shared" si="1"/>
        <v>1</v>
      </c>
    </row>
    <row r="42" spans="1:14">
      <c r="A42" s="349" t="s">
        <v>343</v>
      </c>
      <c r="B42" s="348">
        <v>0</v>
      </c>
      <c r="C42" s="348">
        <v>0</v>
      </c>
      <c r="D42" s="348">
        <v>0</v>
      </c>
      <c r="E42" s="348">
        <v>1</v>
      </c>
      <c r="F42" s="350"/>
      <c r="G42" s="348"/>
      <c r="H42" s="392"/>
      <c r="I42" s="353"/>
      <c r="J42" s="353"/>
      <c r="K42" s="448"/>
      <c r="L42" s="216"/>
      <c r="M42" s="489"/>
      <c r="N42" s="354">
        <f t="shared" si="1"/>
        <v>1</v>
      </c>
    </row>
    <row r="43" spans="1:14">
      <c r="A43" s="892" t="s">
        <v>578</v>
      </c>
      <c r="B43" s="348">
        <v>0</v>
      </c>
      <c r="C43" s="348">
        <v>0</v>
      </c>
      <c r="D43" s="348">
        <v>1</v>
      </c>
      <c r="E43" s="348">
        <v>0</v>
      </c>
      <c r="F43" s="350"/>
      <c r="G43" s="348"/>
      <c r="H43" s="392"/>
      <c r="I43" s="353"/>
      <c r="J43" s="353"/>
      <c r="K43" s="448"/>
      <c r="L43" s="216"/>
      <c r="M43" s="489"/>
      <c r="N43" s="354">
        <f t="shared" si="1"/>
        <v>1</v>
      </c>
    </row>
    <row r="44" spans="1:14">
      <c r="A44" s="349" t="s">
        <v>344</v>
      </c>
      <c r="B44" s="348">
        <v>3</v>
      </c>
      <c r="C44" s="348">
        <v>7</v>
      </c>
      <c r="D44" s="348">
        <v>1</v>
      </c>
      <c r="E44" s="348">
        <v>4</v>
      </c>
      <c r="F44" s="350"/>
      <c r="G44" s="348"/>
      <c r="H44" s="392"/>
      <c r="I44" s="353"/>
      <c r="J44" s="353"/>
      <c r="K44" s="448"/>
      <c r="L44" s="216"/>
      <c r="M44" s="489"/>
      <c r="N44" s="354">
        <f t="shared" si="1"/>
        <v>15</v>
      </c>
    </row>
    <row r="45" spans="1:14">
      <c r="A45" s="349" t="s">
        <v>345</v>
      </c>
      <c r="B45" s="348">
        <v>1</v>
      </c>
      <c r="C45" s="348">
        <v>0</v>
      </c>
      <c r="D45" s="348">
        <v>1</v>
      </c>
      <c r="E45" s="348">
        <v>1</v>
      </c>
      <c r="F45" s="350"/>
      <c r="G45" s="348"/>
      <c r="H45" s="392"/>
      <c r="I45" s="353"/>
      <c r="J45" s="353"/>
      <c r="K45" s="448"/>
      <c r="L45" s="216"/>
      <c r="M45" s="489"/>
      <c r="N45" s="354">
        <f t="shared" si="1"/>
        <v>3</v>
      </c>
    </row>
    <row r="46" spans="1:14">
      <c r="A46" s="349" t="s">
        <v>346</v>
      </c>
      <c r="B46" s="348">
        <v>1</v>
      </c>
      <c r="C46" s="348">
        <v>0</v>
      </c>
      <c r="D46" s="348">
        <v>0</v>
      </c>
      <c r="E46" s="348">
        <v>1</v>
      </c>
      <c r="F46" s="350"/>
      <c r="G46" s="348"/>
      <c r="H46" s="392"/>
      <c r="I46" s="353"/>
      <c r="J46" s="353"/>
      <c r="K46" s="448"/>
      <c r="L46" s="216"/>
      <c r="M46" s="489"/>
      <c r="N46" s="354">
        <f t="shared" si="1"/>
        <v>2</v>
      </c>
    </row>
    <row r="47" spans="1:14">
      <c r="A47" s="349" t="s">
        <v>347</v>
      </c>
      <c r="B47" s="348">
        <v>8</v>
      </c>
      <c r="C47" s="348">
        <v>5</v>
      </c>
      <c r="D47" s="348">
        <v>1</v>
      </c>
      <c r="E47" s="348">
        <v>0</v>
      </c>
      <c r="F47" s="350"/>
      <c r="G47" s="348"/>
      <c r="H47" s="392"/>
      <c r="I47" s="353"/>
      <c r="J47" s="353"/>
      <c r="K47" s="448"/>
      <c r="L47" s="216"/>
      <c r="M47" s="489"/>
      <c r="N47" s="354">
        <f t="shared" si="1"/>
        <v>14</v>
      </c>
    </row>
    <row r="48" spans="1:14">
      <c r="A48" s="349" t="s">
        <v>348</v>
      </c>
      <c r="B48" s="348">
        <v>0</v>
      </c>
      <c r="C48" s="348">
        <v>0</v>
      </c>
      <c r="D48" s="348">
        <v>1</v>
      </c>
      <c r="E48" s="348">
        <v>0</v>
      </c>
      <c r="F48" s="350"/>
      <c r="G48" s="348"/>
      <c r="H48" s="392"/>
      <c r="I48" s="353"/>
      <c r="J48" s="353"/>
      <c r="K48" s="448"/>
      <c r="L48" s="216"/>
      <c r="M48" s="489"/>
      <c r="N48" s="354">
        <f t="shared" si="1"/>
        <v>1</v>
      </c>
    </row>
    <row r="49" spans="1:14">
      <c r="A49" s="349" t="s">
        <v>349</v>
      </c>
      <c r="B49" s="348">
        <v>1</v>
      </c>
      <c r="C49" s="348">
        <v>0</v>
      </c>
      <c r="D49" s="348">
        <v>0</v>
      </c>
      <c r="E49" s="348">
        <v>0</v>
      </c>
      <c r="F49" s="350"/>
      <c r="G49" s="348"/>
      <c r="H49" s="392"/>
      <c r="I49" s="353"/>
      <c r="J49" s="353"/>
      <c r="K49" s="448"/>
      <c r="L49" s="216"/>
      <c r="M49" s="489"/>
      <c r="N49" s="354">
        <f t="shared" si="1"/>
        <v>1</v>
      </c>
    </row>
    <row r="50" spans="1:14">
      <c r="A50" s="349" t="s">
        <v>350</v>
      </c>
      <c r="B50" s="348">
        <v>1</v>
      </c>
      <c r="C50" s="348">
        <v>0</v>
      </c>
      <c r="D50" s="348">
        <v>0</v>
      </c>
      <c r="E50" s="348">
        <v>0</v>
      </c>
      <c r="F50" s="350"/>
      <c r="G50" s="348"/>
      <c r="H50" s="392"/>
      <c r="I50" s="353"/>
      <c r="J50" s="353"/>
      <c r="K50" s="448"/>
      <c r="L50" s="216"/>
      <c r="M50" s="489"/>
      <c r="N50" s="354">
        <f t="shared" si="1"/>
        <v>1</v>
      </c>
    </row>
    <row r="51" spans="1:14">
      <c r="A51" s="349" t="s">
        <v>351</v>
      </c>
      <c r="B51" s="348">
        <v>0</v>
      </c>
      <c r="C51" s="348">
        <v>0</v>
      </c>
      <c r="D51" s="348">
        <v>1</v>
      </c>
      <c r="E51" s="348">
        <v>0</v>
      </c>
      <c r="F51" s="350"/>
      <c r="G51" s="348"/>
      <c r="H51" s="392"/>
      <c r="I51" s="353"/>
      <c r="J51" s="353"/>
      <c r="K51" s="448"/>
      <c r="L51" s="216"/>
      <c r="M51" s="489"/>
      <c r="N51" s="354">
        <f t="shared" si="1"/>
        <v>1</v>
      </c>
    </row>
    <row r="52" spans="1:14">
      <c r="A52" s="349" t="s">
        <v>352</v>
      </c>
      <c r="B52" s="348">
        <v>0</v>
      </c>
      <c r="C52" s="348">
        <v>0</v>
      </c>
      <c r="D52" s="348">
        <v>0</v>
      </c>
      <c r="E52" s="348">
        <v>1</v>
      </c>
      <c r="F52" s="350"/>
      <c r="G52" s="348"/>
      <c r="H52" s="392"/>
      <c r="I52" s="353"/>
      <c r="J52" s="353"/>
      <c r="K52" s="448"/>
      <c r="L52" s="216"/>
      <c r="M52" s="489"/>
      <c r="N52" s="354">
        <f t="shared" si="1"/>
        <v>1</v>
      </c>
    </row>
    <row r="53" spans="1:14">
      <c r="A53" s="349" t="s">
        <v>353</v>
      </c>
      <c r="B53" s="348">
        <v>0</v>
      </c>
      <c r="C53" s="348">
        <v>0</v>
      </c>
      <c r="D53" s="348">
        <v>0</v>
      </c>
      <c r="E53" s="348">
        <v>0</v>
      </c>
      <c r="F53" s="350"/>
      <c r="G53" s="348"/>
      <c r="H53" s="392"/>
      <c r="I53" s="353"/>
      <c r="J53" s="353"/>
      <c r="K53" s="448"/>
      <c r="L53" s="216"/>
      <c r="M53" s="489"/>
      <c r="N53" s="354">
        <f t="shared" si="1"/>
        <v>0</v>
      </c>
    </row>
    <row r="54" spans="1:14">
      <c r="A54" s="349" t="s">
        <v>354</v>
      </c>
      <c r="B54" s="348">
        <v>0</v>
      </c>
      <c r="C54" s="348">
        <v>0</v>
      </c>
      <c r="D54" s="348">
        <v>0</v>
      </c>
      <c r="E54" s="348">
        <v>0</v>
      </c>
      <c r="F54" s="350"/>
      <c r="G54" s="348"/>
      <c r="H54" s="392"/>
      <c r="I54" s="353"/>
      <c r="J54" s="353"/>
      <c r="K54" s="448"/>
      <c r="L54" s="216"/>
      <c r="M54" s="489"/>
      <c r="N54" s="354">
        <f t="shared" si="1"/>
        <v>0</v>
      </c>
    </row>
    <row r="55" spans="1:14">
      <c r="A55" s="349" t="s">
        <v>355</v>
      </c>
      <c r="B55" s="348">
        <v>0</v>
      </c>
      <c r="C55" s="348">
        <v>0</v>
      </c>
      <c r="D55" s="348">
        <v>0</v>
      </c>
      <c r="E55" s="348">
        <v>0</v>
      </c>
      <c r="F55" s="350"/>
      <c r="G55" s="348"/>
      <c r="H55" s="392"/>
      <c r="I55" s="353"/>
      <c r="J55" s="353"/>
      <c r="K55" s="448"/>
      <c r="L55" s="216"/>
      <c r="M55" s="489"/>
      <c r="N55" s="354">
        <f t="shared" si="1"/>
        <v>0</v>
      </c>
    </row>
    <row r="56" spans="1:14">
      <c r="A56" s="349" t="s">
        <v>356</v>
      </c>
      <c r="B56" s="348">
        <v>1</v>
      </c>
      <c r="C56" s="348">
        <v>0</v>
      </c>
      <c r="D56" s="348">
        <v>0</v>
      </c>
      <c r="E56" s="348">
        <v>0</v>
      </c>
      <c r="F56" s="350"/>
      <c r="G56" s="348"/>
      <c r="H56" s="392"/>
      <c r="I56" s="353"/>
      <c r="J56" s="353"/>
      <c r="K56" s="448"/>
      <c r="L56" s="216"/>
      <c r="M56" s="489"/>
      <c r="N56" s="354">
        <f t="shared" si="1"/>
        <v>1</v>
      </c>
    </row>
    <row r="57" spans="1:14">
      <c r="A57" s="349" t="s">
        <v>357</v>
      </c>
      <c r="B57" s="348">
        <v>0</v>
      </c>
      <c r="C57" s="348">
        <v>0</v>
      </c>
      <c r="D57" s="348">
        <v>0</v>
      </c>
      <c r="E57" s="348">
        <v>0</v>
      </c>
      <c r="F57" s="350"/>
      <c r="G57" s="348"/>
      <c r="H57" s="392"/>
      <c r="I57" s="353"/>
      <c r="J57" s="353"/>
      <c r="K57" s="448"/>
      <c r="L57" s="216"/>
      <c r="M57" s="489"/>
      <c r="N57" s="354">
        <f t="shared" si="1"/>
        <v>0</v>
      </c>
    </row>
    <row r="58" spans="1:14">
      <c r="A58" s="349" t="s">
        <v>358</v>
      </c>
      <c r="B58" s="348">
        <v>0</v>
      </c>
      <c r="C58" s="348">
        <v>0</v>
      </c>
      <c r="D58" s="348">
        <v>0</v>
      </c>
      <c r="E58" s="348">
        <v>0</v>
      </c>
      <c r="F58" s="350"/>
      <c r="G58" s="348"/>
      <c r="H58" s="392"/>
      <c r="I58" s="353"/>
      <c r="J58" s="353"/>
      <c r="K58" s="448"/>
      <c r="L58" s="216"/>
      <c r="M58" s="489"/>
      <c r="N58" s="354">
        <f t="shared" si="1"/>
        <v>0</v>
      </c>
    </row>
    <row r="59" spans="1:14">
      <c r="A59" s="349" t="s">
        <v>359</v>
      </c>
      <c r="B59" s="348">
        <v>0</v>
      </c>
      <c r="C59" s="348">
        <v>0</v>
      </c>
      <c r="D59" s="348">
        <v>0</v>
      </c>
      <c r="E59" s="348">
        <v>0</v>
      </c>
      <c r="F59" s="350"/>
      <c r="G59" s="348"/>
      <c r="H59" s="392"/>
      <c r="I59" s="353"/>
      <c r="J59" s="353"/>
      <c r="K59" s="448"/>
      <c r="L59" s="216"/>
      <c r="M59" s="489"/>
      <c r="N59" s="354">
        <f t="shared" si="1"/>
        <v>0</v>
      </c>
    </row>
    <row r="60" spans="1:14">
      <c r="A60" s="349" t="s">
        <v>360</v>
      </c>
      <c r="B60" s="348">
        <v>0</v>
      </c>
      <c r="C60" s="348">
        <v>0</v>
      </c>
      <c r="D60" s="348">
        <v>0</v>
      </c>
      <c r="E60" s="348">
        <v>0</v>
      </c>
      <c r="F60" s="350"/>
      <c r="G60" s="348"/>
      <c r="H60" s="392"/>
      <c r="I60" s="353"/>
      <c r="J60" s="353"/>
      <c r="K60" s="448"/>
      <c r="L60" s="216"/>
      <c r="M60" s="489"/>
      <c r="N60" s="354">
        <f t="shared" si="1"/>
        <v>0</v>
      </c>
    </row>
    <row r="61" spans="1:14">
      <c r="A61" s="349" t="s">
        <v>361</v>
      </c>
      <c r="B61" s="348">
        <v>0</v>
      </c>
      <c r="C61" s="348">
        <v>1</v>
      </c>
      <c r="D61" s="348">
        <v>0</v>
      </c>
      <c r="E61" s="348">
        <v>0</v>
      </c>
      <c r="F61" s="350"/>
      <c r="G61" s="348"/>
      <c r="H61" s="392"/>
      <c r="I61" s="353"/>
      <c r="J61" s="353"/>
      <c r="K61" s="448"/>
      <c r="L61" s="216"/>
      <c r="M61" s="489"/>
      <c r="N61" s="354">
        <f t="shared" si="1"/>
        <v>1</v>
      </c>
    </row>
    <row r="62" spans="1:14">
      <c r="A62" s="349" t="s">
        <v>362</v>
      </c>
      <c r="B62" s="348">
        <v>1</v>
      </c>
      <c r="C62" s="348">
        <v>0</v>
      </c>
      <c r="D62" s="348">
        <v>1</v>
      </c>
      <c r="E62" s="348">
        <v>0</v>
      </c>
      <c r="F62" s="350"/>
      <c r="G62" s="348"/>
      <c r="H62" s="392"/>
      <c r="I62" s="353"/>
      <c r="J62" s="353"/>
      <c r="K62" s="448"/>
      <c r="L62" s="216"/>
      <c r="M62" s="489"/>
      <c r="N62" s="354">
        <f t="shared" si="1"/>
        <v>2</v>
      </c>
    </row>
    <row r="63" spans="1:14">
      <c r="A63" s="349" t="s">
        <v>363</v>
      </c>
      <c r="B63" s="348">
        <v>0</v>
      </c>
      <c r="C63" s="348">
        <v>0</v>
      </c>
      <c r="D63" s="348">
        <v>0</v>
      </c>
      <c r="E63" s="348">
        <v>0</v>
      </c>
      <c r="F63" s="350"/>
      <c r="G63" s="348"/>
      <c r="H63" s="392"/>
      <c r="I63" s="353"/>
      <c r="J63" s="353"/>
      <c r="K63" s="448"/>
      <c r="L63" s="216"/>
      <c r="M63" s="489"/>
      <c r="N63" s="354">
        <f t="shared" si="1"/>
        <v>0</v>
      </c>
    </row>
    <row r="64" spans="1:14">
      <c r="A64" s="349" t="s">
        <v>450</v>
      </c>
      <c r="B64" s="348">
        <v>1</v>
      </c>
      <c r="C64" s="348">
        <v>0</v>
      </c>
      <c r="D64" s="348">
        <v>0</v>
      </c>
      <c r="E64" s="348">
        <v>0</v>
      </c>
      <c r="F64" s="350"/>
      <c r="G64" s="348"/>
      <c r="H64" s="392"/>
      <c r="I64" s="353"/>
      <c r="J64" s="353"/>
      <c r="K64" s="448"/>
      <c r="L64" s="216"/>
      <c r="M64" s="489"/>
      <c r="N64" s="354">
        <f t="shared" si="1"/>
        <v>1</v>
      </c>
    </row>
    <row r="65" spans="1:14">
      <c r="A65" s="349" t="s">
        <v>365</v>
      </c>
      <c r="B65" s="348">
        <v>0</v>
      </c>
      <c r="C65" s="348">
        <v>2</v>
      </c>
      <c r="D65" s="348">
        <v>0</v>
      </c>
      <c r="E65" s="348">
        <v>1</v>
      </c>
      <c r="F65" s="350"/>
      <c r="G65" s="348"/>
      <c r="H65" s="392"/>
      <c r="I65" s="353"/>
      <c r="J65" s="353"/>
      <c r="K65" s="448"/>
      <c r="L65" s="216"/>
      <c r="M65" s="489"/>
      <c r="N65" s="354">
        <f t="shared" si="1"/>
        <v>3</v>
      </c>
    </row>
    <row r="66" spans="1:14">
      <c r="A66" s="349" t="s">
        <v>366</v>
      </c>
      <c r="B66" s="348">
        <v>0</v>
      </c>
      <c r="C66" s="348">
        <v>0</v>
      </c>
      <c r="D66" s="348">
        <v>0</v>
      </c>
      <c r="E66" s="348">
        <v>0</v>
      </c>
      <c r="F66" s="350"/>
      <c r="G66" s="348"/>
      <c r="H66" s="392"/>
      <c r="I66" s="353"/>
      <c r="J66" s="353"/>
      <c r="K66" s="448"/>
      <c r="L66" s="216"/>
      <c r="M66" s="489"/>
      <c r="N66" s="354">
        <f t="shared" si="1"/>
        <v>0</v>
      </c>
    </row>
    <row r="67" spans="1:14">
      <c r="A67" s="349" t="s">
        <v>367</v>
      </c>
      <c r="B67" s="348">
        <v>0</v>
      </c>
      <c r="C67" s="348">
        <v>0</v>
      </c>
      <c r="D67" s="348">
        <v>0</v>
      </c>
      <c r="E67" s="348">
        <v>1</v>
      </c>
      <c r="F67" s="350"/>
      <c r="G67" s="348"/>
      <c r="H67" s="392"/>
      <c r="I67" s="353"/>
      <c r="J67" s="353"/>
      <c r="K67" s="448"/>
      <c r="L67" s="216"/>
      <c r="M67" s="489"/>
      <c r="N67" s="354">
        <f t="shared" si="1"/>
        <v>1</v>
      </c>
    </row>
    <row r="68" spans="1:14">
      <c r="A68" s="349" t="s">
        <v>368</v>
      </c>
      <c r="B68" s="348">
        <v>2</v>
      </c>
      <c r="C68" s="348">
        <v>0</v>
      </c>
      <c r="D68" s="348">
        <v>0</v>
      </c>
      <c r="E68" s="348">
        <v>1</v>
      </c>
      <c r="F68" s="350"/>
      <c r="G68" s="348"/>
      <c r="H68" s="392"/>
      <c r="I68" s="353"/>
      <c r="J68" s="353"/>
      <c r="K68" s="448"/>
      <c r="L68" s="216"/>
      <c r="M68" s="489"/>
      <c r="N68" s="354">
        <f t="shared" si="1"/>
        <v>3</v>
      </c>
    </row>
    <row r="69" spans="1:14">
      <c r="A69" s="349" t="s">
        <v>369</v>
      </c>
      <c r="B69" s="348">
        <v>0</v>
      </c>
      <c r="C69" s="348">
        <v>0</v>
      </c>
      <c r="D69" s="348">
        <v>1</v>
      </c>
      <c r="E69" s="348">
        <v>0</v>
      </c>
      <c r="F69" s="350"/>
      <c r="G69" s="348"/>
      <c r="H69" s="392"/>
      <c r="I69" s="353"/>
      <c r="J69" s="353"/>
      <c r="K69" s="448"/>
      <c r="L69" s="216"/>
      <c r="M69" s="489"/>
      <c r="N69" s="354">
        <f t="shared" si="1"/>
        <v>1</v>
      </c>
    </row>
    <row r="70" spans="1:14">
      <c r="A70" s="349" t="s">
        <v>370</v>
      </c>
      <c r="B70" s="348">
        <v>4</v>
      </c>
      <c r="C70" s="348">
        <v>0</v>
      </c>
      <c r="D70" s="348">
        <v>0</v>
      </c>
      <c r="E70" s="348">
        <v>0</v>
      </c>
      <c r="F70" s="350"/>
      <c r="G70" s="348"/>
      <c r="H70" s="392"/>
      <c r="I70" s="353"/>
      <c r="J70" s="353"/>
      <c r="K70" s="448"/>
      <c r="L70" s="216"/>
      <c r="M70" s="489"/>
      <c r="N70" s="354">
        <f t="shared" ref="N70:N79" si="2">SUM(B70:M70)</f>
        <v>4</v>
      </c>
    </row>
    <row r="71" spans="1:14">
      <c r="A71" s="349" t="s">
        <v>371</v>
      </c>
      <c r="B71" s="348">
        <v>2</v>
      </c>
      <c r="C71" s="348">
        <v>0</v>
      </c>
      <c r="D71" s="348">
        <v>1</v>
      </c>
      <c r="E71" s="348">
        <v>0</v>
      </c>
      <c r="F71" s="350"/>
      <c r="G71" s="348"/>
      <c r="H71" s="392"/>
      <c r="I71" s="353"/>
      <c r="J71" s="353"/>
      <c r="K71" s="448"/>
      <c r="L71" s="216"/>
      <c r="M71" s="489"/>
      <c r="N71" s="354">
        <f t="shared" si="2"/>
        <v>3</v>
      </c>
    </row>
    <row r="72" spans="1:14">
      <c r="A72" s="349" t="s">
        <v>372</v>
      </c>
      <c r="B72" s="348">
        <v>0</v>
      </c>
      <c r="C72" s="348">
        <v>0</v>
      </c>
      <c r="D72" s="348">
        <v>0</v>
      </c>
      <c r="E72" s="348">
        <v>0</v>
      </c>
      <c r="F72" s="350"/>
      <c r="G72" s="348"/>
      <c r="H72" s="392"/>
      <c r="I72" s="353"/>
      <c r="J72" s="353"/>
      <c r="K72" s="448"/>
      <c r="L72" s="216"/>
      <c r="M72" s="489"/>
      <c r="N72" s="354">
        <f t="shared" si="2"/>
        <v>0</v>
      </c>
    </row>
    <row r="73" spans="1:14">
      <c r="A73" s="349" t="s">
        <v>373</v>
      </c>
      <c r="B73" s="348">
        <v>0</v>
      </c>
      <c r="C73" s="348">
        <v>1</v>
      </c>
      <c r="D73" s="348">
        <v>0</v>
      </c>
      <c r="E73" s="348">
        <v>0</v>
      </c>
      <c r="F73" s="350"/>
      <c r="G73" s="348"/>
      <c r="H73" s="392"/>
      <c r="I73" s="353"/>
      <c r="J73" s="353"/>
      <c r="K73" s="448"/>
      <c r="L73" s="216"/>
      <c r="M73" s="489"/>
      <c r="N73" s="354">
        <f t="shared" si="2"/>
        <v>1</v>
      </c>
    </row>
    <row r="74" spans="1:14">
      <c r="A74" s="349" t="s">
        <v>374</v>
      </c>
      <c r="B74" s="348">
        <v>0</v>
      </c>
      <c r="C74" s="348">
        <v>0</v>
      </c>
      <c r="D74" s="348">
        <v>0</v>
      </c>
      <c r="E74" s="348">
        <v>0</v>
      </c>
      <c r="F74" s="350"/>
      <c r="G74" s="348"/>
      <c r="H74" s="392"/>
      <c r="I74" s="353"/>
      <c r="J74" s="353"/>
      <c r="K74" s="448"/>
      <c r="L74" s="216"/>
      <c r="M74" s="489"/>
      <c r="N74" s="354">
        <f t="shared" si="2"/>
        <v>0</v>
      </c>
    </row>
    <row r="75" spans="1:14">
      <c r="A75" s="349" t="s">
        <v>375</v>
      </c>
      <c r="B75" s="348">
        <v>0</v>
      </c>
      <c r="C75" s="348">
        <v>0</v>
      </c>
      <c r="D75" s="348">
        <v>1</v>
      </c>
      <c r="E75" s="348">
        <v>1</v>
      </c>
      <c r="F75" s="350"/>
      <c r="G75" s="348"/>
      <c r="H75" s="392"/>
      <c r="I75" s="353"/>
      <c r="J75" s="353"/>
      <c r="K75" s="448"/>
      <c r="L75" s="216"/>
      <c r="M75" s="489"/>
      <c r="N75" s="354">
        <f t="shared" si="2"/>
        <v>2</v>
      </c>
    </row>
    <row r="76" spans="1:14">
      <c r="A76" s="349" t="s">
        <v>376</v>
      </c>
      <c r="B76" s="348">
        <v>1</v>
      </c>
      <c r="C76" s="348">
        <v>0</v>
      </c>
      <c r="D76" s="348">
        <v>0</v>
      </c>
      <c r="E76" s="348">
        <v>0</v>
      </c>
      <c r="F76" s="350"/>
      <c r="G76" s="348"/>
      <c r="H76" s="392"/>
      <c r="I76" s="353"/>
      <c r="J76" s="353"/>
      <c r="K76" s="448"/>
      <c r="L76" s="216"/>
      <c r="M76" s="489"/>
      <c r="N76" s="354">
        <f t="shared" si="2"/>
        <v>1</v>
      </c>
    </row>
    <row r="77" spans="1:14">
      <c r="A77" s="349" t="s">
        <v>377</v>
      </c>
      <c r="B77" s="348">
        <v>0</v>
      </c>
      <c r="C77" s="348">
        <v>0</v>
      </c>
      <c r="D77" s="348">
        <v>0</v>
      </c>
      <c r="E77" s="348">
        <v>1</v>
      </c>
      <c r="F77" s="350"/>
      <c r="G77" s="348"/>
      <c r="H77" s="392"/>
      <c r="I77" s="353"/>
      <c r="J77" s="353"/>
      <c r="K77" s="448"/>
      <c r="L77" s="216"/>
      <c r="M77" s="489"/>
      <c r="N77" s="354">
        <f t="shared" si="2"/>
        <v>1</v>
      </c>
    </row>
    <row r="78" spans="1:14">
      <c r="A78" s="349" t="s">
        <v>378</v>
      </c>
      <c r="B78" s="348">
        <v>0</v>
      </c>
      <c r="C78" s="348">
        <v>0</v>
      </c>
      <c r="D78" s="348">
        <v>0</v>
      </c>
      <c r="E78" s="348">
        <v>0</v>
      </c>
      <c r="F78" s="350"/>
      <c r="G78" s="348"/>
      <c r="H78" s="392"/>
      <c r="I78" s="353"/>
      <c r="J78" s="353"/>
      <c r="K78" s="448"/>
      <c r="L78" s="216"/>
      <c r="M78" s="489"/>
      <c r="N78" s="354">
        <f t="shared" si="2"/>
        <v>0</v>
      </c>
    </row>
    <row r="79" spans="1:14" ht="15.75" thickBot="1">
      <c r="A79" s="363" t="s">
        <v>379</v>
      </c>
      <c r="B79" s="370">
        <v>0</v>
      </c>
      <c r="C79" s="370">
        <v>0</v>
      </c>
      <c r="D79" s="370">
        <v>0</v>
      </c>
      <c r="E79" s="370">
        <v>0</v>
      </c>
      <c r="F79" s="371"/>
      <c r="G79" s="370"/>
      <c r="I79" s="446"/>
      <c r="J79" s="446"/>
      <c r="K79" s="449"/>
      <c r="L79" s="216"/>
      <c r="M79" s="66"/>
      <c r="N79" s="354">
        <f t="shared" si="2"/>
        <v>0</v>
      </c>
    </row>
    <row r="80" spans="1:14" ht="15.75" thickBot="1">
      <c r="A80" s="360" t="s">
        <v>33</v>
      </c>
      <c r="B80" s="372">
        <f t="shared" ref="B80:N80" si="3">SUM(B4:B79)</f>
        <v>109</v>
      </c>
      <c r="C80" s="372">
        <f t="shared" si="3"/>
        <v>93</v>
      </c>
      <c r="D80" s="372">
        <f t="shared" si="3"/>
        <v>88</v>
      </c>
      <c r="E80" s="372">
        <f t="shared" si="3"/>
        <v>104</v>
      </c>
      <c r="F80" s="373">
        <f t="shared" si="3"/>
        <v>0</v>
      </c>
      <c r="G80" s="374">
        <f t="shared" si="3"/>
        <v>0</v>
      </c>
      <c r="H80" s="374">
        <f t="shared" si="3"/>
        <v>0</v>
      </c>
      <c r="I80" s="374">
        <f t="shared" si="3"/>
        <v>0</v>
      </c>
      <c r="J80" s="374">
        <f t="shared" si="3"/>
        <v>0</v>
      </c>
      <c r="K80" s="374">
        <f t="shared" si="3"/>
        <v>0</v>
      </c>
      <c r="L80" s="374">
        <f t="shared" si="3"/>
        <v>0</v>
      </c>
      <c r="M80" s="374">
        <f t="shared" si="3"/>
        <v>0</v>
      </c>
      <c r="N80" s="374">
        <f t="shared" si="3"/>
        <v>394</v>
      </c>
    </row>
    <row r="82" spans="1:5" ht="15" customHeight="1">
      <c r="A82" s="1214" t="s">
        <v>454</v>
      </c>
      <c r="B82" s="1214"/>
      <c r="C82" s="1214"/>
      <c r="D82" s="1214"/>
      <c r="E82" s="1214"/>
    </row>
    <row r="83" spans="1:5">
      <c r="A83" s="1214"/>
      <c r="B83" s="1214"/>
      <c r="C83" s="1214"/>
      <c r="D83" s="1214"/>
      <c r="E83" s="1214"/>
    </row>
    <row r="84" spans="1:5">
      <c r="A84" s="1214"/>
      <c r="B84" s="1214"/>
      <c r="C84" s="1214"/>
      <c r="D84" s="1214"/>
      <c r="E84" s="1214"/>
    </row>
    <row r="85" spans="1:5">
      <c r="A85" s="1214"/>
      <c r="B85" s="1214"/>
      <c r="C85" s="1214"/>
      <c r="D85" s="1214"/>
      <c r="E85" s="1214"/>
    </row>
    <row r="86" spans="1:5">
      <c r="A86" s="1214"/>
      <c r="B86" s="1214"/>
      <c r="C86" s="1214"/>
      <c r="D86" s="1214"/>
      <c r="E86" s="1214"/>
    </row>
  </sheetData>
  <mergeCells count="1">
    <mergeCell ref="A82:E86"/>
  </mergeCells>
  <conditionalFormatting sqref="A43">
    <cfRule type="duplicateValues" dxfId="8" priority="1"/>
  </conditionalFormatting>
  <pageMargins left="0.511811024" right="0.511811024" top="0.78740157499999996" bottom="0.78740157499999996" header="0.31496062000000002" footer="0.31496062000000002"/>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zoomScale="90" zoomScaleNormal="90" workbookViewId="0"/>
  </sheetViews>
  <sheetFormatPr defaultRowHeight="15"/>
  <cols>
    <col min="1" max="1" width="68" customWidth="1"/>
    <col min="2" max="13" width="9.7109375" style="60" customWidth="1"/>
    <col min="14" max="14" width="9.7109375" style="63" customWidth="1"/>
  </cols>
  <sheetData>
    <row r="1" spans="1:14">
      <c r="A1" s="215" t="s">
        <v>3</v>
      </c>
    </row>
    <row r="2" spans="1:14" ht="15.75" thickBot="1">
      <c r="A2" s="85" t="s">
        <v>4</v>
      </c>
    </row>
    <row r="3" spans="1:14" ht="15.75" thickBot="1">
      <c r="A3" s="355" t="s">
        <v>459</v>
      </c>
      <c r="B3" s="356" t="s">
        <v>460</v>
      </c>
      <c r="C3" s="356" t="s">
        <v>461</v>
      </c>
      <c r="D3" s="356" t="s">
        <v>462</v>
      </c>
      <c r="E3" s="357" t="s">
        <v>463</v>
      </c>
      <c r="F3" s="358" t="s">
        <v>464</v>
      </c>
      <c r="G3" s="387" t="s">
        <v>465</v>
      </c>
      <c r="H3" s="387" t="s">
        <v>466</v>
      </c>
      <c r="I3" s="387" t="s">
        <v>467</v>
      </c>
      <c r="J3" s="387" t="s">
        <v>468</v>
      </c>
      <c r="K3" s="387" t="s">
        <v>469</v>
      </c>
      <c r="L3" s="387" t="s">
        <v>470</v>
      </c>
      <c r="M3" s="387" t="s">
        <v>471</v>
      </c>
      <c r="N3" s="359" t="s">
        <v>8</v>
      </c>
    </row>
    <row r="4" spans="1:14">
      <c r="A4" s="351" t="s">
        <v>318</v>
      </c>
      <c r="B4" s="352">
        <v>9</v>
      </c>
      <c r="C4" s="352">
        <v>3</v>
      </c>
      <c r="D4" s="352">
        <v>3</v>
      </c>
      <c r="E4" s="352">
        <v>3</v>
      </c>
      <c r="F4" s="216"/>
      <c r="G4" s="353"/>
      <c r="H4" s="402"/>
      <c r="I4" s="402"/>
      <c r="J4" s="402"/>
      <c r="K4" s="353"/>
      <c r="L4" s="216"/>
      <c r="M4" s="489"/>
      <c r="N4" s="354">
        <f t="shared" ref="N4:N36" si="0">SUM(B4:M4)</f>
        <v>18</v>
      </c>
    </row>
    <row r="5" spans="1:14">
      <c r="A5" s="349" t="s">
        <v>441</v>
      </c>
      <c r="B5" s="348">
        <v>0</v>
      </c>
      <c r="C5" s="348">
        <v>0</v>
      </c>
      <c r="D5" s="348">
        <v>0</v>
      </c>
      <c r="E5" s="348">
        <v>0</v>
      </c>
      <c r="F5" s="216"/>
      <c r="G5" s="350"/>
      <c r="H5" s="353"/>
      <c r="I5" s="353"/>
      <c r="J5" s="353"/>
      <c r="K5" s="350"/>
      <c r="L5" s="216"/>
      <c r="M5" s="489"/>
      <c r="N5" s="354">
        <f t="shared" si="0"/>
        <v>0</v>
      </c>
    </row>
    <row r="6" spans="1:14">
      <c r="A6" s="349" t="s">
        <v>442</v>
      </c>
      <c r="B6" s="348">
        <v>0</v>
      </c>
      <c r="C6" s="348">
        <v>0</v>
      </c>
      <c r="D6" s="348">
        <v>0</v>
      </c>
      <c r="E6" s="348">
        <v>0</v>
      </c>
      <c r="F6" s="216"/>
      <c r="G6" s="350"/>
      <c r="H6" s="353"/>
      <c r="I6" s="353"/>
      <c r="J6" s="353"/>
      <c r="K6" s="350"/>
      <c r="L6" s="216"/>
      <c r="M6" s="489"/>
      <c r="N6" s="354">
        <f t="shared" si="0"/>
        <v>0</v>
      </c>
    </row>
    <row r="7" spans="1:14">
      <c r="A7" s="349" t="s">
        <v>320</v>
      </c>
      <c r="B7" s="348">
        <v>1</v>
      </c>
      <c r="C7" s="348">
        <v>0</v>
      </c>
      <c r="D7" s="348">
        <v>2</v>
      </c>
      <c r="E7" s="348">
        <v>0</v>
      </c>
      <c r="F7" s="216"/>
      <c r="G7" s="350"/>
      <c r="H7" s="353"/>
      <c r="I7" s="353"/>
      <c r="J7" s="353"/>
      <c r="K7" s="350"/>
      <c r="L7" s="216"/>
      <c r="M7" s="489"/>
      <c r="N7" s="354">
        <f t="shared" si="0"/>
        <v>3</v>
      </c>
    </row>
    <row r="8" spans="1:14">
      <c r="A8" s="349" t="s">
        <v>321</v>
      </c>
      <c r="B8" s="348">
        <v>0</v>
      </c>
      <c r="C8" s="348">
        <v>0</v>
      </c>
      <c r="D8" s="348">
        <v>0</v>
      </c>
      <c r="E8" s="348">
        <v>0</v>
      </c>
      <c r="F8" s="216"/>
      <c r="G8" s="350"/>
      <c r="H8" s="353"/>
      <c r="I8" s="353"/>
      <c r="J8" s="353"/>
      <c r="K8" s="350"/>
      <c r="L8" s="216"/>
      <c r="M8" s="489"/>
      <c r="N8" s="354">
        <f t="shared" si="0"/>
        <v>0</v>
      </c>
    </row>
    <row r="9" spans="1:14">
      <c r="A9" s="349" t="s">
        <v>322</v>
      </c>
      <c r="B9" s="348">
        <v>0</v>
      </c>
      <c r="C9" s="348">
        <v>0</v>
      </c>
      <c r="D9" s="348">
        <v>0</v>
      </c>
      <c r="E9" s="348">
        <v>0</v>
      </c>
      <c r="F9" s="216"/>
      <c r="G9" s="350"/>
      <c r="H9" s="353"/>
      <c r="I9" s="353"/>
      <c r="J9" s="353"/>
      <c r="K9" s="350"/>
      <c r="L9" s="216"/>
      <c r="M9" s="489"/>
      <c r="N9" s="354">
        <f t="shared" si="0"/>
        <v>0</v>
      </c>
    </row>
    <row r="10" spans="1:14">
      <c r="A10" s="988" t="s">
        <v>566</v>
      </c>
      <c r="B10" s="348">
        <v>0</v>
      </c>
      <c r="C10" s="348">
        <v>1</v>
      </c>
      <c r="D10" s="348">
        <v>0</v>
      </c>
      <c r="E10" s="348">
        <v>0</v>
      </c>
      <c r="F10" s="216"/>
      <c r="G10" s="350"/>
      <c r="H10" s="353"/>
      <c r="I10" s="353"/>
      <c r="J10" s="353"/>
      <c r="K10" s="350"/>
      <c r="L10" s="216"/>
      <c r="M10" s="489"/>
      <c r="N10" s="354">
        <f t="shared" si="0"/>
        <v>1</v>
      </c>
    </row>
    <row r="11" spans="1:14">
      <c r="A11" s="989" t="s">
        <v>565</v>
      </c>
      <c r="B11" s="348">
        <v>11</v>
      </c>
      <c r="C11" s="348">
        <v>18</v>
      </c>
      <c r="D11" s="348">
        <v>21</v>
      </c>
      <c r="E11" s="348">
        <v>17</v>
      </c>
      <c r="F11" s="216"/>
      <c r="G11" s="350"/>
      <c r="H11" s="353"/>
      <c r="I11" s="353"/>
      <c r="J11" s="353"/>
      <c r="K11" s="350"/>
      <c r="L11" s="216"/>
      <c r="M11" s="489"/>
      <c r="N11" s="354">
        <f t="shared" si="0"/>
        <v>67</v>
      </c>
    </row>
    <row r="12" spans="1:14">
      <c r="A12" s="892" t="s">
        <v>445</v>
      </c>
      <c r="B12" s="348">
        <v>0</v>
      </c>
      <c r="C12" s="348">
        <v>0</v>
      </c>
      <c r="D12" s="348">
        <v>0</v>
      </c>
      <c r="E12" s="348">
        <v>0</v>
      </c>
      <c r="F12" s="216"/>
      <c r="G12" s="350"/>
      <c r="H12" s="353"/>
      <c r="I12" s="353"/>
      <c r="J12" s="353"/>
      <c r="K12" s="350"/>
      <c r="L12" s="216"/>
      <c r="M12" s="489"/>
      <c r="N12" s="354">
        <f t="shared" si="0"/>
        <v>0</v>
      </c>
    </row>
    <row r="13" spans="1:14">
      <c r="A13" s="987" t="s">
        <v>443</v>
      </c>
      <c r="B13" s="348">
        <v>0</v>
      </c>
      <c r="C13" s="348">
        <v>0</v>
      </c>
      <c r="D13" s="348">
        <v>0</v>
      </c>
      <c r="E13" s="348">
        <v>1</v>
      </c>
      <c r="F13" s="216"/>
      <c r="G13" s="350"/>
      <c r="H13" s="353"/>
      <c r="I13" s="353"/>
      <c r="J13" s="353"/>
      <c r="K13" s="350"/>
      <c r="L13" s="216"/>
      <c r="M13" s="489"/>
      <c r="N13" s="354">
        <f t="shared" si="0"/>
        <v>1</v>
      </c>
    </row>
    <row r="14" spans="1:14">
      <c r="A14" s="986" t="s">
        <v>444</v>
      </c>
      <c r="B14" s="348">
        <v>0</v>
      </c>
      <c r="C14" s="348">
        <v>0</v>
      </c>
      <c r="D14" s="348">
        <v>0</v>
      </c>
      <c r="E14" s="348">
        <v>0</v>
      </c>
      <c r="F14" s="216"/>
      <c r="G14" s="350"/>
      <c r="H14" s="353"/>
      <c r="I14" s="353"/>
      <c r="J14" s="353"/>
      <c r="K14" s="350"/>
      <c r="L14" s="216"/>
      <c r="M14" s="489"/>
      <c r="N14" s="354">
        <f t="shared" si="0"/>
        <v>0</v>
      </c>
    </row>
    <row r="15" spans="1:14">
      <c r="A15" s="349" t="s">
        <v>447</v>
      </c>
      <c r="B15" s="348">
        <v>96</v>
      </c>
      <c r="C15" s="348">
        <v>83</v>
      </c>
      <c r="D15" s="348">
        <v>83</v>
      </c>
      <c r="E15" s="348">
        <v>83</v>
      </c>
      <c r="F15" s="216"/>
      <c r="G15" s="350"/>
      <c r="H15" s="353"/>
      <c r="I15" s="353"/>
      <c r="J15" s="353"/>
      <c r="K15" s="350"/>
      <c r="L15" s="216"/>
      <c r="M15" s="489"/>
      <c r="N15" s="354">
        <f t="shared" si="0"/>
        <v>345</v>
      </c>
    </row>
    <row r="16" spans="1:14">
      <c r="A16" s="349" t="s">
        <v>323</v>
      </c>
      <c r="B16" s="348">
        <v>0</v>
      </c>
      <c r="C16" s="348">
        <v>0</v>
      </c>
      <c r="D16" s="348">
        <v>1</v>
      </c>
      <c r="E16" s="348">
        <v>0</v>
      </c>
      <c r="F16" s="216"/>
      <c r="G16" s="350"/>
      <c r="H16" s="353"/>
      <c r="I16" s="353"/>
      <c r="J16" s="353"/>
      <c r="K16" s="350"/>
      <c r="L16" s="216"/>
      <c r="M16" s="489"/>
      <c r="N16" s="354">
        <f t="shared" si="0"/>
        <v>1</v>
      </c>
    </row>
    <row r="17" spans="1:14">
      <c r="A17" s="349" t="s">
        <v>324</v>
      </c>
      <c r="B17" s="348">
        <v>0</v>
      </c>
      <c r="C17" s="348">
        <v>0</v>
      </c>
      <c r="D17" s="348">
        <v>0</v>
      </c>
      <c r="E17" s="348">
        <v>0</v>
      </c>
      <c r="F17" s="216"/>
      <c r="G17" s="350"/>
      <c r="H17" s="353"/>
      <c r="I17" s="353"/>
      <c r="J17" s="353"/>
      <c r="K17" s="350"/>
      <c r="L17" s="216"/>
      <c r="M17" s="489"/>
      <c r="N17" s="354">
        <f t="shared" si="0"/>
        <v>0</v>
      </c>
    </row>
    <row r="18" spans="1:14">
      <c r="A18" s="349" t="s">
        <v>325</v>
      </c>
      <c r="B18" s="348">
        <v>15</v>
      </c>
      <c r="C18" s="348">
        <v>15</v>
      </c>
      <c r="D18" s="348">
        <v>20</v>
      </c>
      <c r="E18" s="348">
        <v>15</v>
      </c>
      <c r="F18" s="216"/>
      <c r="G18" s="350"/>
      <c r="H18" s="353"/>
      <c r="I18" s="353"/>
      <c r="J18" s="353"/>
      <c r="K18" s="350"/>
      <c r="L18" s="216"/>
      <c r="M18" s="489"/>
      <c r="N18" s="354">
        <f t="shared" si="0"/>
        <v>65</v>
      </c>
    </row>
    <row r="19" spans="1:14">
      <c r="A19" s="607" t="s">
        <v>446</v>
      </c>
      <c r="B19" s="348">
        <v>0</v>
      </c>
      <c r="C19" s="348">
        <v>0</v>
      </c>
      <c r="D19" s="348">
        <v>0</v>
      </c>
      <c r="E19" s="348">
        <v>0</v>
      </c>
      <c r="F19" s="216"/>
      <c r="G19" s="350"/>
      <c r="H19" s="353"/>
      <c r="I19" s="353"/>
      <c r="J19" s="353"/>
      <c r="K19" s="350"/>
      <c r="L19" s="216"/>
      <c r="M19" s="489"/>
      <c r="N19" s="354">
        <f t="shared" si="0"/>
        <v>0</v>
      </c>
    </row>
    <row r="20" spans="1:14">
      <c r="A20" s="349" t="s">
        <v>326</v>
      </c>
      <c r="B20" s="348">
        <v>0</v>
      </c>
      <c r="C20" s="348">
        <v>0</v>
      </c>
      <c r="D20" s="348">
        <v>0</v>
      </c>
      <c r="E20" s="348">
        <v>0</v>
      </c>
      <c r="F20" s="216"/>
      <c r="G20" s="350"/>
      <c r="H20" s="353"/>
      <c r="I20" s="353"/>
      <c r="J20" s="353"/>
      <c r="K20" s="350"/>
      <c r="L20" s="216"/>
      <c r="M20" s="489"/>
      <c r="N20" s="354">
        <f t="shared" si="0"/>
        <v>0</v>
      </c>
    </row>
    <row r="21" spans="1:14">
      <c r="A21" s="349" t="s">
        <v>327</v>
      </c>
      <c r="B21" s="348">
        <v>0</v>
      </c>
      <c r="C21" s="348">
        <v>2</v>
      </c>
      <c r="D21" s="348">
        <v>0</v>
      </c>
      <c r="E21" s="348">
        <v>0</v>
      </c>
      <c r="F21" s="216"/>
      <c r="G21" s="350"/>
      <c r="H21" s="353"/>
      <c r="I21" s="353"/>
      <c r="J21" s="353"/>
      <c r="K21" s="350"/>
      <c r="L21" s="216"/>
      <c r="M21" s="489"/>
      <c r="N21" s="354">
        <f t="shared" si="0"/>
        <v>2</v>
      </c>
    </row>
    <row r="22" spans="1:14">
      <c r="A22" s="349" t="s">
        <v>328</v>
      </c>
      <c r="B22" s="348">
        <v>0</v>
      </c>
      <c r="C22" s="348">
        <v>0</v>
      </c>
      <c r="D22" s="348">
        <v>0</v>
      </c>
      <c r="E22" s="348">
        <v>0</v>
      </c>
      <c r="F22" s="216"/>
      <c r="G22" s="350"/>
      <c r="H22" s="353"/>
      <c r="I22" s="353"/>
      <c r="J22" s="353"/>
      <c r="K22" s="350"/>
      <c r="L22" s="216"/>
      <c r="M22" s="489"/>
      <c r="N22" s="354">
        <f t="shared" si="0"/>
        <v>0</v>
      </c>
    </row>
    <row r="23" spans="1:14">
      <c r="A23" s="349" t="s">
        <v>449</v>
      </c>
      <c r="B23" s="348">
        <v>0</v>
      </c>
      <c r="C23" s="348">
        <v>1</v>
      </c>
      <c r="D23" s="348">
        <v>0</v>
      </c>
      <c r="E23" s="348">
        <v>0</v>
      </c>
      <c r="F23" s="216"/>
      <c r="G23" s="350"/>
      <c r="H23" s="353"/>
      <c r="I23" s="353"/>
      <c r="J23" s="353"/>
      <c r="K23" s="350"/>
      <c r="L23" s="216"/>
      <c r="M23" s="489"/>
      <c r="N23" s="354">
        <f t="shared" si="0"/>
        <v>1</v>
      </c>
    </row>
    <row r="24" spans="1:14">
      <c r="A24" s="349" t="s">
        <v>329</v>
      </c>
      <c r="B24" s="348">
        <v>4</v>
      </c>
      <c r="C24" s="348">
        <v>4</v>
      </c>
      <c r="D24" s="348">
        <v>2</v>
      </c>
      <c r="E24" s="348">
        <v>5</v>
      </c>
      <c r="F24" s="216"/>
      <c r="G24" s="350"/>
      <c r="H24" s="353"/>
      <c r="I24" s="353"/>
      <c r="J24" s="353"/>
      <c r="K24" s="350"/>
      <c r="L24" s="216"/>
      <c r="M24" s="489"/>
      <c r="N24" s="354">
        <f t="shared" si="0"/>
        <v>15</v>
      </c>
    </row>
    <row r="25" spans="1:14">
      <c r="A25" s="349" t="s">
        <v>448</v>
      </c>
      <c r="B25" s="348">
        <v>0</v>
      </c>
      <c r="C25" s="348">
        <v>0</v>
      </c>
      <c r="D25" s="348">
        <v>0</v>
      </c>
      <c r="E25" s="348">
        <v>0</v>
      </c>
      <c r="F25" s="216"/>
      <c r="G25" s="350"/>
      <c r="H25" s="353"/>
      <c r="I25" s="353"/>
      <c r="J25" s="353"/>
      <c r="K25" s="350"/>
      <c r="L25" s="216"/>
      <c r="M25" s="489"/>
      <c r="N25" s="354">
        <f t="shared" si="0"/>
        <v>0</v>
      </c>
    </row>
    <row r="26" spans="1:14" s="673" customFormat="1">
      <c r="A26" s="1145" t="s">
        <v>585</v>
      </c>
      <c r="B26" s="1151">
        <v>0</v>
      </c>
      <c r="C26" s="1151">
        <v>0</v>
      </c>
      <c r="D26" s="1151">
        <v>0</v>
      </c>
      <c r="E26" s="1151">
        <v>1</v>
      </c>
      <c r="F26" s="1147"/>
      <c r="G26" s="1152"/>
      <c r="H26" s="1154"/>
      <c r="I26" s="1154"/>
      <c r="J26" s="1154"/>
      <c r="K26" s="1152"/>
      <c r="L26" s="1147"/>
      <c r="M26" s="1156"/>
      <c r="N26" s="1149">
        <f t="shared" si="0"/>
        <v>1</v>
      </c>
    </row>
    <row r="27" spans="1:14">
      <c r="A27" s="349" t="s">
        <v>330</v>
      </c>
      <c r="B27" s="348">
        <v>0</v>
      </c>
      <c r="C27" s="348">
        <v>0</v>
      </c>
      <c r="D27" s="348">
        <v>1</v>
      </c>
      <c r="E27" s="348">
        <v>0</v>
      </c>
      <c r="F27" s="216"/>
      <c r="G27" s="350"/>
      <c r="H27" s="353"/>
      <c r="I27" s="353"/>
      <c r="J27" s="353"/>
      <c r="K27" s="350"/>
      <c r="L27" s="216"/>
      <c r="M27" s="489"/>
      <c r="N27" s="354">
        <f t="shared" si="0"/>
        <v>1</v>
      </c>
    </row>
    <row r="28" spans="1:14">
      <c r="A28" s="349" t="s">
        <v>331</v>
      </c>
      <c r="B28" s="348">
        <v>0</v>
      </c>
      <c r="C28" s="348">
        <v>0</v>
      </c>
      <c r="D28" s="348">
        <v>0</v>
      </c>
      <c r="E28" s="348">
        <v>1</v>
      </c>
      <c r="F28" s="216"/>
      <c r="G28" s="350"/>
      <c r="H28" s="353"/>
      <c r="I28" s="353"/>
      <c r="J28" s="353"/>
      <c r="K28" s="350"/>
      <c r="L28" s="216"/>
      <c r="M28" s="489"/>
      <c r="N28" s="354">
        <f t="shared" si="0"/>
        <v>1</v>
      </c>
    </row>
    <row r="29" spans="1:14">
      <c r="A29" s="349" t="s">
        <v>332</v>
      </c>
      <c r="B29" s="348">
        <v>74</v>
      </c>
      <c r="C29" s="348">
        <v>49</v>
      </c>
      <c r="D29" s="348">
        <v>67</v>
      </c>
      <c r="E29" s="348">
        <v>59</v>
      </c>
      <c r="F29" s="216"/>
      <c r="G29" s="350"/>
      <c r="H29" s="353"/>
      <c r="I29" s="353"/>
      <c r="J29" s="353"/>
      <c r="K29" s="350"/>
      <c r="L29" s="216"/>
      <c r="M29" s="489"/>
      <c r="N29" s="354">
        <f t="shared" si="0"/>
        <v>249</v>
      </c>
    </row>
    <row r="30" spans="1:14">
      <c r="A30" s="349" t="s">
        <v>41</v>
      </c>
      <c r="B30" s="348">
        <v>4</v>
      </c>
      <c r="C30" s="348">
        <v>2</v>
      </c>
      <c r="D30" s="348">
        <v>1</v>
      </c>
      <c r="E30" s="348">
        <v>2</v>
      </c>
      <c r="F30" s="216"/>
      <c r="G30" s="350"/>
      <c r="H30" s="353"/>
      <c r="I30" s="353"/>
      <c r="J30" s="353"/>
      <c r="K30" s="350"/>
      <c r="L30" s="216"/>
      <c r="M30" s="489"/>
      <c r="N30" s="354">
        <f t="shared" si="0"/>
        <v>9</v>
      </c>
    </row>
    <row r="31" spans="1:14">
      <c r="A31" s="349" t="s">
        <v>333</v>
      </c>
      <c r="B31" s="348">
        <v>7</v>
      </c>
      <c r="C31" s="348">
        <v>6</v>
      </c>
      <c r="D31" s="348">
        <v>7</v>
      </c>
      <c r="E31" s="348">
        <v>11</v>
      </c>
      <c r="F31" s="216"/>
      <c r="G31" s="350"/>
      <c r="H31" s="353"/>
      <c r="I31" s="353"/>
      <c r="J31" s="353"/>
      <c r="K31" s="350"/>
      <c r="L31" s="216"/>
      <c r="M31" s="489"/>
      <c r="N31" s="354">
        <f t="shared" si="0"/>
        <v>31</v>
      </c>
    </row>
    <row r="32" spans="1:14">
      <c r="A32" s="349" t="s">
        <v>334</v>
      </c>
      <c r="B32" s="348">
        <v>8</v>
      </c>
      <c r="C32" s="348">
        <v>2</v>
      </c>
      <c r="D32" s="348">
        <v>3</v>
      </c>
      <c r="E32" s="348">
        <v>1</v>
      </c>
      <c r="F32" s="216"/>
      <c r="G32" s="350"/>
      <c r="H32" s="353"/>
      <c r="I32" s="353"/>
      <c r="J32" s="353"/>
      <c r="K32" s="350"/>
      <c r="L32" s="216"/>
      <c r="M32" s="489"/>
      <c r="N32" s="354">
        <f t="shared" si="0"/>
        <v>14</v>
      </c>
    </row>
    <row r="33" spans="1:14">
      <c r="A33" s="349" t="s">
        <v>335</v>
      </c>
      <c r="B33" s="348">
        <v>3</v>
      </c>
      <c r="C33" s="348">
        <v>2</v>
      </c>
      <c r="D33" s="348">
        <v>3</v>
      </c>
      <c r="E33" s="348">
        <v>1</v>
      </c>
      <c r="F33" s="216"/>
      <c r="G33" s="350"/>
      <c r="H33" s="353"/>
      <c r="I33" s="353"/>
      <c r="J33" s="353"/>
      <c r="K33" s="350"/>
      <c r="L33" s="216"/>
      <c r="M33" s="489"/>
      <c r="N33" s="354">
        <f t="shared" si="0"/>
        <v>9</v>
      </c>
    </row>
    <row r="34" spans="1:14">
      <c r="A34" s="349" t="s">
        <v>336</v>
      </c>
      <c r="B34" s="348">
        <v>2</v>
      </c>
      <c r="C34" s="348">
        <v>1</v>
      </c>
      <c r="D34" s="348">
        <v>1</v>
      </c>
      <c r="E34" s="348">
        <v>1</v>
      </c>
      <c r="F34" s="216"/>
      <c r="G34" s="350"/>
      <c r="H34" s="353"/>
      <c r="I34" s="353"/>
      <c r="J34" s="353"/>
      <c r="K34" s="350"/>
      <c r="L34" s="216"/>
      <c r="M34" s="489"/>
      <c r="N34" s="354">
        <f t="shared" si="0"/>
        <v>5</v>
      </c>
    </row>
    <row r="35" spans="1:14">
      <c r="A35" s="349" t="s">
        <v>337</v>
      </c>
      <c r="B35" s="348">
        <v>27</v>
      </c>
      <c r="C35" s="348">
        <v>29</v>
      </c>
      <c r="D35" s="348">
        <v>80</v>
      </c>
      <c r="E35" s="348">
        <v>60</v>
      </c>
      <c r="F35" s="216"/>
      <c r="G35" s="350"/>
      <c r="H35" s="353"/>
      <c r="I35" s="353"/>
      <c r="J35" s="353"/>
      <c r="K35" s="350"/>
      <c r="L35" s="216"/>
      <c r="M35" s="489"/>
      <c r="N35" s="354">
        <f t="shared" si="0"/>
        <v>196</v>
      </c>
    </row>
    <row r="36" spans="1:14">
      <c r="A36" s="349" t="s">
        <v>338</v>
      </c>
      <c r="B36" s="348">
        <v>2</v>
      </c>
      <c r="C36" s="348">
        <v>0</v>
      </c>
      <c r="D36" s="348">
        <v>4</v>
      </c>
      <c r="E36" s="348">
        <v>2</v>
      </c>
      <c r="F36" s="216"/>
      <c r="G36" s="350"/>
      <c r="H36" s="353"/>
      <c r="I36" s="353"/>
      <c r="J36" s="353"/>
      <c r="K36" s="350"/>
      <c r="L36" s="216"/>
      <c r="M36" s="489"/>
      <c r="N36" s="354">
        <f t="shared" si="0"/>
        <v>8</v>
      </c>
    </row>
    <row r="37" spans="1:14">
      <c r="A37" s="349" t="s">
        <v>339</v>
      </c>
      <c r="B37" s="348">
        <v>0</v>
      </c>
      <c r="C37" s="348">
        <v>0</v>
      </c>
      <c r="D37" s="348">
        <v>3</v>
      </c>
      <c r="E37" s="348">
        <v>3</v>
      </c>
      <c r="F37" s="216"/>
      <c r="G37" s="350"/>
      <c r="H37" s="353"/>
      <c r="I37" s="353"/>
      <c r="J37" s="353"/>
      <c r="K37" s="350"/>
      <c r="L37" s="216"/>
      <c r="M37" s="489"/>
      <c r="N37" s="354">
        <f t="shared" ref="N37:N69" si="1">SUM(B37:M37)</f>
        <v>6</v>
      </c>
    </row>
    <row r="38" spans="1:14">
      <c r="A38" s="349" t="s">
        <v>340</v>
      </c>
      <c r="B38" s="348">
        <v>0</v>
      </c>
      <c r="C38" s="348">
        <v>0</v>
      </c>
      <c r="D38" s="348">
        <v>0</v>
      </c>
      <c r="E38" s="348">
        <v>2</v>
      </c>
      <c r="F38" s="216"/>
      <c r="G38" s="350"/>
      <c r="H38" s="353"/>
      <c r="I38" s="353"/>
      <c r="J38" s="353"/>
      <c r="K38" s="350"/>
      <c r="L38" s="216"/>
      <c r="M38" s="489"/>
      <c r="N38" s="354">
        <f t="shared" si="1"/>
        <v>2</v>
      </c>
    </row>
    <row r="39" spans="1:14">
      <c r="A39" s="349" t="s">
        <v>43</v>
      </c>
      <c r="B39" s="348">
        <v>0</v>
      </c>
      <c r="C39" s="348">
        <v>0</v>
      </c>
      <c r="D39" s="348">
        <v>0</v>
      </c>
      <c r="E39" s="348">
        <v>1</v>
      </c>
      <c r="F39" s="216"/>
      <c r="G39" s="350"/>
      <c r="H39" s="353"/>
      <c r="I39" s="353"/>
      <c r="J39" s="353"/>
      <c r="K39" s="350"/>
      <c r="L39" s="216"/>
      <c r="M39" s="489"/>
      <c r="N39" s="354">
        <f t="shared" si="1"/>
        <v>1</v>
      </c>
    </row>
    <row r="40" spans="1:14">
      <c r="A40" s="349" t="s">
        <v>341</v>
      </c>
      <c r="B40" s="348">
        <v>0</v>
      </c>
      <c r="C40" s="348">
        <v>1</v>
      </c>
      <c r="D40" s="348">
        <v>1</v>
      </c>
      <c r="E40" s="348">
        <v>2</v>
      </c>
      <c r="F40" s="216"/>
      <c r="G40" s="350"/>
      <c r="H40" s="353"/>
      <c r="I40" s="353"/>
      <c r="J40" s="353"/>
      <c r="K40" s="350"/>
      <c r="L40" s="216"/>
      <c r="M40" s="489"/>
      <c r="N40" s="354">
        <f t="shared" si="1"/>
        <v>4</v>
      </c>
    </row>
    <row r="41" spans="1:14">
      <c r="A41" s="349" t="s">
        <v>342</v>
      </c>
      <c r="B41" s="348">
        <v>0</v>
      </c>
      <c r="C41" s="348">
        <v>1</v>
      </c>
      <c r="D41" s="348">
        <v>0</v>
      </c>
      <c r="E41" s="348">
        <v>0</v>
      </c>
      <c r="F41" s="216"/>
      <c r="G41" s="350"/>
      <c r="H41" s="353"/>
      <c r="I41" s="353"/>
      <c r="J41" s="353"/>
      <c r="K41" s="350"/>
      <c r="L41" s="216"/>
      <c r="M41" s="489"/>
      <c r="N41" s="354">
        <f t="shared" si="1"/>
        <v>1</v>
      </c>
    </row>
    <row r="42" spans="1:14">
      <c r="A42" s="349" t="s">
        <v>343</v>
      </c>
      <c r="B42" s="348">
        <v>0</v>
      </c>
      <c r="C42" s="348">
        <v>0</v>
      </c>
      <c r="D42" s="348">
        <v>0</v>
      </c>
      <c r="E42" s="348">
        <v>1</v>
      </c>
      <c r="F42" s="216"/>
      <c r="G42" s="350"/>
      <c r="H42" s="353"/>
      <c r="I42" s="353"/>
      <c r="J42" s="353"/>
      <c r="K42" s="350"/>
      <c r="L42" s="216"/>
      <c r="M42" s="489"/>
      <c r="N42" s="354">
        <f t="shared" si="1"/>
        <v>1</v>
      </c>
    </row>
    <row r="43" spans="1:14">
      <c r="A43" s="892" t="s">
        <v>578</v>
      </c>
      <c r="B43" s="348">
        <v>0</v>
      </c>
      <c r="C43" s="348">
        <v>0</v>
      </c>
      <c r="D43" s="348">
        <v>0</v>
      </c>
      <c r="E43" s="348">
        <v>0</v>
      </c>
      <c r="F43" s="216"/>
      <c r="G43" s="350"/>
      <c r="H43" s="353"/>
      <c r="I43" s="353"/>
      <c r="J43" s="353"/>
      <c r="K43" s="350"/>
      <c r="L43" s="216"/>
      <c r="M43" s="489"/>
      <c r="N43" s="354">
        <f t="shared" si="1"/>
        <v>0</v>
      </c>
    </row>
    <row r="44" spans="1:14">
      <c r="A44" s="349" t="s">
        <v>344</v>
      </c>
      <c r="B44" s="348">
        <v>13</v>
      </c>
      <c r="C44" s="348">
        <v>5</v>
      </c>
      <c r="D44" s="348">
        <v>7</v>
      </c>
      <c r="E44" s="348">
        <v>5</v>
      </c>
      <c r="F44" s="216"/>
      <c r="G44" s="350"/>
      <c r="H44" s="353"/>
      <c r="I44" s="353"/>
      <c r="J44" s="353"/>
      <c r="K44" s="350"/>
      <c r="L44" s="216"/>
      <c r="M44" s="489"/>
      <c r="N44" s="354">
        <f t="shared" si="1"/>
        <v>30</v>
      </c>
    </row>
    <row r="45" spans="1:14">
      <c r="A45" s="349" t="s">
        <v>345</v>
      </c>
      <c r="B45" s="348">
        <v>1</v>
      </c>
      <c r="C45" s="348">
        <v>1</v>
      </c>
      <c r="D45" s="348">
        <v>0</v>
      </c>
      <c r="E45" s="348">
        <v>1</v>
      </c>
      <c r="F45" s="216"/>
      <c r="G45" s="350"/>
      <c r="H45" s="353"/>
      <c r="I45" s="353"/>
      <c r="J45" s="353"/>
      <c r="K45" s="350"/>
      <c r="L45" s="216"/>
      <c r="M45" s="489"/>
      <c r="N45" s="354">
        <f t="shared" si="1"/>
        <v>3</v>
      </c>
    </row>
    <row r="46" spans="1:14">
      <c r="A46" s="349" t="s">
        <v>346</v>
      </c>
      <c r="B46" s="348">
        <v>0</v>
      </c>
      <c r="C46" s="348">
        <v>1</v>
      </c>
      <c r="D46" s="348">
        <v>0</v>
      </c>
      <c r="E46" s="348">
        <v>1</v>
      </c>
      <c r="F46" s="216"/>
      <c r="G46" s="350"/>
      <c r="H46" s="353"/>
      <c r="I46" s="353"/>
      <c r="J46" s="353"/>
      <c r="K46" s="350"/>
      <c r="L46" s="216"/>
      <c r="M46" s="489"/>
      <c r="N46" s="354">
        <f t="shared" si="1"/>
        <v>2</v>
      </c>
    </row>
    <row r="47" spans="1:14">
      <c r="A47" s="349" t="s">
        <v>347</v>
      </c>
      <c r="B47" s="348">
        <v>6</v>
      </c>
      <c r="C47" s="348">
        <v>12</v>
      </c>
      <c r="D47" s="348">
        <v>7</v>
      </c>
      <c r="E47" s="348">
        <v>1</v>
      </c>
      <c r="F47" s="216"/>
      <c r="G47" s="350"/>
      <c r="H47" s="353"/>
      <c r="I47" s="353"/>
      <c r="J47" s="353"/>
      <c r="K47" s="350"/>
      <c r="L47" s="216"/>
      <c r="M47" s="489"/>
      <c r="N47" s="354">
        <f t="shared" si="1"/>
        <v>26</v>
      </c>
    </row>
    <row r="48" spans="1:14">
      <c r="A48" s="349" t="s">
        <v>348</v>
      </c>
      <c r="B48" s="348">
        <v>0</v>
      </c>
      <c r="C48" s="348">
        <v>0</v>
      </c>
      <c r="D48" s="348">
        <v>1</v>
      </c>
      <c r="E48" s="348">
        <v>0</v>
      </c>
      <c r="F48" s="216"/>
      <c r="G48" s="350"/>
      <c r="H48" s="353"/>
      <c r="I48" s="353"/>
      <c r="J48" s="353"/>
      <c r="K48" s="350"/>
      <c r="L48" s="216"/>
      <c r="M48" s="489"/>
      <c r="N48" s="354">
        <f t="shared" si="1"/>
        <v>1</v>
      </c>
    </row>
    <row r="49" spans="1:14">
      <c r="A49" s="349" t="s">
        <v>349</v>
      </c>
      <c r="B49" s="348">
        <v>3</v>
      </c>
      <c r="C49" s="348">
        <v>3</v>
      </c>
      <c r="D49" s="348">
        <v>0</v>
      </c>
      <c r="E49" s="348">
        <v>0</v>
      </c>
      <c r="F49" s="216"/>
      <c r="G49" s="350"/>
      <c r="H49" s="353"/>
      <c r="I49" s="353"/>
      <c r="J49" s="353"/>
      <c r="K49" s="350"/>
      <c r="L49" s="216"/>
      <c r="M49" s="489"/>
      <c r="N49" s="354">
        <f t="shared" si="1"/>
        <v>6</v>
      </c>
    </row>
    <row r="50" spans="1:14">
      <c r="A50" s="349" t="s">
        <v>350</v>
      </c>
      <c r="B50" s="348">
        <v>0</v>
      </c>
      <c r="C50" s="348">
        <v>0</v>
      </c>
      <c r="D50" s="348">
        <v>0</v>
      </c>
      <c r="E50" s="348">
        <v>0</v>
      </c>
      <c r="F50" s="216"/>
      <c r="G50" s="350"/>
      <c r="H50" s="353"/>
      <c r="I50" s="353"/>
      <c r="J50" s="353"/>
      <c r="K50" s="350"/>
      <c r="L50" s="216"/>
      <c r="M50" s="489"/>
      <c r="N50" s="354">
        <f t="shared" si="1"/>
        <v>0</v>
      </c>
    </row>
    <row r="51" spans="1:14">
      <c r="A51" s="349" t="s">
        <v>351</v>
      </c>
      <c r="B51" s="348">
        <v>0</v>
      </c>
      <c r="C51" s="348">
        <v>0</v>
      </c>
      <c r="D51" s="348">
        <v>0</v>
      </c>
      <c r="E51" s="348">
        <v>0</v>
      </c>
      <c r="F51" s="216"/>
      <c r="G51" s="350"/>
      <c r="H51" s="353"/>
      <c r="I51" s="353"/>
      <c r="J51" s="353"/>
      <c r="K51" s="350"/>
      <c r="L51" s="216"/>
      <c r="M51" s="489"/>
      <c r="N51" s="354">
        <f t="shared" si="1"/>
        <v>0</v>
      </c>
    </row>
    <row r="52" spans="1:14">
      <c r="A52" s="349" t="s">
        <v>352</v>
      </c>
      <c r="B52" s="348">
        <v>1</v>
      </c>
      <c r="C52" s="348">
        <v>1</v>
      </c>
      <c r="D52" s="348">
        <v>4</v>
      </c>
      <c r="E52" s="348">
        <v>0</v>
      </c>
      <c r="F52" s="216"/>
      <c r="G52" s="350"/>
      <c r="H52" s="353"/>
      <c r="I52" s="353"/>
      <c r="J52" s="353"/>
      <c r="K52" s="350"/>
      <c r="L52" s="216"/>
      <c r="M52" s="489"/>
      <c r="N52" s="354">
        <f t="shared" si="1"/>
        <v>6</v>
      </c>
    </row>
    <row r="53" spans="1:14">
      <c r="A53" s="349" t="s">
        <v>353</v>
      </c>
      <c r="B53" s="348">
        <v>0</v>
      </c>
      <c r="C53" s="348">
        <v>0</v>
      </c>
      <c r="D53" s="348">
        <v>2</v>
      </c>
      <c r="E53" s="348">
        <v>0</v>
      </c>
      <c r="F53" s="216"/>
      <c r="G53" s="350"/>
      <c r="H53" s="353"/>
      <c r="I53" s="353"/>
      <c r="J53" s="353"/>
      <c r="K53" s="350"/>
      <c r="L53" s="216"/>
      <c r="M53" s="489"/>
      <c r="N53" s="354">
        <f t="shared" si="1"/>
        <v>2</v>
      </c>
    </row>
    <row r="54" spans="1:14">
      <c r="A54" s="349" t="s">
        <v>354</v>
      </c>
      <c r="B54" s="348">
        <v>0</v>
      </c>
      <c r="C54" s="348">
        <v>0</v>
      </c>
      <c r="D54" s="348">
        <v>0</v>
      </c>
      <c r="E54" s="348">
        <v>0</v>
      </c>
      <c r="F54" s="216"/>
      <c r="G54" s="350"/>
      <c r="H54" s="353"/>
      <c r="I54" s="353"/>
      <c r="J54" s="353"/>
      <c r="K54" s="350"/>
      <c r="L54" s="216"/>
      <c r="M54" s="489"/>
      <c r="N54" s="354">
        <f t="shared" si="1"/>
        <v>0</v>
      </c>
    </row>
    <row r="55" spans="1:14">
      <c r="A55" s="349" t="s">
        <v>355</v>
      </c>
      <c r="B55" s="348">
        <v>0</v>
      </c>
      <c r="C55" s="348">
        <v>0</v>
      </c>
      <c r="D55" s="348">
        <v>0</v>
      </c>
      <c r="E55" s="348">
        <v>1</v>
      </c>
      <c r="F55" s="216"/>
      <c r="G55" s="350"/>
      <c r="H55" s="353"/>
      <c r="I55" s="353"/>
      <c r="J55" s="353"/>
      <c r="K55" s="350"/>
      <c r="L55" s="216"/>
      <c r="M55" s="489"/>
      <c r="N55" s="354">
        <f t="shared" si="1"/>
        <v>1</v>
      </c>
    </row>
    <row r="56" spans="1:14">
      <c r="A56" s="349" t="s">
        <v>356</v>
      </c>
      <c r="B56" s="348">
        <v>0</v>
      </c>
      <c r="C56" s="348">
        <v>0</v>
      </c>
      <c r="D56" s="348">
        <v>2</v>
      </c>
      <c r="E56" s="348">
        <v>0</v>
      </c>
      <c r="F56" s="216"/>
      <c r="G56" s="350"/>
      <c r="H56" s="353"/>
      <c r="I56" s="353"/>
      <c r="J56" s="353"/>
      <c r="K56" s="350"/>
      <c r="L56" s="216"/>
      <c r="M56" s="489"/>
      <c r="N56" s="354">
        <f t="shared" si="1"/>
        <v>2</v>
      </c>
    </row>
    <row r="57" spans="1:14">
      <c r="A57" s="349" t="s">
        <v>357</v>
      </c>
      <c r="B57" s="348">
        <v>0</v>
      </c>
      <c r="C57" s="348">
        <v>0</v>
      </c>
      <c r="D57" s="348">
        <v>0</v>
      </c>
      <c r="E57" s="348">
        <v>1</v>
      </c>
      <c r="F57" s="216"/>
      <c r="G57" s="350"/>
      <c r="H57" s="353"/>
      <c r="I57" s="353"/>
      <c r="J57" s="353"/>
      <c r="K57" s="350"/>
      <c r="L57" s="216"/>
      <c r="M57" s="489"/>
      <c r="N57" s="354">
        <f t="shared" si="1"/>
        <v>1</v>
      </c>
    </row>
    <row r="58" spans="1:14">
      <c r="A58" s="349" t="s">
        <v>358</v>
      </c>
      <c r="B58" s="348">
        <v>0</v>
      </c>
      <c r="C58" s="348">
        <v>0</v>
      </c>
      <c r="D58" s="348">
        <v>0</v>
      </c>
      <c r="E58" s="348">
        <v>0</v>
      </c>
      <c r="F58" s="216"/>
      <c r="G58" s="350"/>
      <c r="H58" s="353"/>
      <c r="I58" s="353"/>
      <c r="J58" s="353"/>
      <c r="K58" s="350"/>
      <c r="L58" s="216"/>
      <c r="M58" s="489"/>
      <c r="N58" s="354">
        <f t="shared" si="1"/>
        <v>0</v>
      </c>
    </row>
    <row r="59" spans="1:14">
      <c r="A59" s="349" t="s">
        <v>359</v>
      </c>
      <c r="B59" s="348">
        <v>0</v>
      </c>
      <c r="C59" s="348">
        <v>0</v>
      </c>
      <c r="D59" s="348">
        <v>0</v>
      </c>
      <c r="E59" s="348">
        <v>0</v>
      </c>
      <c r="F59" s="216"/>
      <c r="G59" s="350"/>
      <c r="H59" s="353"/>
      <c r="I59" s="353"/>
      <c r="J59" s="353"/>
      <c r="K59" s="350"/>
      <c r="L59" s="216"/>
      <c r="M59" s="489"/>
      <c r="N59" s="354">
        <f t="shared" si="1"/>
        <v>0</v>
      </c>
    </row>
    <row r="60" spans="1:14">
      <c r="A60" s="349" t="s">
        <v>360</v>
      </c>
      <c r="B60" s="348">
        <v>1</v>
      </c>
      <c r="C60" s="348">
        <v>0</v>
      </c>
      <c r="D60" s="348">
        <v>1</v>
      </c>
      <c r="E60" s="348">
        <v>1</v>
      </c>
      <c r="F60" s="216"/>
      <c r="G60" s="350"/>
      <c r="H60" s="353"/>
      <c r="I60" s="353"/>
      <c r="J60" s="353"/>
      <c r="K60" s="350"/>
      <c r="L60" s="216"/>
      <c r="M60" s="489"/>
      <c r="N60" s="354">
        <f t="shared" si="1"/>
        <v>3</v>
      </c>
    </row>
    <row r="61" spans="1:14">
      <c r="A61" s="349" t="s">
        <v>361</v>
      </c>
      <c r="B61" s="348">
        <v>0</v>
      </c>
      <c r="C61" s="348">
        <v>0</v>
      </c>
      <c r="D61" s="348">
        <v>0</v>
      </c>
      <c r="E61" s="348">
        <v>0</v>
      </c>
      <c r="F61" s="216"/>
      <c r="G61" s="350"/>
      <c r="H61" s="353"/>
      <c r="I61" s="353"/>
      <c r="J61" s="353"/>
      <c r="K61" s="350"/>
      <c r="L61" s="216"/>
      <c r="M61" s="489"/>
      <c r="N61" s="354">
        <f t="shared" si="1"/>
        <v>0</v>
      </c>
    </row>
    <row r="62" spans="1:14">
      <c r="A62" s="349" t="s">
        <v>362</v>
      </c>
      <c r="B62" s="348">
        <v>0</v>
      </c>
      <c r="C62" s="348">
        <v>0</v>
      </c>
      <c r="D62" s="348">
        <v>0</v>
      </c>
      <c r="E62" s="348">
        <v>1</v>
      </c>
      <c r="F62" s="216"/>
      <c r="G62" s="350"/>
      <c r="H62" s="353"/>
      <c r="I62" s="353"/>
      <c r="J62" s="353"/>
      <c r="K62" s="350"/>
      <c r="L62" s="216"/>
      <c r="M62" s="489"/>
      <c r="N62" s="354">
        <f t="shared" si="1"/>
        <v>1</v>
      </c>
    </row>
    <row r="63" spans="1:14">
      <c r="A63" s="349" t="s">
        <v>363</v>
      </c>
      <c r="B63" s="348">
        <v>0</v>
      </c>
      <c r="C63" s="348">
        <v>1</v>
      </c>
      <c r="D63" s="348">
        <v>0</v>
      </c>
      <c r="E63" s="348">
        <v>2</v>
      </c>
      <c r="F63" s="216"/>
      <c r="G63" s="350"/>
      <c r="H63" s="353"/>
      <c r="I63" s="353"/>
      <c r="J63" s="353"/>
      <c r="K63" s="350"/>
      <c r="L63" s="216"/>
      <c r="M63" s="489"/>
      <c r="N63" s="354">
        <f t="shared" si="1"/>
        <v>3</v>
      </c>
    </row>
    <row r="64" spans="1:14">
      <c r="A64" s="349" t="s">
        <v>450</v>
      </c>
      <c r="B64" s="348">
        <v>1</v>
      </c>
      <c r="C64" s="348">
        <v>0</v>
      </c>
      <c r="D64" s="348">
        <v>0</v>
      </c>
      <c r="E64" s="348">
        <v>0</v>
      </c>
      <c r="F64" s="216"/>
      <c r="G64" s="350"/>
      <c r="H64" s="353"/>
      <c r="I64" s="353"/>
      <c r="J64" s="353"/>
      <c r="K64" s="350"/>
      <c r="L64" s="216"/>
      <c r="M64" s="489"/>
      <c r="N64" s="354">
        <f t="shared" si="1"/>
        <v>1</v>
      </c>
    </row>
    <row r="65" spans="1:14">
      <c r="A65" s="349" t="s">
        <v>365</v>
      </c>
      <c r="B65" s="348">
        <v>0</v>
      </c>
      <c r="C65" s="348">
        <v>0</v>
      </c>
      <c r="D65" s="348">
        <v>0</v>
      </c>
      <c r="E65" s="348">
        <v>0</v>
      </c>
      <c r="F65" s="216"/>
      <c r="G65" s="350"/>
      <c r="H65" s="353"/>
      <c r="I65" s="353"/>
      <c r="J65" s="353"/>
      <c r="K65" s="350"/>
      <c r="L65" s="216"/>
      <c r="M65" s="489"/>
      <c r="N65" s="354">
        <f t="shared" si="1"/>
        <v>0</v>
      </c>
    </row>
    <row r="66" spans="1:14">
      <c r="A66" s="349" t="s">
        <v>366</v>
      </c>
      <c r="B66" s="348">
        <v>0</v>
      </c>
      <c r="C66" s="348">
        <v>0</v>
      </c>
      <c r="D66" s="348">
        <v>0</v>
      </c>
      <c r="E66" s="348">
        <v>1</v>
      </c>
      <c r="F66" s="216"/>
      <c r="G66" s="350"/>
      <c r="H66" s="353"/>
      <c r="I66" s="353"/>
      <c r="J66" s="353"/>
      <c r="K66" s="350"/>
      <c r="L66" s="216"/>
      <c r="M66" s="489"/>
      <c r="N66" s="354">
        <f t="shared" si="1"/>
        <v>1</v>
      </c>
    </row>
    <row r="67" spans="1:14">
      <c r="A67" s="349" t="s">
        <v>367</v>
      </c>
      <c r="B67" s="348">
        <v>0</v>
      </c>
      <c r="C67" s="348">
        <v>0</v>
      </c>
      <c r="D67" s="348">
        <v>0</v>
      </c>
      <c r="E67" s="348">
        <v>0</v>
      </c>
      <c r="F67" s="216"/>
      <c r="G67" s="350"/>
      <c r="H67" s="353"/>
      <c r="I67" s="353"/>
      <c r="J67" s="353"/>
      <c r="K67" s="350"/>
      <c r="L67" s="216"/>
      <c r="M67" s="489"/>
      <c r="N67" s="354">
        <f t="shared" si="1"/>
        <v>0</v>
      </c>
    </row>
    <row r="68" spans="1:14">
      <c r="A68" s="349" t="s">
        <v>368</v>
      </c>
      <c r="B68" s="348">
        <v>0</v>
      </c>
      <c r="C68" s="348">
        <v>0</v>
      </c>
      <c r="D68" s="348">
        <v>0</v>
      </c>
      <c r="E68" s="348">
        <v>1</v>
      </c>
      <c r="F68" s="216"/>
      <c r="G68" s="350"/>
      <c r="H68" s="353"/>
      <c r="I68" s="353"/>
      <c r="J68" s="353"/>
      <c r="K68" s="350"/>
      <c r="L68" s="216"/>
      <c r="M68" s="489"/>
      <c r="N68" s="354">
        <f t="shared" si="1"/>
        <v>1</v>
      </c>
    </row>
    <row r="69" spans="1:14">
      <c r="A69" s="349" t="s">
        <v>369</v>
      </c>
      <c r="B69" s="348">
        <v>0</v>
      </c>
      <c r="C69" s="348">
        <v>0</v>
      </c>
      <c r="D69" s="348">
        <v>1</v>
      </c>
      <c r="E69" s="348">
        <v>0</v>
      </c>
      <c r="F69" s="216"/>
      <c r="G69" s="350"/>
      <c r="H69" s="353"/>
      <c r="I69" s="353"/>
      <c r="J69" s="353"/>
      <c r="K69" s="350"/>
      <c r="L69" s="216"/>
      <c r="M69" s="489"/>
      <c r="N69" s="354">
        <f t="shared" si="1"/>
        <v>1</v>
      </c>
    </row>
    <row r="70" spans="1:14">
      <c r="A70" s="349" t="s">
        <v>370</v>
      </c>
      <c r="B70" s="348">
        <v>0</v>
      </c>
      <c r="C70" s="348">
        <v>1</v>
      </c>
      <c r="D70" s="348">
        <v>0</v>
      </c>
      <c r="E70" s="348">
        <v>0</v>
      </c>
      <c r="F70" s="216"/>
      <c r="G70" s="350"/>
      <c r="H70" s="353"/>
      <c r="I70" s="353"/>
      <c r="J70" s="353"/>
      <c r="K70" s="350"/>
      <c r="L70" s="216"/>
      <c r="M70" s="489"/>
      <c r="N70" s="354">
        <f t="shared" ref="N70:N79" si="2">SUM(B70:M70)</f>
        <v>1</v>
      </c>
    </row>
    <row r="71" spans="1:14">
      <c r="A71" s="349" t="s">
        <v>371</v>
      </c>
      <c r="B71" s="348">
        <v>1</v>
      </c>
      <c r="C71" s="348">
        <v>0</v>
      </c>
      <c r="D71" s="348">
        <v>0</v>
      </c>
      <c r="E71" s="348">
        <v>0</v>
      </c>
      <c r="F71" s="216"/>
      <c r="G71" s="350"/>
      <c r="H71" s="353"/>
      <c r="I71" s="353"/>
      <c r="J71" s="353"/>
      <c r="K71" s="350"/>
      <c r="L71" s="216"/>
      <c r="M71" s="489"/>
      <c r="N71" s="354">
        <f t="shared" si="2"/>
        <v>1</v>
      </c>
    </row>
    <row r="72" spans="1:14">
      <c r="A72" s="349" t="s">
        <v>372</v>
      </c>
      <c r="B72" s="348">
        <v>0</v>
      </c>
      <c r="C72" s="348">
        <v>0</v>
      </c>
      <c r="D72" s="348">
        <v>0</v>
      </c>
      <c r="E72" s="348">
        <v>0</v>
      </c>
      <c r="F72" s="216"/>
      <c r="G72" s="350"/>
      <c r="H72" s="353"/>
      <c r="I72" s="353"/>
      <c r="J72" s="353"/>
      <c r="K72" s="350"/>
      <c r="L72" s="216"/>
      <c r="M72" s="489"/>
      <c r="N72" s="354">
        <f t="shared" si="2"/>
        <v>0</v>
      </c>
    </row>
    <row r="73" spans="1:14">
      <c r="A73" s="349" t="s">
        <v>373</v>
      </c>
      <c r="B73" s="348">
        <v>0</v>
      </c>
      <c r="C73" s="348">
        <v>0</v>
      </c>
      <c r="D73" s="348">
        <v>0</v>
      </c>
      <c r="E73" s="348">
        <v>0</v>
      </c>
      <c r="F73" s="216"/>
      <c r="G73" s="350"/>
      <c r="H73" s="353"/>
      <c r="I73" s="353"/>
      <c r="J73" s="353"/>
      <c r="K73" s="350"/>
      <c r="L73" s="216"/>
      <c r="M73" s="489"/>
      <c r="N73" s="354">
        <f t="shared" si="2"/>
        <v>0</v>
      </c>
    </row>
    <row r="74" spans="1:14">
      <c r="A74" s="349" t="s">
        <v>374</v>
      </c>
      <c r="B74" s="348">
        <v>0</v>
      </c>
      <c r="C74" s="348">
        <v>0</v>
      </c>
      <c r="D74" s="348">
        <v>0</v>
      </c>
      <c r="E74" s="348">
        <v>0</v>
      </c>
      <c r="F74" s="216"/>
      <c r="G74" s="350"/>
      <c r="H74" s="353"/>
      <c r="I74" s="353"/>
      <c r="J74" s="353"/>
      <c r="K74" s="350"/>
      <c r="L74" s="216"/>
      <c r="M74" s="489"/>
      <c r="N74" s="354">
        <f t="shared" si="2"/>
        <v>0</v>
      </c>
    </row>
    <row r="75" spans="1:14">
      <c r="A75" s="349" t="s">
        <v>375</v>
      </c>
      <c r="B75" s="348">
        <v>0</v>
      </c>
      <c r="C75" s="348">
        <v>0</v>
      </c>
      <c r="D75" s="348">
        <v>0</v>
      </c>
      <c r="E75" s="348">
        <v>1</v>
      </c>
      <c r="F75" s="216"/>
      <c r="G75" s="350"/>
      <c r="H75" s="353"/>
      <c r="I75" s="353"/>
      <c r="J75" s="353"/>
      <c r="K75" s="350"/>
      <c r="L75" s="216"/>
      <c r="M75" s="489"/>
      <c r="N75" s="354">
        <f t="shared" si="2"/>
        <v>1</v>
      </c>
    </row>
    <row r="76" spans="1:14">
      <c r="A76" s="349" t="s">
        <v>376</v>
      </c>
      <c r="B76" s="348">
        <v>0</v>
      </c>
      <c r="C76" s="348">
        <v>0</v>
      </c>
      <c r="D76" s="348">
        <v>0</v>
      </c>
      <c r="E76" s="348">
        <v>2</v>
      </c>
      <c r="F76" s="216"/>
      <c r="G76" s="350"/>
      <c r="H76" s="353"/>
      <c r="I76" s="353"/>
      <c r="J76" s="353"/>
      <c r="K76" s="350"/>
      <c r="L76" s="216"/>
      <c r="M76" s="489"/>
      <c r="N76" s="354">
        <f t="shared" si="2"/>
        <v>2</v>
      </c>
    </row>
    <row r="77" spans="1:14">
      <c r="A77" s="349" t="s">
        <v>377</v>
      </c>
      <c r="B77" s="348">
        <v>0</v>
      </c>
      <c r="C77" s="348">
        <v>0</v>
      </c>
      <c r="D77" s="348">
        <v>0</v>
      </c>
      <c r="E77" s="348">
        <v>1</v>
      </c>
      <c r="F77" s="216"/>
      <c r="G77" s="350"/>
      <c r="H77" s="353"/>
      <c r="I77" s="353"/>
      <c r="J77" s="353"/>
      <c r="K77" s="350"/>
      <c r="L77" s="216"/>
      <c r="M77" s="489"/>
      <c r="N77" s="354">
        <f t="shared" si="2"/>
        <v>1</v>
      </c>
    </row>
    <row r="78" spans="1:14">
      <c r="A78" s="349" t="s">
        <v>378</v>
      </c>
      <c r="B78" s="348">
        <v>0</v>
      </c>
      <c r="C78" s="348">
        <v>2</v>
      </c>
      <c r="D78" s="348">
        <v>0</v>
      </c>
      <c r="E78" s="348">
        <v>0</v>
      </c>
      <c r="F78" s="216"/>
      <c r="G78" s="350"/>
      <c r="H78" s="353"/>
      <c r="I78" s="353"/>
      <c r="J78" s="353"/>
      <c r="K78" s="350"/>
      <c r="L78" s="216"/>
      <c r="M78" s="489"/>
      <c r="N78" s="354">
        <f t="shared" si="2"/>
        <v>2</v>
      </c>
    </row>
    <row r="79" spans="1:14" ht="15.75" thickBot="1">
      <c r="A79" s="363" t="s">
        <v>379</v>
      </c>
      <c r="B79" s="370">
        <v>0</v>
      </c>
      <c r="C79" s="370">
        <v>0</v>
      </c>
      <c r="D79" s="370">
        <v>0</v>
      </c>
      <c r="E79" s="370">
        <v>1</v>
      </c>
      <c r="F79" s="216"/>
      <c r="G79" s="371"/>
      <c r="H79" s="403"/>
      <c r="I79" s="403"/>
      <c r="J79" s="353"/>
      <c r="K79" s="371"/>
      <c r="L79" s="216"/>
      <c r="M79" s="66"/>
      <c r="N79" s="354">
        <f t="shared" si="2"/>
        <v>1</v>
      </c>
    </row>
    <row r="80" spans="1:14" ht="15.75" thickBot="1">
      <c r="A80" s="360" t="s">
        <v>33</v>
      </c>
      <c r="B80" s="372">
        <f t="shared" ref="B80:N80" si="3">SUM(B4:B79)</f>
        <v>290</v>
      </c>
      <c r="C80" s="372">
        <f t="shared" si="3"/>
        <v>247</v>
      </c>
      <c r="D80" s="372">
        <f t="shared" si="3"/>
        <v>328</v>
      </c>
      <c r="E80" s="372">
        <f t="shared" si="3"/>
        <v>293</v>
      </c>
      <c r="F80" s="373">
        <f t="shared" si="3"/>
        <v>0</v>
      </c>
      <c r="G80" s="374">
        <f t="shared" si="3"/>
        <v>0</v>
      </c>
      <c r="H80" s="374">
        <f t="shared" si="3"/>
        <v>0</v>
      </c>
      <c r="I80" s="374">
        <f t="shared" si="3"/>
        <v>0</v>
      </c>
      <c r="J80" s="374">
        <f t="shared" si="3"/>
        <v>0</v>
      </c>
      <c r="K80" s="450">
        <f t="shared" si="3"/>
        <v>0</v>
      </c>
      <c r="L80" s="450">
        <f t="shared" si="3"/>
        <v>0</v>
      </c>
      <c r="M80" s="450">
        <f t="shared" si="3"/>
        <v>0</v>
      </c>
      <c r="N80" s="374">
        <f t="shared" si="3"/>
        <v>1158</v>
      </c>
    </row>
    <row r="82" spans="1:5">
      <c r="A82" s="1214" t="s">
        <v>454</v>
      </c>
      <c r="B82" s="1214"/>
      <c r="C82" s="1214"/>
      <c r="D82" s="1214"/>
      <c r="E82" s="1214"/>
    </row>
    <row r="83" spans="1:5">
      <c r="A83" s="1214"/>
      <c r="B83" s="1214"/>
      <c r="C83" s="1214"/>
      <c r="D83" s="1214"/>
      <c r="E83" s="1214"/>
    </row>
    <row r="84" spans="1:5">
      <c r="A84" s="1214"/>
      <c r="B84" s="1214"/>
      <c r="C84" s="1214"/>
      <c r="D84" s="1214"/>
      <c r="E84" s="1214"/>
    </row>
    <row r="85" spans="1:5">
      <c r="A85" s="1214"/>
      <c r="B85" s="1214"/>
      <c r="C85" s="1214"/>
      <c r="D85" s="1214"/>
      <c r="E85" s="1214"/>
    </row>
    <row r="86" spans="1:5">
      <c r="A86" s="1214"/>
      <c r="B86" s="1214"/>
      <c r="C86" s="1214"/>
      <c r="D86" s="1214"/>
      <c r="E86" s="1214"/>
    </row>
  </sheetData>
  <mergeCells count="1">
    <mergeCell ref="A82:E86"/>
  </mergeCells>
  <conditionalFormatting sqref="A43">
    <cfRule type="duplicateValues" dxfId="7" priority="1"/>
  </conditionalFormatting>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01"/>
  <sheetViews>
    <sheetView zoomScale="80" zoomScaleNormal="80" workbookViewId="0"/>
  </sheetViews>
  <sheetFormatPr defaultRowHeight="15"/>
  <cols>
    <col min="1" max="1" width="22.7109375" style="231" customWidth="1"/>
    <col min="2" max="2" width="11.28515625" style="231" customWidth="1"/>
    <col min="3" max="3" width="10.7109375" style="232" customWidth="1"/>
    <col min="4" max="4" width="10.5703125" style="232" bestFit="1" customWidth="1"/>
    <col min="5" max="5" width="11.7109375" style="231" bestFit="1" customWidth="1"/>
    <col min="6" max="6" width="9.7109375" style="233" bestFit="1" customWidth="1"/>
    <col min="7" max="8" width="9.140625" style="233" bestFit="1" customWidth="1"/>
    <col min="9" max="9" width="9.140625" style="234" bestFit="1" customWidth="1"/>
    <col min="10" max="10" width="9.140625" style="233" bestFit="1" customWidth="1"/>
    <col min="11" max="11" width="9.42578125" style="233" bestFit="1" customWidth="1"/>
    <col min="12" max="12" width="11.28515625" style="233" bestFit="1" customWidth="1"/>
    <col min="13" max="13" width="10" style="235" bestFit="1" customWidth="1"/>
    <col min="14" max="14" width="8.140625" style="236" customWidth="1"/>
    <col min="15" max="15" width="12.140625" style="232" customWidth="1"/>
    <col min="16" max="16" width="6" style="232" bestFit="1" customWidth="1"/>
    <col min="17" max="17" width="5.42578125" style="232" customWidth="1"/>
    <col min="18" max="18" width="9.7109375" style="231" customWidth="1"/>
    <col min="19" max="19" width="24.140625" style="231" bestFit="1" customWidth="1"/>
    <col min="20" max="20" width="7" style="231" bestFit="1" customWidth="1"/>
    <col min="21" max="21" width="7.28515625" style="231" bestFit="1" customWidth="1"/>
    <col min="22" max="22" width="6.85546875" style="231" bestFit="1" customWidth="1"/>
    <col min="23" max="23" width="6.7109375" style="231" bestFit="1" customWidth="1"/>
    <col min="24" max="24" width="7.140625" style="231" bestFit="1" customWidth="1"/>
    <col min="25" max="25" width="6.7109375" style="231" customWidth="1"/>
    <col min="26" max="26" width="6.7109375" style="231" bestFit="1" customWidth="1"/>
    <col min="27" max="27" width="7.140625" style="231" bestFit="1" customWidth="1"/>
    <col min="28" max="28" width="6.85546875" style="231" bestFit="1" customWidth="1"/>
    <col min="29" max="29" width="7.42578125" style="231" bestFit="1" customWidth="1"/>
    <col min="30" max="30" width="6.7109375" style="231" bestFit="1" customWidth="1"/>
    <col min="31" max="31" width="6.5703125" style="231" bestFit="1" customWidth="1"/>
    <col min="32" max="32" width="5.42578125" style="233" bestFit="1" customWidth="1"/>
    <col min="33" max="33" width="6.7109375" style="233" bestFit="1" customWidth="1"/>
    <col min="34" max="34" width="13" style="202" bestFit="1" customWidth="1"/>
    <col min="35" max="35" width="11.42578125" style="202" bestFit="1" customWidth="1"/>
    <col min="36" max="36" width="10.28515625" style="202" bestFit="1" customWidth="1"/>
    <col min="37" max="38" width="9.28515625" style="202" bestFit="1" customWidth="1"/>
    <col min="39" max="40" width="9.7109375" style="202" bestFit="1" customWidth="1"/>
    <col min="41" max="41" width="10" style="202" bestFit="1" customWidth="1"/>
    <col min="42" max="42" width="9.42578125" style="231" customWidth="1"/>
    <col min="43" max="43" width="31.85546875" style="231" customWidth="1"/>
    <col min="44" max="44" width="7.7109375" style="231" bestFit="1" customWidth="1"/>
    <col min="45" max="45" width="7.85546875" style="231" bestFit="1" customWidth="1"/>
    <col min="46" max="46" width="8.28515625" style="231" bestFit="1" customWidth="1"/>
    <col min="47" max="47" width="7.85546875" style="231" bestFit="1" customWidth="1"/>
    <col min="48" max="48" width="7.7109375" style="231" bestFit="1" customWidth="1"/>
    <col min="49" max="50" width="9.42578125" style="231" bestFit="1" customWidth="1"/>
    <col min="51" max="54" width="9.28515625" style="231" bestFit="1" customWidth="1"/>
    <col min="55" max="55" width="9.140625" style="231" customWidth="1"/>
    <col min="56" max="16384" width="9.140625" style="231"/>
  </cols>
  <sheetData>
    <row r="1" spans="1:35">
      <c r="A1" s="639" t="s">
        <v>3</v>
      </c>
    </row>
    <row r="2" spans="1:35">
      <c r="A2" s="384" t="s">
        <v>4</v>
      </c>
      <c r="AI2" s="202" t="s">
        <v>472</v>
      </c>
    </row>
    <row r="3" spans="1:35" ht="15.75" thickBot="1">
      <c r="AI3" s="202" t="s">
        <v>473</v>
      </c>
    </row>
    <row r="4" spans="1:35" ht="15.75" thickBot="1">
      <c r="A4" s="1216" t="s">
        <v>474</v>
      </c>
      <c r="B4" s="1217"/>
      <c r="C4" s="1216"/>
      <c r="AI4" s="202" t="s">
        <v>475</v>
      </c>
    </row>
    <row r="5" spans="1:35" ht="15.75" thickBot="1">
      <c r="A5" s="699" t="s">
        <v>5</v>
      </c>
      <c r="B5" s="700" t="s">
        <v>6</v>
      </c>
      <c r="C5" s="701" t="s">
        <v>7</v>
      </c>
      <c r="AI5" s="202" t="s">
        <v>476</v>
      </c>
    </row>
    <row r="6" spans="1:35">
      <c r="A6" s="702">
        <v>46023</v>
      </c>
      <c r="B6" s="703">
        <f>M102</f>
        <v>959</v>
      </c>
      <c r="C6" s="704">
        <f>((B6-612)/612)*100</f>
        <v>56.699346405228759</v>
      </c>
      <c r="AI6" s="202" t="s">
        <v>477</v>
      </c>
    </row>
    <row r="7" spans="1:35">
      <c r="A7" s="702">
        <v>46054</v>
      </c>
      <c r="B7" s="705">
        <f>L102</f>
        <v>830</v>
      </c>
      <c r="C7" s="704">
        <f>((B7-B6)/B6)*100</f>
        <v>-13.451511991657977</v>
      </c>
    </row>
    <row r="8" spans="1:35">
      <c r="A8" s="702">
        <v>46082</v>
      </c>
      <c r="B8" s="705">
        <f>K102</f>
        <v>964</v>
      </c>
      <c r="C8" s="704">
        <f>((B8-B7)/B7)*100</f>
        <v>16.14457831325301</v>
      </c>
    </row>
    <row r="9" spans="1:35">
      <c r="A9" s="702">
        <v>46113</v>
      </c>
      <c r="B9" s="705">
        <f>J102</f>
        <v>916</v>
      </c>
      <c r="C9" s="704">
        <f>((B9-B8)/B8)*100</f>
        <v>-4.9792531120331951</v>
      </c>
    </row>
    <row r="10" spans="1:35">
      <c r="A10" s="702">
        <v>46143</v>
      </c>
      <c r="B10" s="705"/>
      <c r="C10" s="704"/>
    </row>
    <row r="11" spans="1:35">
      <c r="A11" s="702">
        <v>46174</v>
      </c>
      <c r="B11" s="705"/>
      <c r="C11" s="704"/>
    </row>
    <row r="12" spans="1:35">
      <c r="A12" s="702">
        <v>46204</v>
      </c>
      <c r="B12" s="705"/>
      <c r="C12" s="704"/>
    </row>
    <row r="13" spans="1:35">
      <c r="A13" s="702">
        <v>46235</v>
      </c>
      <c r="B13" s="705"/>
      <c r="C13" s="704"/>
    </row>
    <row r="14" spans="1:35">
      <c r="A14" s="702">
        <v>46266</v>
      </c>
      <c r="B14" s="705"/>
      <c r="C14" s="704"/>
    </row>
    <row r="15" spans="1:35">
      <c r="A15" s="702">
        <v>46296</v>
      </c>
      <c r="B15" s="705"/>
      <c r="C15" s="704"/>
    </row>
    <row r="16" spans="1:35">
      <c r="A16" s="702">
        <v>46327</v>
      </c>
      <c r="B16" s="706"/>
      <c r="C16" s="704"/>
    </row>
    <row r="17" spans="1:40" ht="15.75" thickBot="1">
      <c r="A17" s="702">
        <v>46357</v>
      </c>
      <c r="B17" s="707"/>
      <c r="C17" s="708"/>
    </row>
    <row r="18" spans="1:40" ht="15.75" thickBot="1">
      <c r="A18" s="709" t="s">
        <v>8</v>
      </c>
      <c r="B18" s="710">
        <f>SUM(B6:B17)</f>
        <v>3669</v>
      </c>
      <c r="C18" s="231"/>
    </row>
    <row r="19" spans="1:40" ht="15.75" thickBot="1">
      <c r="A19" s="711" t="s">
        <v>9</v>
      </c>
      <c r="B19" s="712">
        <f>AVERAGE(B6:B17)</f>
        <v>917.25</v>
      </c>
      <c r="C19" s="231"/>
    </row>
    <row r="20" spans="1:40" ht="15.75" thickBot="1">
      <c r="A20" s="232"/>
      <c r="B20" s="232"/>
      <c r="E20" s="232"/>
      <c r="F20" s="232"/>
      <c r="G20" s="232"/>
      <c r="H20" s="232"/>
      <c r="I20" s="232"/>
      <c r="J20" s="232"/>
      <c r="K20" s="232"/>
      <c r="L20" s="232"/>
      <c r="M20" s="232"/>
      <c r="N20" s="232"/>
    </row>
    <row r="21" spans="1:40" ht="24.95" customHeight="1" thickBot="1">
      <c r="A21" s="713" t="s">
        <v>478</v>
      </c>
      <c r="B21" s="714">
        <v>46357</v>
      </c>
      <c r="C21" s="714">
        <v>46327</v>
      </c>
      <c r="D21" s="714">
        <v>46296</v>
      </c>
      <c r="E21" s="714">
        <v>46266</v>
      </c>
      <c r="F21" s="714">
        <v>46235</v>
      </c>
      <c r="G21" s="714">
        <v>46204</v>
      </c>
      <c r="H21" s="714">
        <v>46174</v>
      </c>
      <c r="I21" s="714">
        <v>46143</v>
      </c>
      <c r="J21" s="714">
        <v>46113</v>
      </c>
      <c r="K21" s="714">
        <v>46082</v>
      </c>
      <c r="L21" s="714">
        <v>46054</v>
      </c>
      <c r="M21" s="714">
        <v>46023</v>
      </c>
      <c r="N21" s="714" t="s">
        <v>8</v>
      </c>
      <c r="O21" s="715" t="s">
        <v>9</v>
      </c>
      <c r="P21" s="716" t="s">
        <v>11</v>
      </c>
      <c r="Q21" s="717"/>
      <c r="S21" s="1217" t="s">
        <v>479</v>
      </c>
      <c r="T21" s="1217"/>
      <c r="U21" s="1217"/>
      <c r="V21" s="1217"/>
      <c r="W21" s="1217"/>
      <c r="X21" s="1217"/>
      <c r="Y21" s="1217"/>
      <c r="Z21" s="1217"/>
      <c r="AA21" s="1217"/>
      <c r="AB21" s="1217"/>
      <c r="AC21" s="1217"/>
      <c r="AD21" s="1217"/>
      <c r="AE21" s="1217"/>
      <c r="AF21" s="1217"/>
      <c r="AG21" s="1217"/>
      <c r="AH21" s="698">
        <v>12</v>
      </c>
      <c r="AI21" s="698"/>
      <c r="AJ21" s="698">
        <v>11</v>
      </c>
      <c r="AK21" s="698">
        <v>7</v>
      </c>
      <c r="AL21" s="698">
        <v>2</v>
      </c>
      <c r="AM21" s="698">
        <v>10</v>
      </c>
      <c r="AN21" s="698">
        <v>7</v>
      </c>
    </row>
    <row r="22" spans="1:40" ht="34.5" customHeight="1" thickBot="1">
      <c r="A22" s="718" t="s">
        <v>480</v>
      </c>
      <c r="B22" s="719"/>
      <c r="C22" s="720"/>
      <c r="D22" s="720"/>
      <c r="E22" s="720"/>
      <c r="F22" s="720"/>
      <c r="G22" s="720"/>
      <c r="H22" s="720"/>
      <c r="I22" s="720"/>
      <c r="J22" s="721">
        <v>2</v>
      </c>
      <c r="K22" s="722">
        <v>3</v>
      </c>
      <c r="L22" s="721">
        <v>3</v>
      </c>
      <c r="M22" s="723">
        <v>3</v>
      </c>
      <c r="N22" s="724">
        <f t="shared" ref="N22:N53" si="0">SUM(B22:M22)</f>
        <v>11</v>
      </c>
      <c r="O22" s="725">
        <f t="shared" ref="O22:O53" si="1">AVERAGE(B22:M22)</f>
        <v>2.75</v>
      </c>
      <c r="P22" s="726">
        <f>(N22/N102)*100</f>
        <v>0.29980921231943308</v>
      </c>
      <c r="Q22" s="727"/>
      <c r="R22" s="728"/>
      <c r="S22" s="729"/>
      <c r="T22" s="730">
        <v>46357</v>
      </c>
      <c r="U22" s="730">
        <v>46327</v>
      </c>
      <c r="V22" s="730">
        <v>46296</v>
      </c>
      <c r="W22" s="730">
        <v>46266</v>
      </c>
      <c r="X22" s="730">
        <v>46235</v>
      </c>
      <c r="Y22" s="730">
        <v>46204</v>
      </c>
      <c r="Z22" s="730">
        <v>46174</v>
      </c>
      <c r="AA22" s="730">
        <v>46143</v>
      </c>
      <c r="AB22" s="730">
        <v>46113</v>
      </c>
      <c r="AC22" s="730">
        <v>46082</v>
      </c>
      <c r="AD22" s="730">
        <v>46054</v>
      </c>
      <c r="AE22" s="731">
        <v>46023</v>
      </c>
      <c r="AF22" s="732" t="s">
        <v>8</v>
      </c>
      <c r="AG22" s="733" t="s">
        <v>9</v>
      </c>
      <c r="AH22" s="698">
        <v>84</v>
      </c>
      <c r="AI22" s="698"/>
      <c r="AJ22" s="698">
        <v>90</v>
      </c>
      <c r="AK22" s="698">
        <v>117</v>
      </c>
      <c r="AL22" s="698">
        <v>58</v>
      </c>
      <c r="AM22" s="698">
        <v>49</v>
      </c>
      <c r="AN22" s="698">
        <v>22</v>
      </c>
    </row>
    <row r="23" spans="1:40" ht="24.95" customHeight="1" thickBot="1">
      <c r="A23" s="734" t="s">
        <v>481</v>
      </c>
      <c r="B23" s="719"/>
      <c r="C23" s="720"/>
      <c r="D23" s="720"/>
      <c r="E23" s="720"/>
      <c r="F23" s="720"/>
      <c r="G23" s="720"/>
      <c r="H23" s="720"/>
      <c r="I23" s="720"/>
      <c r="J23" s="735">
        <v>0</v>
      </c>
      <c r="K23" s="736">
        <v>0</v>
      </c>
      <c r="L23" s="735">
        <v>0</v>
      </c>
      <c r="M23" s="723">
        <v>0</v>
      </c>
      <c r="N23" s="724">
        <f t="shared" si="0"/>
        <v>0</v>
      </c>
      <c r="O23" s="725">
        <f t="shared" si="1"/>
        <v>0</v>
      </c>
      <c r="P23" s="726">
        <f>(N23/N102)*100</f>
        <v>0</v>
      </c>
      <c r="Q23" s="727"/>
      <c r="R23" s="728"/>
      <c r="S23" s="1218" t="s">
        <v>482</v>
      </c>
      <c r="T23" s="1218"/>
      <c r="U23" s="1218"/>
      <c r="V23" s="1218"/>
      <c r="W23" s="1218"/>
      <c r="X23" s="1218"/>
      <c r="Y23" s="1218"/>
      <c r="Z23" s="1218"/>
      <c r="AA23" s="1218"/>
      <c r="AB23" s="1218"/>
      <c r="AC23" s="1218"/>
      <c r="AD23" s="1218"/>
      <c r="AE23" s="1218"/>
      <c r="AF23" s="737"/>
      <c r="AG23" s="738"/>
    </row>
    <row r="24" spans="1:40" ht="24.95" customHeight="1" thickBot="1">
      <c r="A24" s="734" t="s">
        <v>442</v>
      </c>
      <c r="B24" s="739"/>
      <c r="C24" s="740"/>
      <c r="D24" s="740"/>
      <c r="E24" s="740"/>
      <c r="F24" s="740"/>
      <c r="G24" s="720"/>
      <c r="H24" s="740"/>
      <c r="I24" s="740"/>
      <c r="J24" s="735">
        <v>10</v>
      </c>
      <c r="K24" s="741">
        <v>5</v>
      </c>
      <c r="L24" s="735">
        <v>1</v>
      </c>
      <c r="M24" s="742">
        <v>7</v>
      </c>
      <c r="N24" s="743">
        <f t="shared" si="0"/>
        <v>23</v>
      </c>
      <c r="O24" s="744">
        <f t="shared" si="1"/>
        <v>5.75</v>
      </c>
      <c r="P24" s="745">
        <f t="shared" ref="P24:P55" si="2">(N24/$N$102)*100</f>
        <v>0.6268738075769964</v>
      </c>
      <c r="Q24" s="727"/>
      <c r="R24" s="728"/>
      <c r="S24" s="746" t="s">
        <v>8</v>
      </c>
      <c r="T24" s="747"/>
      <c r="U24" s="747"/>
      <c r="V24" s="747"/>
      <c r="W24" s="747"/>
      <c r="X24" s="747"/>
      <c r="Y24" s="747"/>
      <c r="Z24" s="747"/>
      <c r="AA24" s="747"/>
      <c r="AB24" s="747">
        <v>916</v>
      </c>
      <c r="AC24" s="747">
        <v>964</v>
      </c>
      <c r="AD24" s="747">
        <v>830</v>
      </c>
      <c r="AE24" s="748">
        <v>959</v>
      </c>
      <c r="AF24" s="749">
        <f>SUM(T24:AE24)</f>
        <v>3669</v>
      </c>
      <c r="AG24" s="750">
        <f>AVERAGE(T24:AE24)</f>
        <v>917.25</v>
      </c>
    </row>
    <row r="25" spans="1:40" ht="24.95" customHeight="1">
      <c r="A25" s="734" t="s">
        <v>483</v>
      </c>
      <c r="B25" s="739"/>
      <c r="C25" s="740"/>
      <c r="D25" s="740"/>
      <c r="E25" s="740"/>
      <c r="F25" s="740"/>
      <c r="G25" s="720"/>
      <c r="H25" s="740"/>
      <c r="I25" s="740"/>
      <c r="J25" s="735">
        <v>97</v>
      </c>
      <c r="K25" s="741">
        <v>95</v>
      </c>
      <c r="L25" s="735">
        <v>88</v>
      </c>
      <c r="M25" s="742">
        <v>107</v>
      </c>
      <c r="N25" s="743">
        <f t="shared" si="0"/>
        <v>387</v>
      </c>
      <c r="O25" s="744">
        <f t="shared" si="1"/>
        <v>96.75</v>
      </c>
      <c r="P25" s="745">
        <f t="shared" si="2"/>
        <v>10.54783319705642</v>
      </c>
      <c r="Q25" s="727"/>
      <c r="R25" s="728"/>
      <c r="S25" s="751"/>
      <c r="T25" s="752"/>
      <c r="U25" s="752"/>
      <c r="V25" s="752"/>
      <c r="W25" s="752"/>
      <c r="X25" s="752"/>
      <c r="Y25" s="753"/>
      <c r="Z25" s="754"/>
      <c r="AA25" s="752"/>
      <c r="AB25" s="752"/>
      <c r="AC25" s="752"/>
      <c r="AD25" s="752" t="s">
        <v>484</v>
      </c>
      <c r="AE25" s="753"/>
      <c r="AF25" s="755"/>
      <c r="AG25" s="756"/>
      <c r="AH25" s="1140"/>
    </row>
    <row r="26" spans="1:40" ht="24.95" customHeight="1" thickBot="1">
      <c r="A26" s="734" t="s">
        <v>485</v>
      </c>
      <c r="B26" s="739"/>
      <c r="C26" s="740"/>
      <c r="D26" s="740"/>
      <c r="E26" s="740"/>
      <c r="F26" s="740"/>
      <c r="G26" s="720"/>
      <c r="H26" s="740"/>
      <c r="I26" s="740"/>
      <c r="J26" s="735">
        <v>14</v>
      </c>
      <c r="K26" s="741">
        <v>10</v>
      </c>
      <c r="L26" s="735">
        <v>10</v>
      </c>
      <c r="M26" s="742">
        <v>8</v>
      </c>
      <c r="N26" s="743">
        <f t="shared" si="0"/>
        <v>42</v>
      </c>
      <c r="O26" s="744">
        <f t="shared" si="1"/>
        <v>10.5</v>
      </c>
      <c r="P26" s="745">
        <f t="shared" si="2"/>
        <v>1.1447260834014716</v>
      </c>
      <c r="Q26" s="727"/>
      <c r="R26" s="728"/>
      <c r="S26" s="1219" t="s">
        <v>472</v>
      </c>
      <c r="T26" s="1219"/>
      <c r="U26" s="1219"/>
      <c r="V26" s="1219"/>
      <c r="W26" s="1219"/>
      <c r="X26" s="1219"/>
      <c r="Y26" s="1219"/>
      <c r="Z26" s="1219"/>
      <c r="AA26" s="1219"/>
      <c r="AB26" s="1219"/>
      <c r="AC26" s="1219"/>
      <c r="AD26" s="1219"/>
      <c r="AE26" s="1219"/>
      <c r="AF26" s="757"/>
      <c r="AG26" s="758"/>
      <c r="AH26" s="1140"/>
    </row>
    <row r="27" spans="1:40" ht="24.95" customHeight="1" thickBot="1">
      <c r="A27" s="734" t="s">
        <v>486</v>
      </c>
      <c r="B27" s="739"/>
      <c r="C27" s="740"/>
      <c r="D27" s="740"/>
      <c r="E27" s="740"/>
      <c r="F27" s="740"/>
      <c r="G27" s="720"/>
      <c r="H27" s="740"/>
      <c r="I27" s="740"/>
      <c r="J27" s="735">
        <v>26</v>
      </c>
      <c r="K27" s="741">
        <v>24</v>
      </c>
      <c r="L27" s="735">
        <v>14</v>
      </c>
      <c r="M27" s="742">
        <v>9</v>
      </c>
      <c r="N27" s="743">
        <f t="shared" si="0"/>
        <v>73</v>
      </c>
      <c r="O27" s="744">
        <f t="shared" si="1"/>
        <v>18.25</v>
      </c>
      <c r="P27" s="745">
        <f t="shared" si="2"/>
        <v>1.9896429544835104</v>
      </c>
      <c r="Q27" s="727"/>
      <c r="R27" s="728"/>
      <c r="S27" s="759" t="s">
        <v>487</v>
      </c>
      <c r="T27" s="760">
        <f t="shared" ref="T27:AE27" si="3">SUM(T28:T29)</f>
        <v>0</v>
      </c>
      <c r="U27" s="761">
        <f t="shared" si="3"/>
        <v>0</v>
      </c>
      <c r="V27" s="761">
        <f t="shared" si="3"/>
        <v>0</v>
      </c>
      <c r="W27" s="761">
        <f t="shared" si="3"/>
        <v>0</v>
      </c>
      <c r="X27" s="761">
        <f t="shared" si="3"/>
        <v>0</v>
      </c>
      <c r="Y27" s="761">
        <f t="shared" si="3"/>
        <v>0</v>
      </c>
      <c r="Z27" s="761">
        <f t="shared" si="3"/>
        <v>0</v>
      </c>
      <c r="AA27" s="761">
        <f t="shared" si="3"/>
        <v>0</v>
      </c>
      <c r="AB27" s="761">
        <f t="shared" si="3"/>
        <v>741</v>
      </c>
      <c r="AC27" s="761">
        <f t="shared" si="3"/>
        <v>864</v>
      </c>
      <c r="AD27" s="761">
        <f t="shared" si="3"/>
        <v>880</v>
      </c>
      <c r="AE27" s="761">
        <f t="shared" si="3"/>
        <v>798</v>
      </c>
      <c r="AF27" s="762">
        <f>SUM(T27:AE27)</f>
        <v>3283</v>
      </c>
      <c r="AG27" s="750">
        <f>SUM(AG28:AG29)</f>
        <v>820.75</v>
      </c>
      <c r="AH27" s="1140"/>
    </row>
    <row r="28" spans="1:40" ht="24.95" customHeight="1">
      <c r="A28" s="734" t="s">
        <v>488</v>
      </c>
      <c r="B28" s="739"/>
      <c r="C28" s="740"/>
      <c r="D28" s="740"/>
      <c r="E28" s="740"/>
      <c r="F28" s="740"/>
      <c r="G28" s="720"/>
      <c r="H28" s="740"/>
      <c r="I28" s="740"/>
      <c r="J28" s="735">
        <v>0</v>
      </c>
      <c r="K28" s="741">
        <v>1</v>
      </c>
      <c r="L28" s="735">
        <v>2</v>
      </c>
      <c r="M28" s="742">
        <v>0</v>
      </c>
      <c r="N28" s="743">
        <f t="shared" si="0"/>
        <v>3</v>
      </c>
      <c r="O28" s="744">
        <f t="shared" si="1"/>
        <v>0.75</v>
      </c>
      <c r="P28" s="745">
        <f t="shared" si="2"/>
        <v>8.1766148814390843E-2</v>
      </c>
      <c r="Q28" s="727"/>
      <c r="R28" s="728"/>
      <c r="S28" s="763" t="s">
        <v>489</v>
      </c>
      <c r="T28" s="764"/>
      <c r="U28" s="765"/>
      <c r="V28" s="765"/>
      <c r="W28" s="765"/>
      <c r="X28" s="765"/>
      <c r="Y28" s="765"/>
      <c r="Z28" s="765"/>
      <c r="AA28" s="765"/>
      <c r="AB28" s="765">
        <v>567</v>
      </c>
      <c r="AC28" s="766">
        <v>643</v>
      </c>
      <c r="AD28" s="766">
        <v>636</v>
      </c>
      <c r="AE28" s="767">
        <v>633</v>
      </c>
      <c r="AF28" s="768">
        <f>SUM(T28:AE28)</f>
        <v>2479</v>
      </c>
      <c r="AG28" s="769">
        <f>AVERAGE(T28:AE28)</f>
        <v>619.75</v>
      </c>
      <c r="AH28" s="1140"/>
    </row>
    <row r="29" spans="1:40" ht="24.95" customHeight="1" thickBot="1">
      <c r="A29" s="734" t="s">
        <v>490</v>
      </c>
      <c r="B29" s="739"/>
      <c r="C29" s="740"/>
      <c r="D29" s="740"/>
      <c r="E29" s="740"/>
      <c r="F29" s="740"/>
      <c r="G29" s="720"/>
      <c r="H29" s="740"/>
      <c r="I29" s="740"/>
      <c r="J29" s="735">
        <v>3</v>
      </c>
      <c r="K29" s="741">
        <v>1</v>
      </c>
      <c r="L29" s="735">
        <v>0</v>
      </c>
      <c r="M29" s="742">
        <v>3</v>
      </c>
      <c r="N29" s="743">
        <f t="shared" si="0"/>
        <v>7</v>
      </c>
      <c r="O29" s="744">
        <f t="shared" si="1"/>
        <v>1.75</v>
      </c>
      <c r="P29" s="745">
        <f t="shared" si="2"/>
        <v>0.19078768056691198</v>
      </c>
      <c r="Q29" s="727"/>
      <c r="R29" s="728"/>
      <c r="S29" s="770" t="s">
        <v>491</v>
      </c>
      <c r="T29" s="771"/>
      <c r="U29" s="772"/>
      <c r="V29" s="772"/>
      <c r="W29" s="772"/>
      <c r="X29" s="772"/>
      <c r="Y29" s="772"/>
      <c r="Z29" s="772"/>
      <c r="AA29" s="772"/>
      <c r="AB29" s="772">
        <v>174</v>
      </c>
      <c r="AC29" s="773">
        <v>221</v>
      </c>
      <c r="AD29" s="773">
        <v>244</v>
      </c>
      <c r="AE29" s="774">
        <v>165</v>
      </c>
      <c r="AF29" s="775">
        <f>SUM(T29:AE29)</f>
        <v>804</v>
      </c>
      <c r="AG29" s="776">
        <f>AVERAGE(T29:AE29)</f>
        <v>201</v>
      </c>
      <c r="AH29" s="1140"/>
    </row>
    <row r="30" spans="1:40" ht="24.95" customHeight="1" thickBot="1">
      <c r="A30" s="777" t="s">
        <v>492</v>
      </c>
      <c r="B30" s="739"/>
      <c r="C30" s="740"/>
      <c r="D30" s="740"/>
      <c r="E30" s="740"/>
      <c r="F30" s="740"/>
      <c r="G30" s="720"/>
      <c r="H30" s="740"/>
      <c r="I30" s="740"/>
      <c r="J30" s="735">
        <v>2</v>
      </c>
      <c r="K30" s="741">
        <v>1</v>
      </c>
      <c r="L30" s="735">
        <v>0</v>
      </c>
      <c r="M30" s="742">
        <v>3</v>
      </c>
      <c r="N30" s="743">
        <f t="shared" si="0"/>
        <v>6</v>
      </c>
      <c r="O30" s="744">
        <f t="shared" si="1"/>
        <v>1.5</v>
      </c>
      <c r="P30" s="745">
        <f t="shared" si="2"/>
        <v>0.16353229762878169</v>
      </c>
      <c r="Q30" s="727"/>
      <c r="R30" s="728"/>
      <c r="S30" s="778"/>
      <c r="T30" s="779"/>
      <c r="U30" s="779"/>
      <c r="V30" s="779"/>
      <c r="W30" s="779"/>
      <c r="X30" s="779"/>
      <c r="Y30" s="779"/>
      <c r="Z30" s="779"/>
      <c r="AA30" s="779"/>
      <c r="AB30" s="779"/>
      <c r="AC30" s="779"/>
      <c r="AD30" s="779"/>
      <c r="AE30" s="780"/>
      <c r="AF30" s="755"/>
      <c r="AG30" s="756"/>
    </row>
    <row r="31" spans="1:40" ht="36.75" customHeight="1" thickBot="1">
      <c r="A31" s="734" t="s">
        <v>493</v>
      </c>
      <c r="B31" s="739"/>
      <c r="C31" s="740"/>
      <c r="D31" s="740"/>
      <c r="E31" s="740"/>
      <c r="F31" s="740"/>
      <c r="G31" s="720"/>
      <c r="H31" s="740"/>
      <c r="I31" s="740"/>
      <c r="J31" s="735">
        <v>1</v>
      </c>
      <c r="K31" s="741">
        <v>4</v>
      </c>
      <c r="L31" s="735">
        <v>2</v>
      </c>
      <c r="M31" s="742">
        <v>5</v>
      </c>
      <c r="N31" s="743">
        <f t="shared" si="0"/>
        <v>12</v>
      </c>
      <c r="O31" s="744">
        <f t="shared" si="1"/>
        <v>3</v>
      </c>
      <c r="P31" s="745">
        <f t="shared" si="2"/>
        <v>0.32706459525756337</v>
      </c>
      <c r="Q31" s="727"/>
      <c r="R31" s="728"/>
      <c r="S31" s="1220" t="s">
        <v>494</v>
      </c>
      <c r="T31" s="1220"/>
      <c r="U31" s="1220"/>
      <c r="V31" s="1220"/>
      <c r="W31" s="1220"/>
      <c r="X31" s="1220"/>
      <c r="Y31" s="1220"/>
      <c r="Z31" s="1220"/>
      <c r="AA31" s="1220"/>
      <c r="AB31" s="1220"/>
      <c r="AC31" s="1220"/>
      <c r="AD31" s="1220"/>
      <c r="AE31" s="1220"/>
      <c r="AF31" s="757"/>
      <c r="AG31" s="758"/>
    </row>
    <row r="32" spans="1:40" ht="27.75" customHeight="1" thickBot="1">
      <c r="A32" s="734" t="s">
        <v>495</v>
      </c>
      <c r="B32" s="739"/>
      <c r="C32" s="740"/>
      <c r="D32" s="740"/>
      <c r="E32" s="740"/>
      <c r="F32" s="740"/>
      <c r="G32" s="720"/>
      <c r="H32" s="740"/>
      <c r="I32" s="740"/>
      <c r="J32" s="735">
        <v>7</v>
      </c>
      <c r="K32" s="741">
        <v>21</v>
      </c>
      <c r="L32" s="735">
        <v>13</v>
      </c>
      <c r="M32" s="742">
        <v>15</v>
      </c>
      <c r="N32" s="743">
        <f t="shared" si="0"/>
        <v>56</v>
      </c>
      <c r="O32" s="744">
        <f t="shared" si="1"/>
        <v>14</v>
      </c>
      <c r="P32" s="745">
        <f t="shared" si="2"/>
        <v>1.5263014445352958</v>
      </c>
      <c r="Q32" s="727"/>
      <c r="R32" s="728"/>
      <c r="S32" s="781" t="s">
        <v>496</v>
      </c>
      <c r="T32" s="782"/>
      <c r="U32" s="783"/>
      <c r="V32" s="783"/>
      <c r="W32" s="783"/>
      <c r="X32" s="783"/>
      <c r="Y32" s="783"/>
      <c r="Z32" s="783"/>
      <c r="AA32" s="783"/>
      <c r="AB32" s="784">
        <v>116</v>
      </c>
      <c r="AC32" s="784">
        <v>122</v>
      </c>
      <c r="AD32" s="784">
        <v>168</v>
      </c>
      <c r="AE32" s="785">
        <v>83</v>
      </c>
      <c r="AF32" s="786">
        <f>SUM(T32:AE32)</f>
        <v>489</v>
      </c>
      <c r="AG32" s="787">
        <f>AVERAGE(T32:AE32)</f>
        <v>122.25</v>
      </c>
    </row>
    <row r="33" spans="1:33" ht="34.5" thickBot="1">
      <c r="A33" s="734" t="s">
        <v>497</v>
      </c>
      <c r="B33" s="739"/>
      <c r="C33" s="740"/>
      <c r="D33" s="740"/>
      <c r="E33" s="740"/>
      <c r="F33" s="740"/>
      <c r="G33" s="720"/>
      <c r="H33" s="740"/>
      <c r="I33" s="740"/>
      <c r="J33" s="735">
        <v>1</v>
      </c>
      <c r="K33" s="741">
        <v>2</v>
      </c>
      <c r="L33" s="735">
        <v>2</v>
      </c>
      <c r="M33" s="742">
        <v>0</v>
      </c>
      <c r="N33" s="743">
        <f t="shared" si="0"/>
        <v>5</v>
      </c>
      <c r="O33" s="744">
        <f t="shared" si="1"/>
        <v>1.25</v>
      </c>
      <c r="P33" s="745">
        <f t="shared" si="2"/>
        <v>0.1362769146906514</v>
      </c>
      <c r="Q33" s="727"/>
      <c r="R33" s="728"/>
      <c r="S33" s="788" t="s">
        <v>498</v>
      </c>
      <c r="T33" s="789">
        <f t="shared" ref="T33:AE33" si="4">SUM(T34:T35)</f>
        <v>0</v>
      </c>
      <c r="U33" s="789">
        <f t="shared" si="4"/>
        <v>0</v>
      </c>
      <c r="V33" s="789">
        <f t="shared" si="4"/>
        <v>0</v>
      </c>
      <c r="W33" s="789">
        <f t="shared" si="4"/>
        <v>0</v>
      </c>
      <c r="X33" s="789">
        <f t="shared" si="4"/>
        <v>0</v>
      </c>
      <c r="Y33" s="789">
        <f t="shared" si="4"/>
        <v>0</v>
      </c>
      <c r="Z33" s="789">
        <f t="shared" si="4"/>
        <v>0</v>
      </c>
      <c r="AA33" s="789">
        <f t="shared" si="4"/>
        <v>0</v>
      </c>
      <c r="AB33" s="789">
        <f t="shared" si="4"/>
        <v>92</v>
      </c>
      <c r="AC33" s="789">
        <f t="shared" si="4"/>
        <v>105</v>
      </c>
      <c r="AD33" s="789">
        <f t="shared" si="4"/>
        <v>145</v>
      </c>
      <c r="AE33" s="789">
        <f t="shared" si="4"/>
        <v>65</v>
      </c>
      <c r="AF33" s="790">
        <f>SUM(T33:AE33)</f>
        <v>407</v>
      </c>
      <c r="AG33" s="791">
        <f>SUM(AG34:AG35)</f>
        <v>101.75</v>
      </c>
    </row>
    <row r="34" spans="1:33" ht="22.5">
      <c r="A34" s="734" t="s">
        <v>562</v>
      </c>
      <c r="B34" s="739"/>
      <c r="C34" s="740"/>
      <c r="D34" s="740"/>
      <c r="E34" s="740"/>
      <c r="F34" s="740"/>
      <c r="G34" s="720"/>
      <c r="H34" s="740"/>
      <c r="I34" s="740"/>
      <c r="J34" s="735">
        <v>42</v>
      </c>
      <c r="K34" s="741">
        <v>46</v>
      </c>
      <c r="L34" s="735">
        <v>27</v>
      </c>
      <c r="M34" s="742">
        <v>30</v>
      </c>
      <c r="N34" s="743">
        <f t="shared" si="0"/>
        <v>145</v>
      </c>
      <c r="O34" s="744">
        <f t="shared" si="1"/>
        <v>36.25</v>
      </c>
      <c r="P34" s="745">
        <f t="shared" si="2"/>
        <v>3.9520305260288908</v>
      </c>
      <c r="Q34" s="727"/>
      <c r="R34" s="728"/>
      <c r="S34" s="792" t="s">
        <v>499</v>
      </c>
      <c r="T34" s="793"/>
      <c r="U34" s="794"/>
      <c r="V34" s="795"/>
      <c r="W34" s="796"/>
      <c r="X34" s="797"/>
      <c r="Y34" s="798"/>
      <c r="Z34" s="799"/>
      <c r="AA34" s="794"/>
      <c r="AB34" s="794">
        <v>60</v>
      </c>
      <c r="AC34" s="794">
        <v>63</v>
      </c>
      <c r="AD34" s="794">
        <v>66</v>
      </c>
      <c r="AE34" s="797">
        <v>46</v>
      </c>
      <c r="AF34" s="800">
        <f>SUM(T34:AE34)</f>
        <v>235</v>
      </c>
      <c r="AG34" s="801">
        <f>AVERAGE(T34:AE34)</f>
        <v>58.75</v>
      </c>
    </row>
    <row r="35" spans="1:33" ht="23.25" thickBot="1">
      <c r="A35" s="734" t="s">
        <v>500</v>
      </c>
      <c r="B35" s="739"/>
      <c r="C35" s="740"/>
      <c r="D35" s="740"/>
      <c r="E35" s="740"/>
      <c r="F35" s="740"/>
      <c r="G35" s="720"/>
      <c r="H35" s="740"/>
      <c r="I35" s="740"/>
      <c r="J35" s="735">
        <v>4</v>
      </c>
      <c r="K35" s="741">
        <v>2</v>
      </c>
      <c r="L35" s="735">
        <v>2</v>
      </c>
      <c r="M35" s="742">
        <v>5</v>
      </c>
      <c r="N35" s="743">
        <f t="shared" si="0"/>
        <v>13</v>
      </c>
      <c r="O35" s="744">
        <f t="shared" si="1"/>
        <v>3.25</v>
      </c>
      <c r="P35" s="745">
        <f t="shared" si="2"/>
        <v>0.35431997819569366</v>
      </c>
      <c r="Q35" s="727"/>
      <c r="R35" s="728"/>
      <c r="S35" s="802" t="s">
        <v>491</v>
      </c>
      <c r="T35" s="803"/>
      <c r="U35" s="804"/>
      <c r="V35" s="804"/>
      <c r="W35" s="805"/>
      <c r="X35" s="806"/>
      <c r="Y35" s="807"/>
      <c r="Z35" s="808"/>
      <c r="AA35" s="804"/>
      <c r="AB35" s="804">
        <v>32</v>
      </c>
      <c r="AC35" s="804">
        <v>42</v>
      </c>
      <c r="AD35" s="804">
        <v>79</v>
      </c>
      <c r="AE35" s="806">
        <v>19</v>
      </c>
      <c r="AF35" s="809">
        <f>SUM(T35:AE35)</f>
        <v>172</v>
      </c>
      <c r="AG35" s="810">
        <f>AVERAGE(T35:AE35)</f>
        <v>43</v>
      </c>
    </row>
    <row r="36" spans="1:33" ht="23.25" thickBot="1">
      <c r="A36" s="734" t="s">
        <v>501</v>
      </c>
      <c r="B36" s="739"/>
      <c r="C36" s="740"/>
      <c r="D36" s="740"/>
      <c r="E36" s="740"/>
      <c r="F36" s="740"/>
      <c r="G36" s="720"/>
      <c r="H36" s="740"/>
      <c r="I36" s="740"/>
      <c r="J36" s="735">
        <v>19</v>
      </c>
      <c r="K36" s="741">
        <v>22</v>
      </c>
      <c r="L36" s="735">
        <v>17</v>
      </c>
      <c r="M36" s="742">
        <v>20</v>
      </c>
      <c r="N36" s="743">
        <f t="shared" si="0"/>
        <v>78</v>
      </c>
      <c r="O36" s="744">
        <f t="shared" si="1"/>
        <v>19.5</v>
      </c>
      <c r="P36" s="745">
        <f t="shared" si="2"/>
        <v>2.1259198691741621</v>
      </c>
      <c r="Q36" s="246"/>
      <c r="R36" s="728"/>
      <c r="S36" s="778"/>
      <c r="T36" s="779"/>
      <c r="U36" s="779"/>
      <c r="V36" s="779"/>
      <c r="W36" s="779"/>
      <c r="X36" s="779"/>
      <c r="Y36" s="779"/>
      <c r="Z36" s="779"/>
      <c r="AA36" s="779"/>
      <c r="AB36" s="779"/>
      <c r="AC36" s="779"/>
      <c r="AD36" s="779"/>
      <c r="AE36" s="780"/>
      <c r="AF36" s="737"/>
      <c r="AG36" s="756"/>
    </row>
    <row r="37" spans="1:33" ht="23.25" thickBot="1">
      <c r="A37" s="734" t="s">
        <v>502</v>
      </c>
      <c r="B37" s="739"/>
      <c r="C37" s="740"/>
      <c r="D37" s="740"/>
      <c r="E37" s="740"/>
      <c r="F37" s="740"/>
      <c r="G37" s="720"/>
      <c r="H37" s="740"/>
      <c r="I37" s="740"/>
      <c r="J37" s="735">
        <v>29</v>
      </c>
      <c r="K37" s="741">
        <v>30</v>
      </c>
      <c r="L37" s="735">
        <v>24</v>
      </c>
      <c r="M37" s="742">
        <v>27</v>
      </c>
      <c r="N37" s="743">
        <f t="shared" si="0"/>
        <v>110</v>
      </c>
      <c r="O37" s="744">
        <f t="shared" si="1"/>
        <v>27.5</v>
      </c>
      <c r="P37" s="745">
        <f t="shared" si="2"/>
        <v>2.9980921231943309</v>
      </c>
      <c r="Q37" s="246"/>
      <c r="R37" s="728"/>
      <c r="S37" s="1221" t="s">
        <v>503</v>
      </c>
      <c r="T37" s="1221"/>
      <c r="U37" s="1221"/>
      <c r="V37" s="1221"/>
      <c r="W37" s="1221"/>
      <c r="X37" s="1221"/>
      <c r="Y37" s="1221"/>
      <c r="Z37" s="1221"/>
      <c r="AA37" s="1221"/>
      <c r="AB37" s="1221"/>
      <c r="AC37" s="1221"/>
      <c r="AD37" s="1221"/>
      <c r="AE37" s="1221"/>
      <c r="AF37" s="757"/>
      <c r="AG37" s="758"/>
    </row>
    <row r="38" spans="1:33" ht="23.25" thickBot="1">
      <c r="A38" s="734" t="s">
        <v>504</v>
      </c>
      <c r="B38" s="739"/>
      <c r="C38" s="740"/>
      <c r="D38" s="740"/>
      <c r="E38" s="740"/>
      <c r="F38" s="740"/>
      <c r="G38" s="720"/>
      <c r="H38" s="740"/>
      <c r="I38" s="740"/>
      <c r="J38" s="735">
        <v>53</v>
      </c>
      <c r="K38" s="741">
        <v>12</v>
      </c>
      <c r="L38" s="735">
        <v>13</v>
      </c>
      <c r="M38" s="742">
        <v>13</v>
      </c>
      <c r="N38" s="743">
        <f t="shared" si="0"/>
        <v>91</v>
      </c>
      <c r="O38" s="744">
        <f t="shared" si="1"/>
        <v>22.75</v>
      </c>
      <c r="P38" s="745">
        <f t="shared" si="2"/>
        <v>2.4802398473698557</v>
      </c>
      <c r="Q38" s="246"/>
      <c r="R38" s="728"/>
      <c r="S38" s="811" t="s">
        <v>496</v>
      </c>
      <c r="T38" s="812"/>
      <c r="U38" s="813"/>
      <c r="V38" s="813"/>
      <c r="W38" s="813"/>
      <c r="X38" s="813"/>
      <c r="Y38" s="813"/>
      <c r="Z38" s="813"/>
      <c r="AA38" s="813"/>
      <c r="AB38" s="813">
        <v>69</v>
      </c>
      <c r="AC38" s="813">
        <v>91</v>
      </c>
      <c r="AD38" s="813">
        <v>75</v>
      </c>
      <c r="AE38" s="814">
        <v>71</v>
      </c>
      <c r="AF38" s="815">
        <f>SUM(T38:AE38)</f>
        <v>306</v>
      </c>
      <c r="AG38" s="750">
        <f>AVERAGE(T38:AE38)</f>
        <v>76.5</v>
      </c>
    </row>
    <row r="39" spans="1:33" ht="29.25" thickBot="1">
      <c r="A39" s="734" t="s">
        <v>587</v>
      </c>
      <c r="B39" s="739"/>
      <c r="C39" s="740"/>
      <c r="D39" s="740"/>
      <c r="E39" s="740"/>
      <c r="F39" s="740"/>
      <c r="G39" s="720"/>
      <c r="H39" s="740"/>
      <c r="I39" s="740"/>
      <c r="J39" s="735">
        <v>6</v>
      </c>
      <c r="K39" s="741">
        <v>12</v>
      </c>
      <c r="L39" s="735">
        <v>6</v>
      </c>
      <c r="M39" s="742">
        <v>33</v>
      </c>
      <c r="N39" s="743">
        <f t="shared" si="0"/>
        <v>57</v>
      </c>
      <c r="O39" s="744">
        <f t="shared" si="1"/>
        <v>14.25</v>
      </c>
      <c r="P39" s="745">
        <f t="shared" si="2"/>
        <v>1.5535568274734259</v>
      </c>
      <c r="Q39" s="246"/>
      <c r="R39" s="728"/>
      <c r="S39" s="816" t="s">
        <v>505</v>
      </c>
      <c r="T39" s="817">
        <f t="shared" ref="T39:AE39" si="5">SUM(T40:T41)</f>
        <v>0</v>
      </c>
      <c r="U39" s="817">
        <f t="shared" si="5"/>
        <v>0</v>
      </c>
      <c r="V39" s="817">
        <f t="shared" si="5"/>
        <v>0</v>
      </c>
      <c r="W39" s="817">
        <f t="shared" si="5"/>
        <v>0</v>
      </c>
      <c r="X39" s="817">
        <f t="shared" si="5"/>
        <v>0</v>
      </c>
      <c r="Y39" s="817">
        <f t="shared" si="5"/>
        <v>0</v>
      </c>
      <c r="Z39" s="817">
        <f t="shared" si="5"/>
        <v>0</v>
      </c>
      <c r="AA39" s="817">
        <f t="shared" si="5"/>
        <v>0</v>
      </c>
      <c r="AB39" s="817">
        <f t="shared" si="5"/>
        <v>57</v>
      </c>
      <c r="AC39" s="817">
        <f t="shared" si="5"/>
        <v>84</v>
      </c>
      <c r="AD39" s="817">
        <f t="shared" si="5"/>
        <v>67</v>
      </c>
      <c r="AE39" s="818">
        <f t="shared" si="5"/>
        <v>71</v>
      </c>
      <c r="AF39" s="762">
        <f>SUM(T39:AE39)</f>
        <v>279</v>
      </c>
      <c r="AG39" s="750">
        <f>SUM(AG40:AG41)</f>
        <v>69.75</v>
      </c>
    </row>
    <row r="40" spans="1:33" ht="22.5">
      <c r="A40" s="734" t="s">
        <v>506</v>
      </c>
      <c r="B40" s="739"/>
      <c r="C40" s="740"/>
      <c r="D40" s="740"/>
      <c r="E40" s="740"/>
      <c r="F40" s="740"/>
      <c r="G40" s="720"/>
      <c r="H40" s="740"/>
      <c r="I40" s="740"/>
      <c r="J40" s="735">
        <v>0</v>
      </c>
      <c r="K40" s="741">
        <v>0</v>
      </c>
      <c r="L40" s="735">
        <v>2</v>
      </c>
      <c r="M40" s="742">
        <v>2</v>
      </c>
      <c r="N40" s="743">
        <f t="shared" si="0"/>
        <v>4</v>
      </c>
      <c r="O40" s="744">
        <f t="shared" si="1"/>
        <v>1</v>
      </c>
      <c r="P40" s="745">
        <f t="shared" si="2"/>
        <v>0.10902153175252113</v>
      </c>
      <c r="Q40" s="727"/>
      <c r="R40" s="728"/>
      <c r="S40" s="819" t="s">
        <v>499</v>
      </c>
      <c r="T40" s="820"/>
      <c r="U40" s="821"/>
      <c r="V40" s="822"/>
      <c r="W40" s="821"/>
      <c r="X40" s="822"/>
      <c r="Y40" s="822"/>
      <c r="Z40" s="821"/>
      <c r="AA40" s="821"/>
      <c r="AB40" s="821">
        <v>29</v>
      </c>
      <c r="AC40" s="821">
        <v>44</v>
      </c>
      <c r="AD40" s="821">
        <v>18</v>
      </c>
      <c r="AE40" s="823">
        <v>43</v>
      </c>
      <c r="AF40" s="824">
        <f>SUM(T40:AE40)</f>
        <v>134</v>
      </c>
      <c r="AG40" s="825">
        <f>AVERAGE(T40:AE40)</f>
        <v>33.5</v>
      </c>
    </row>
    <row r="41" spans="1:33" ht="23.25" thickBot="1">
      <c r="A41" s="734" t="s">
        <v>507</v>
      </c>
      <c r="B41" s="739"/>
      <c r="C41" s="740"/>
      <c r="D41" s="740"/>
      <c r="E41" s="740"/>
      <c r="F41" s="740"/>
      <c r="G41" s="720"/>
      <c r="H41" s="740"/>
      <c r="I41" s="740"/>
      <c r="J41" s="735">
        <v>41</v>
      </c>
      <c r="K41" s="741">
        <v>79</v>
      </c>
      <c r="L41" s="735">
        <v>58</v>
      </c>
      <c r="M41" s="742">
        <v>73</v>
      </c>
      <c r="N41" s="743">
        <f t="shared" si="0"/>
        <v>251</v>
      </c>
      <c r="O41" s="744">
        <f t="shared" si="1"/>
        <v>62.75</v>
      </c>
      <c r="P41" s="745">
        <f t="shared" si="2"/>
        <v>6.8411011174707008</v>
      </c>
      <c r="Q41" s="246"/>
      <c r="R41" s="728"/>
      <c r="S41" s="826" t="s">
        <v>491</v>
      </c>
      <c r="T41" s="827"/>
      <c r="U41" s="822"/>
      <c r="V41" s="828"/>
      <c r="W41" s="822"/>
      <c r="X41" s="828"/>
      <c r="Y41" s="828"/>
      <c r="Z41" s="822"/>
      <c r="AA41" s="822"/>
      <c r="AB41" s="822">
        <v>28</v>
      </c>
      <c r="AC41" s="822">
        <v>40</v>
      </c>
      <c r="AD41" s="822">
        <v>49</v>
      </c>
      <c r="AE41" s="829">
        <v>28</v>
      </c>
      <c r="AF41" s="830">
        <f>SUM(T41:AE41)</f>
        <v>145</v>
      </c>
      <c r="AG41" s="831">
        <f>AVERAGE(T41:AE41)</f>
        <v>36.25</v>
      </c>
    </row>
    <row r="42" spans="1:33" ht="15.75" thickBot="1">
      <c r="A42" s="734" t="s">
        <v>508</v>
      </c>
      <c r="B42" s="739"/>
      <c r="C42" s="740"/>
      <c r="D42" s="740"/>
      <c r="E42" s="740"/>
      <c r="F42" s="740"/>
      <c r="G42" s="720"/>
      <c r="H42" s="740"/>
      <c r="I42" s="740"/>
      <c r="J42" s="735">
        <v>0</v>
      </c>
      <c r="K42" s="741">
        <v>0</v>
      </c>
      <c r="L42" s="735">
        <v>0</v>
      </c>
      <c r="M42" s="742">
        <v>0</v>
      </c>
      <c r="N42" s="743">
        <f t="shared" si="0"/>
        <v>0</v>
      </c>
      <c r="O42" s="744">
        <f t="shared" si="1"/>
        <v>0</v>
      </c>
      <c r="P42" s="745">
        <f t="shared" si="2"/>
        <v>0</v>
      </c>
      <c r="Q42" s="246"/>
      <c r="R42" s="728"/>
      <c r="S42" s="832" t="s">
        <v>476</v>
      </c>
      <c r="T42" s="812"/>
      <c r="U42" s="813"/>
      <c r="V42" s="813"/>
      <c r="W42" s="813"/>
      <c r="X42" s="813"/>
      <c r="Y42" s="813"/>
      <c r="Z42" s="813"/>
      <c r="AA42" s="813"/>
      <c r="AB42" s="813">
        <v>45</v>
      </c>
      <c r="AC42" s="813">
        <v>57</v>
      </c>
      <c r="AD42" s="813">
        <v>26</v>
      </c>
      <c r="AE42" s="814">
        <v>50</v>
      </c>
      <c r="AF42" s="815">
        <f>SUM(T42:AE42)</f>
        <v>178</v>
      </c>
      <c r="AG42" s="833">
        <f>AVERAGE(T42:AE42)</f>
        <v>44.5</v>
      </c>
    </row>
    <row r="43" spans="1:33" ht="23.25" thickBot="1">
      <c r="A43" s="734" t="s">
        <v>509</v>
      </c>
      <c r="B43" s="739"/>
      <c r="C43" s="740"/>
      <c r="D43" s="740"/>
      <c r="E43" s="740"/>
      <c r="F43" s="740"/>
      <c r="G43" s="720"/>
      <c r="H43" s="740"/>
      <c r="I43" s="740"/>
      <c r="J43" s="735">
        <v>7</v>
      </c>
      <c r="K43" s="741">
        <v>9</v>
      </c>
      <c r="L43" s="735">
        <v>8</v>
      </c>
      <c r="M43" s="742">
        <v>12</v>
      </c>
      <c r="N43" s="743">
        <f t="shared" si="0"/>
        <v>36</v>
      </c>
      <c r="O43" s="744">
        <f t="shared" si="1"/>
        <v>9</v>
      </c>
      <c r="P43" s="745">
        <f t="shared" si="2"/>
        <v>0.98119378577269012</v>
      </c>
      <c r="Q43" s="246"/>
      <c r="R43" s="728"/>
      <c r="S43" s="834"/>
      <c r="T43" s="835"/>
      <c r="U43" s="835"/>
      <c r="V43" s="835"/>
      <c r="W43" s="835"/>
      <c r="X43" s="835"/>
      <c r="Y43" s="835"/>
      <c r="Z43" s="835"/>
      <c r="AA43" s="835"/>
      <c r="AB43" s="835"/>
      <c r="AC43" s="835"/>
      <c r="AD43" s="835"/>
      <c r="AE43" s="836"/>
      <c r="AF43" s="757"/>
      <c r="AG43" s="738"/>
    </row>
    <row r="44" spans="1:33" ht="23.25" thickBot="1">
      <c r="A44" s="734" t="s">
        <v>510</v>
      </c>
      <c r="B44" s="739"/>
      <c r="C44" s="740"/>
      <c r="D44" s="740"/>
      <c r="E44" s="740"/>
      <c r="F44" s="740"/>
      <c r="G44" s="720"/>
      <c r="H44" s="740"/>
      <c r="I44" s="740"/>
      <c r="J44" s="735">
        <v>50</v>
      </c>
      <c r="K44" s="741">
        <v>25</v>
      </c>
      <c r="L44" s="735">
        <v>36</v>
      </c>
      <c r="M44" s="742">
        <v>34</v>
      </c>
      <c r="N44" s="743">
        <f t="shared" si="0"/>
        <v>145</v>
      </c>
      <c r="O44" s="744">
        <f t="shared" si="1"/>
        <v>36.25</v>
      </c>
      <c r="P44" s="745">
        <f t="shared" si="2"/>
        <v>3.9520305260288908</v>
      </c>
      <c r="Q44" s="246"/>
      <c r="R44" s="728"/>
      <c r="S44" s="1215" t="s">
        <v>512</v>
      </c>
      <c r="T44" s="1215"/>
      <c r="U44" s="1215"/>
      <c r="V44" s="1215"/>
      <c r="W44" s="1215"/>
      <c r="X44" s="1215"/>
      <c r="Y44" s="1215"/>
      <c r="Z44" s="1215"/>
      <c r="AA44" s="1215"/>
      <c r="AB44" s="1215"/>
      <c r="AC44" s="1215"/>
      <c r="AD44" s="1215"/>
      <c r="AE44" s="1215"/>
      <c r="AF44" s="837"/>
      <c r="AG44" s="838"/>
    </row>
    <row r="45" spans="1:33" ht="34.5" thickBot="1">
      <c r="A45" s="734" t="s">
        <v>511</v>
      </c>
      <c r="B45" s="739"/>
      <c r="C45" s="740"/>
      <c r="D45" s="740"/>
      <c r="E45" s="740"/>
      <c r="F45" s="740"/>
      <c r="G45" s="720"/>
      <c r="H45" s="740"/>
      <c r="I45" s="740"/>
      <c r="J45" s="735">
        <v>11</v>
      </c>
      <c r="K45" s="741">
        <v>27</v>
      </c>
      <c r="L45" s="735">
        <v>16</v>
      </c>
      <c r="M45" s="742">
        <v>34</v>
      </c>
      <c r="N45" s="743">
        <f t="shared" si="0"/>
        <v>88</v>
      </c>
      <c r="O45" s="744">
        <f t="shared" si="1"/>
        <v>22</v>
      </c>
      <c r="P45" s="745">
        <f t="shared" si="2"/>
        <v>2.3984736985554647</v>
      </c>
      <c r="Q45" s="246"/>
      <c r="R45" s="728"/>
      <c r="S45" s="839" t="s">
        <v>496</v>
      </c>
      <c r="T45" s="840"/>
      <c r="U45" s="841"/>
      <c r="V45" s="841"/>
      <c r="W45" s="841"/>
      <c r="X45" s="841"/>
      <c r="Y45" s="841"/>
      <c r="Z45" s="841"/>
      <c r="AA45" s="841"/>
      <c r="AB45" s="841">
        <v>20</v>
      </c>
      <c r="AC45" s="841">
        <v>30</v>
      </c>
      <c r="AD45" s="841">
        <v>17</v>
      </c>
      <c r="AE45" s="842">
        <v>25</v>
      </c>
      <c r="AF45" s="843">
        <f>SUM(T45:AE45)</f>
        <v>92</v>
      </c>
      <c r="AG45" s="833">
        <f>AVERAGE(T45:AE45)</f>
        <v>23</v>
      </c>
    </row>
    <row r="46" spans="1:33" ht="29.25" thickBot="1">
      <c r="A46" s="734" t="s">
        <v>513</v>
      </c>
      <c r="B46" s="739"/>
      <c r="C46" s="740"/>
      <c r="D46" s="740"/>
      <c r="E46" s="740"/>
      <c r="F46" s="740"/>
      <c r="G46" s="720"/>
      <c r="H46" s="740"/>
      <c r="I46" s="740"/>
      <c r="J46" s="735">
        <v>13</v>
      </c>
      <c r="K46" s="741">
        <v>36</v>
      </c>
      <c r="L46" s="735">
        <v>29</v>
      </c>
      <c r="M46" s="742">
        <v>10</v>
      </c>
      <c r="N46" s="743">
        <f t="shared" si="0"/>
        <v>88</v>
      </c>
      <c r="O46" s="744">
        <f t="shared" si="1"/>
        <v>22</v>
      </c>
      <c r="P46" s="745">
        <f t="shared" si="2"/>
        <v>2.3984736985554647</v>
      </c>
      <c r="Q46" s="246"/>
      <c r="R46" s="728"/>
      <c r="S46" s="844" t="s">
        <v>515</v>
      </c>
      <c r="T46" s="845">
        <f t="shared" ref="T46:Z46" si="6">SUM(T47:T48)</f>
        <v>0</v>
      </c>
      <c r="U46" s="845">
        <f t="shared" si="6"/>
        <v>0</v>
      </c>
      <c r="V46" s="845">
        <f t="shared" si="6"/>
        <v>0</v>
      </c>
      <c r="W46" s="845">
        <f t="shared" si="6"/>
        <v>0</v>
      </c>
      <c r="X46" s="845">
        <f t="shared" si="6"/>
        <v>0</v>
      </c>
      <c r="Y46" s="845">
        <f t="shared" si="6"/>
        <v>0</v>
      </c>
      <c r="Z46" s="845">
        <f t="shared" si="6"/>
        <v>0</v>
      </c>
      <c r="AA46" s="845">
        <v>0</v>
      </c>
      <c r="AB46" s="845">
        <f>SUM(AB47:AB48)</f>
        <v>25</v>
      </c>
      <c r="AC46" s="845">
        <f>SUM(AC47:AC48)</f>
        <v>15</v>
      </c>
      <c r="AD46" s="845">
        <f>SUM(AD47:AD48)</f>
        <v>9</v>
      </c>
      <c r="AE46" s="846">
        <f>SUM(AE47:AE48)</f>
        <v>11</v>
      </c>
      <c r="AF46" s="762">
        <f>SUM(T46:AE46)</f>
        <v>60</v>
      </c>
      <c r="AG46" s="750">
        <f>SUM(AG47:AG48)</f>
        <v>15</v>
      </c>
    </row>
    <row r="47" spans="1:33" ht="33.75">
      <c r="A47" s="734" t="s">
        <v>514</v>
      </c>
      <c r="B47" s="739"/>
      <c r="C47" s="740"/>
      <c r="D47" s="740"/>
      <c r="E47" s="740"/>
      <c r="F47" s="740"/>
      <c r="G47" s="720"/>
      <c r="H47" s="740"/>
      <c r="I47" s="740"/>
      <c r="J47" s="735">
        <v>6</v>
      </c>
      <c r="K47" s="741">
        <v>16</v>
      </c>
      <c r="L47" s="735">
        <v>7</v>
      </c>
      <c r="M47" s="742">
        <v>10</v>
      </c>
      <c r="N47" s="743">
        <f t="shared" si="0"/>
        <v>39</v>
      </c>
      <c r="O47" s="744">
        <f t="shared" si="1"/>
        <v>9.75</v>
      </c>
      <c r="P47" s="745">
        <f t="shared" si="2"/>
        <v>1.062959934587081</v>
      </c>
      <c r="Q47" s="246"/>
      <c r="R47" s="728"/>
      <c r="S47" s="847" t="s">
        <v>499</v>
      </c>
      <c r="T47" s="848"/>
      <c r="U47" s="849"/>
      <c r="V47" s="849"/>
      <c r="W47" s="849"/>
      <c r="X47" s="849"/>
      <c r="Y47" s="850"/>
      <c r="Z47" s="849"/>
      <c r="AA47" s="849"/>
      <c r="AB47" s="849">
        <v>15</v>
      </c>
      <c r="AC47" s="849">
        <v>5</v>
      </c>
      <c r="AD47" s="849">
        <v>6</v>
      </c>
      <c r="AE47" s="851">
        <v>4</v>
      </c>
      <c r="AF47" s="824">
        <f>SUM(T47:AE47)</f>
        <v>30</v>
      </c>
      <c r="AG47" s="825">
        <f>AVERAGE(T47:AE47)</f>
        <v>7.5</v>
      </c>
    </row>
    <row r="48" spans="1:33" ht="34.5" thickBot="1">
      <c r="A48" s="734" t="s">
        <v>516</v>
      </c>
      <c r="B48" s="739"/>
      <c r="C48" s="740"/>
      <c r="D48" s="740"/>
      <c r="E48" s="740"/>
      <c r="F48" s="740"/>
      <c r="G48" s="720"/>
      <c r="H48" s="740"/>
      <c r="I48" s="740"/>
      <c r="J48" s="735">
        <v>54</v>
      </c>
      <c r="K48" s="741">
        <v>14</v>
      </c>
      <c r="L48" s="735">
        <v>9</v>
      </c>
      <c r="M48" s="742">
        <v>4</v>
      </c>
      <c r="N48" s="743">
        <f t="shared" si="0"/>
        <v>81</v>
      </c>
      <c r="O48" s="744">
        <f t="shared" si="1"/>
        <v>20.25</v>
      </c>
      <c r="P48" s="745">
        <f t="shared" si="2"/>
        <v>2.2076860179885527</v>
      </c>
      <c r="Q48" s="246"/>
      <c r="R48" s="728"/>
      <c r="S48" s="852" t="s">
        <v>491</v>
      </c>
      <c r="T48" s="853"/>
      <c r="U48" s="854"/>
      <c r="V48" s="854"/>
      <c r="W48" s="854"/>
      <c r="X48" s="854"/>
      <c r="Y48" s="855"/>
      <c r="Z48" s="854"/>
      <c r="AA48" s="854"/>
      <c r="AB48" s="854">
        <v>10</v>
      </c>
      <c r="AC48" s="854">
        <v>10</v>
      </c>
      <c r="AD48" s="854">
        <v>3</v>
      </c>
      <c r="AE48" s="856">
        <v>7</v>
      </c>
      <c r="AF48" s="830">
        <f>SUM(T48:AE48)</f>
        <v>30</v>
      </c>
      <c r="AG48" s="831">
        <f>AVERAGE(T48:AE48)</f>
        <v>7.5</v>
      </c>
    </row>
    <row r="49" spans="1:38" ht="22.5">
      <c r="A49" s="734" t="s">
        <v>517</v>
      </c>
      <c r="B49" s="739"/>
      <c r="C49" s="740"/>
      <c r="D49" s="740"/>
      <c r="E49" s="740"/>
      <c r="F49" s="740"/>
      <c r="G49" s="720"/>
      <c r="H49" s="740"/>
      <c r="I49" s="740"/>
      <c r="J49" s="735">
        <v>49</v>
      </c>
      <c r="K49" s="741">
        <v>70</v>
      </c>
      <c r="L49" s="735">
        <v>58</v>
      </c>
      <c r="M49" s="742">
        <v>59</v>
      </c>
      <c r="N49" s="743">
        <f t="shared" si="0"/>
        <v>236</v>
      </c>
      <c r="O49" s="744">
        <f t="shared" si="1"/>
        <v>59</v>
      </c>
      <c r="P49" s="745">
        <f t="shared" si="2"/>
        <v>6.4322703733987465</v>
      </c>
      <c r="Q49" s="246"/>
      <c r="R49" s="728"/>
    </row>
    <row r="50" spans="1:38" ht="22.5">
      <c r="A50" s="734" t="s">
        <v>518</v>
      </c>
      <c r="B50" s="739"/>
      <c r="C50" s="740"/>
      <c r="D50" s="740"/>
      <c r="E50" s="740"/>
      <c r="F50" s="740"/>
      <c r="G50" s="720"/>
      <c r="H50" s="740"/>
      <c r="I50" s="740"/>
      <c r="J50" s="735">
        <v>6</v>
      </c>
      <c r="K50" s="741">
        <v>8</v>
      </c>
      <c r="L50" s="735">
        <v>14</v>
      </c>
      <c r="M50" s="742">
        <v>8</v>
      </c>
      <c r="N50" s="743">
        <f t="shared" si="0"/>
        <v>36</v>
      </c>
      <c r="O50" s="744">
        <f t="shared" si="1"/>
        <v>9</v>
      </c>
      <c r="P50" s="745">
        <f t="shared" si="2"/>
        <v>0.98119378577269012</v>
      </c>
      <c r="Q50" s="246"/>
      <c r="R50" s="728"/>
    </row>
    <row r="51" spans="1:38" ht="22.5">
      <c r="A51" s="734" t="s">
        <v>519</v>
      </c>
      <c r="B51" s="739"/>
      <c r="C51" s="740"/>
      <c r="D51" s="740"/>
      <c r="E51" s="740"/>
      <c r="F51" s="740"/>
      <c r="G51" s="720"/>
      <c r="H51" s="740"/>
      <c r="I51" s="740"/>
      <c r="J51" s="735">
        <v>0</v>
      </c>
      <c r="K51" s="741">
        <v>1</v>
      </c>
      <c r="L51" s="735">
        <v>1</v>
      </c>
      <c r="M51" s="742">
        <v>3</v>
      </c>
      <c r="N51" s="743">
        <f t="shared" si="0"/>
        <v>5</v>
      </c>
      <c r="O51" s="744">
        <f t="shared" si="1"/>
        <v>1.25</v>
      </c>
      <c r="P51" s="745">
        <f t="shared" si="2"/>
        <v>0.1362769146906514</v>
      </c>
      <c r="Q51" s="246"/>
      <c r="R51" s="728"/>
      <c r="S51" s="728"/>
    </row>
    <row r="52" spans="1:38" ht="22.5">
      <c r="A52" s="734" t="s">
        <v>520</v>
      </c>
      <c r="B52" s="739"/>
      <c r="C52" s="740"/>
      <c r="D52" s="740"/>
      <c r="E52" s="740"/>
      <c r="F52" s="740"/>
      <c r="G52" s="720"/>
      <c r="H52" s="740"/>
      <c r="I52" s="740"/>
      <c r="J52" s="735">
        <v>2</v>
      </c>
      <c r="K52" s="741">
        <v>0</v>
      </c>
      <c r="L52" s="735">
        <v>7</v>
      </c>
      <c r="M52" s="742">
        <v>2</v>
      </c>
      <c r="N52" s="743">
        <f t="shared" si="0"/>
        <v>11</v>
      </c>
      <c r="O52" s="744">
        <f t="shared" si="1"/>
        <v>2.75</v>
      </c>
      <c r="P52" s="745">
        <f t="shared" si="2"/>
        <v>0.29980921231943308</v>
      </c>
      <c r="Q52" s="727"/>
      <c r="R52" s="728"/>
      <c r="S52" s="728"/>
      <c r="AH52" s="219"/>
    </row>
    <row r="53" spans="1:38" ht="22.5">
      <c r="A53" s="777" t="s">
        <v>521</v>
      </c>
      <c r="B53" s="739"/>
      <c r="C53" s="740"/>
      <c r="D53" s="740"/>
      <c r="E53" s="740"/>
      <c r="F53" s="740"/>
      <c r="G53" s="720"/>
      <c r="H53" s="740"/>
      <c r="I53" s="740"/>
      <c r="J53" s="735">
        <v>0</v>
      </c>
      <c r="K53" s="741">
        <v>0</v>
      </c>
      <c r="L53" s="735">
        <v>0</v>
      </c>
      <c r="M53" s="742">
        <v>2</v>
      </c>
      <c r="N53" s="743">
        <f t="shared" si="0"/>
        <v>2</v>
      </c>
      <c r="O53" s="744">
        <f t="shared" si="1"/>
        <v>0.5</v>
      </c>
      <c r="P53" s="745">
        <f t="shared" si="2"/>
        <v>5.4510765876260567E-2</v>
      </c>
      <c r="Q53" s="246"/>
      <c r="R53" s="728"/>
      <c r="S53" s="728"/>
    </row>
    <row r="54" spans="1:38" ht="22.5">
      <c r="A54" s="734" t="s">
        <v>568</v>
      </c>
      <c r="B54" s="739"/>
      <c r="C54" s="740"/>
      <c r="D54" s="740"/>
      <c r="E54" s="740"/>
      <c r="F54" s="740"/>
      <c r="G54" s="720"/>
      <c r="H54" s="740"/>
      <c r="I54" s="740"/>
      <c r="J54" s="735">
        <v>79</v>
      </c>
      <c r="K54" s="741">
        <v>85</v>
      </c>
      <c r="L54" s="735">
        <v>74</v>
      </c>
      <c r="M54" s="742">
        <v>151</v>
      </c>
      <c r="N54" s="743">
        <f t="shared" ref="N54:N85" si="7">SUM(B54:M54)</f>
        <v>389</v>
      </c>
      <c r="O54" s="744">
        <f t="shared" ref="O54:O85" si="8">AVERAGE(B54:M54)</f>
        <v>97.25</v>
      </c>
      <c r="P54" s="745">
        <f t="shared" si="2"/>
        <v>10.602343962932679</v>
      </c>
      <c r="Q54" s="246"/>
      <c r="R54" s="728"/>
      <c r="S54" s="728"/>
    </row>
    <row r="55" spans="1:38" ht="22.5">
      <c r="A55" s="734" t="s">
        <v>522</v>
      </c>
      <c r="B55" s="739"/>
      <c r="C55" s="740"/>
      <c r="D55" s="740"/>
      <c r="E55" s="740"/>
      <c r="F55" s="740"/>
      <c r="G55" s="720"/>
      <c r="H55" s="740"/>
      <c r="I55" s="740"/>
      <c r="J55" s="735">
        <v>20</v>
      </c>
      <c r="K55" s="741">
        <v>35</v>
      </c>
      <c r="L55" s="735">
        <v>20</v>
      </c>
      <c r="M55" s="742">
        <v>21</v>
      </c>
      <c r="N55" s="743">
        <f t="shared" si="7"/>
        <v>96</v>
      </c>
      <c r="O55" s="744">
        <f t="shared" si="8"/>
        <v>24</v>
      </c>
      <c r="P55" s="745">
        <f t="shared" si="2"/>
        <v>2.616516762060507</v>
      </c>
      <c r="Q55" s="246"/>
      <c r="R55" s="728"/>
      <c r="S55" s="728"/>
    </row>
    <row r="56" spans="1:38" ht="22.5">
      <c r="A56" s="734" t="s">
        <v>523</v>
      </c>
      <c r="B56" s="739"/>
      <c r="C56" s="740"/>
      <c r="D56" s="740"/>
      <c r="E56" s="740"/>
      <c r="F56" s="740"/>
      <c r="G56" s="720"/>
      <c r="H56" s="740"/>
      <c r="I56" s="740"/>
      <c r="J56" s="735">
        <v>47</v>
      </c>
      <c r="K56" s="741">
        <v>43</v>
      </c>
      <c r="L56" s="735">
        <v>28</v>
      </c>
      <c r="M56" s="742">
        <v>40</v>
      </c>
      <c r="N56" s="743">
        <f t="shared" si="7"/>
        <v>158</v>
      </c>
      <c r="O56" s="744">
        <f t="shared" si="8"/>
        <v>39.5</v>
      </c>
      <c r="P56" s="745">
        <f t="shared" ref="P56:P87" si="9">(N56/$N$102)*100</f>
        <v>4.306350504224584</v>
      </c>
      <c r="Q56" s="727"/>
      <c r="R56" s="728"/>
      <c r="S56" s="728"/>
    </row>
    <row r="57" spans="1:38" ht="33.75">
      <c r="A57" s="734" t="s">
        <v>524</v>
      </c>
      <c r="B57" s="739"/>
      <c r="C57" s="740"/>
      <c r="D57" s="740"/>
      <c r="E57" s="740"/>
      <c r="F57" s="740"/>
      <c r="G57" s="720"/>
      <c r="H57" s="740"/>
      <c r="I57" s="740"/>
      <c r="J57" s="735">
        <v>12</v>
      </c>
      <c r="K57" s="741">
        <v>16</v>
      </c>
      <c r="L57" s="735">
        <v>12</v>
      </c>
      <c r="M57" s="742">
        <v>14</v>
      </c>
      <c r="N57" s="743">
        <f t="shared" si="7"/>
        <v>54</v>
      </c>
      <c r="O57" s="744">
        <f t="shared" si="8"/>
        <v>13.5</v>
      </c>
      <c r="P57" s="745">
        <f t="shared" si="9"/>
        <v>1.4717906786590351</v>
      </c>
      <c r="Q57" s="727"/>
      <c r="R57" s="728"/>
      <c r="S57" s="728"/>
    </row>
    <row r="58" spans="1:38" ht="22.5">
      <c r="A58" s="777" t="s">
        <v>525</v>
      </c>
      <c r="B58" s="739"/>
      <c r="C58" s="740"/>
      <c r="D58" s="740"/>
      <c r="E58" s="740"/>
      <c r="F58" s="740"/>
      <c r="G58" s="720"/>
      <c r="H58" s="740"/>
      <c r="I58" s="740"/>
      <c r="J58" s="735">
        <v>6</v>
      </c>
      <c r="K58" s="741">
        <v>2</v>
      </c>
      <c r="L58" s="735">
        <v>2</v>
      </c>
      <c r="M58" s="742">
        <v>4</v>
      </c>
      <c r="N58" s="743">
        <f t="shared" si="7"/>
        <v>14</v>
      </c>
      <c r="O58" s="744">
        <f t="shared" si="8"/>
        <v>3.5</v>
      </c>
      <c r="P58" s="745">
        <f t="shared" si="9"/>
        <v>0.38157536113382395</v>
      </c>
      <c r="Q58" s="727"/>
      <c r="R58" s="728"/>
      <c r="S58" s="728"/>
    </row>
    <row r="59" spans="1:38" ht="22.5">
      <c r="A59" s="734" t="s">
        <v>526</v>
      </c>
      <c r="B59" s="739"/>
      <c r="C59" s="740"/>
      <c r="D59" s="740"/>
      <c r="E59" s="740"/>
      <c r="F59" s="740"/>
      <c r="G59" s="720"/>
      <c r="H59" s="740"/>
      <c r="I59" s="740"/>
      <c r="J59" s="735">
        <v>57</v>
      </c>
      <c r="K59" s="741">
        <v>42</v>
      </c>
      <c r="L59" s="735">
        <v>37</v>
      </c>
      <c r="M59" s="742">
        <v>42</v>
      </c>
      <c r="N59" s="743">
        <f t="shared" si="7"/>
        <v>178</v>
      </c>
      <c r="O59" s="744">
        <f t="shared" si="8"/>
        <v>44.5</v>
      </c>
      <c r="P59" s="745">
        <f t="shared" si="9"/>
        <v>4.85145816298719</v>
      </c>
      <c r="Q59" s="727"/>
      <c r="R59" s="728"/>
      <c r="S59" s="728"/>
    </row>
    <row r="60" spans="1:38" ht="22.5">
      <c r="A60" s="734" t="s">
        <v>527</v>
      </c>
      <c r="B60" s="739"/>
      <c r="C60" s="740"/>
      <c r="D60" s="740"/>
      <c r="E60" s="740"/>
      <c r="F60" s="740"/>
      <c r="G60" s="720"/>
      <c r="H60" s="740"/>
      <c r="I60" s="740"/>
      <c r="J60" s="735">
        <v>0</v>
      </c>
      <c r="K60" s="741">
        <v>1</v>
      </c>
      <c r="L60" s="735">
        <v>3</v>
      </c>
      <c r="M60" s="742">
        <v>3</v>
      </c>
      <c r="N60" s="743">
        <f t="shared" si="7"/>
        <v>7</v>
      </c>
      <c r="O60" s="744">
        <f t="shared" si="8"/>
        <v>1.75</v>
      </c>
      <c r="P60" s="745">
        <f t="shared" si="9"/>
        <v>0.19078768056691198</v>
      </c>
      <c r="Q60" s="727"/>
      <c r="R60" s="728"/>
      <c r="S60" s="728"/>
    </row>
    <row r="61" spans="1:38" ht="22.5">
      <c r="A61" s="734" t="s">
        <v>528</v>
      </c>
      <c r="B61" s="739"/>
      <c r="C61" s="740"/>
      <c r="D61" s="740"/>
      <c r="E61" s="740"/>
      <c r="F61" s="740"/>
      <c r="G61" s="720"/>
      <c r="H61" s="740"/>
      <c r="I61" s="740"/>
      <c r="J61" s="735">
        <v>0</v>
      </c>
      <c r="K61" s="741">
        <v>2</v>
      </c>
      <c r="L61" s="735">
        <v>1</v>
      </c>
      <c r="M61" s="742">
        <v>0</v>
      </c>
      <c r="N61" s="743">
        <f t="shared" si="7"/>
        <v>3</v>
      </c>
      <c r="O61" s="744">
        <f t="shared" si="8"/>
        <v>0.75</v>
      </c>
      <c r="P61" s="745">
        <f t="shared" si="9"/>
        <v>8.1766148814390843E-2</v>
      </c>
      <c r="Q61" s="727"/>
      <c r="R61" s="728"/>
      <c r="S61" s="728"/>
    </row>
    <row r="62" spans="1:38">
      <c r="A62" s="734" t="s">
        <v>529</v>
      </c>
      <c r="B62" s="739"/>
      <c r="C62" s="740"/>
      <c r="D62" s="740"/>
      <c r="E62" s="740"/>
      <c r="F62" s="740"/>
      <c r="G62" s="720"/>
      <c r="H62" s="740"/>
      <c r="I62" s="740"/>
      <c r="J62" s="735">
        <v>7</v>
      </c>
      <c r="K62" s="741">
        <v>6</v>
      </c>
      <c r="L62" s="735">
        <v>1</v>
      </c>
      <c r="M62" s="742">
        <v>6</v>
      </c>
      <c r="N62" s="743">
        <f t="shared" si="7"/>
        <v>20</v>
      </c>
      <c r="O62" s="744">
        <f t="shared" si="8"/>
        <v>5</v>
      </c>
      <c r="P62" s="745">
        <f t="shared" si="9"/>
        <v>0.54510765876260558</v>
      </c>
      <c r="Q62" s="246"/>
      <c r="R62" s="728"/>
      <c r="S62" s="728"/>
      <c r="AL62" s="1141"/>
    </row>
    <row r="63" spans="1:38" ht="22.5">
      <c r="A63" s="857" t="s">
        <v>567</v>
      </c>
      <c r="B63" s="739"/>
      <c r="C63" s="740"/>
      <c r="D63" s="740"/>
      <c r="E63" s="740"/>
      <c r="F63" s="740"/>
      <c r="G63" s="720"/>
      <c r="H63" s="740"/>
      <c r="I63" s="740"/>
      <c r="J63" s="735">
        <v>3</v>
      </c>
      <c r="K63" s="741">
        <v>3</v>
      </c>
      <c r="L63" s="735">
        <v>1</v>
      </c>
      <c r="M63" s="742">
        <v>0</v>
      </c>
      <c r="N63" s="743">
        <f t="shared" si="7"/>
        <v>7</v>
      </c>
      <c r="O63" s="744">
        <f t="shared" si="8"/>
        <v>1.75</v>
      </c>
      <c r="P63" s="745">
        <f t="shared" si="9"/>
        <v>0.19078768056691198</v>
      </c>
      <c r="Q63" s="246"/>
      <c r="R63" s="728"/>
      <c r="S63" s="728"/>
    </row>
    <row r="64" spans="1:38" ht="33.75">
      <c r="A64" s="777" t="s">
        <v>530</v>
      </c>
      <c r="B64" s="739"/>
      <c r="C64" s="740"/>
      <c r="D64" s="740"/>
      <c r="E64" s="740"/>
      <c r="F64" s="740"/>
      <c r="G64" s="720"/>
      <c r="H64" s="740"/>
      <c r="I64" s="740"/>
      <c r="J64" s="735">
        <v>13</v>
      </c>
      <c r="K64" s="741">
        <v>10</v>
      </c>
      <c r="L64" s="735">
        <v>9</v>
      </c>
      <c r="M64" s="742">
        <v>14</v>
      </c>
      <c r="N64" s="743">
        <f t="shared" si="7"/>
        <v>46</v>
      </c>
      <c r="O64" s="744">
        <f t="shared" si="8"/>
        <v>11.5</v>
      </c>
      <c r="P64" s="745">
        <f t="shared" si="9"/>
        <v>1.2537476151539928</v>
      </c>
      <c r="Q64" s="727"/>
      <c r="R64" s="728"/>
      <c r="S64" s="728"/>
    </row>
    <row r="65" spans="1:38" ht="22.5">
      <c r="A65" s="777" t="s">
        <v>531</v>
      </c>
      <c r="B65" s="739"/>
      <c r="C65" s="740"/>
      <c r="D65" s="740"/>
      <c r="E65" s="740"/>
      <c r="F65" s="740"/>
      <c r="G65" s="720"/>
      <c r="H65" s="740"/>
      <c r="I65" s="740"/>
      <c r="J65" s="735">
        <v>5</v>
      </c>
      <c r="K65" s="741">
        <v>5</v>
      </c>
      <c r="L65" s="735">
        <v>3</v>
      </c>
      <c r="M65" s="742">
        <v>2</v>
      </c>
      <c r="N65" s="743">
        <f t="shared" si="7"/>
        <v>15</v>
      </c>
      <c r="O65" s="744">
        <f t="shared" si="8"/>
        <v>3.75</v>
      </c>
      <c r="P65" s="745">
        <f t="shared" si="9"/>
        <v>0.40883074407195419</v>
      </c>
      <c r="Q65" s="727"/>
      <c r="R65" s="728"/>
      <c r="S65" s="728"/>
    </row>
    <row r="66" spans="1:38" ht="24.95" customHeight="1">
      <c r="A66" s="777" t="s">
        <v>532</v>
      </c>
      <c r="B66" s="739"/>
      <c r="C66" s="740"/>
      <c r="D66" s="740"/>
      <c r="E66" s="740"/>
      <c r="F66" s="740"/>
      <c r="G66" s="720"/>
      <c r="H66" s="740"/>
      <c r="I66" s="740"/>
      <c r="J66" s="735">
        <v>0</v>
      </c>
      <c r="K66" s="741">
        <v>1</v>
      </c>
      <c r="L66" s="735">
        <v>0</v>
      </c>
      <c r="M66" s="742">
        <v>0</v>
      </c>
      <c r="N66" s="743">
        <f t="shared" si="7"/>
        <v>1</v>
      </c>
      <c r="O66" s="744">
        <f t="shared" si="8"/>
        <v>0.25</v>
      </c>
      <c r="P66" s="745">
        <f t="shared" si="9"/>
        <v>2.7255382938130283E-2</v>
      </c>
      <c r="Q66" s="727"/>
      <c r="R66" s="728"/>
      <c r="S66" s="728"/>
    </row>
    <row r="67" spans="1:38" ht="24.95" customHeight="1">
      <c r="A67" s="777" t="s">
        <v>533</v>
      </c>
      <c r="B67" s="739"/>
      <c r="C67" s="740"/>
      <c r="D67" s="740"/>
      <c r="E67" s="740"/>
      <c r="F67" s="740"/>
      <c r="G67" s="720"/>
      <c r="H67" s="740"/>
      <c r="I67" s="740"/>
      <c r="J67" s="735">
        <v>0</v>
      </c>
      <c r="K67" s="736">
        <v>0</v>
      </c>
      <c r="L67" s="735">
        <v>0</v>
      </c>
      <c r="M67" s="742">
        <v>0</v>
      </c>
      <c r="N67" s="743">
        <f t="shared" si="7"/>
        <v>0</v>
      </c>
      <c r="O67" s="744">
        <f t="shared" si="8"/>
        <v>0</v>
      </c>
      <c r="P67" s="745">
        <f t="shared" si="9"/>
        <v>0</v>
      </c>
      <c r="Q67" s="727"/>
      <c r="R67" s="728"/>
      <c r="S67" s="728"/>
    </row>
    <row r="68" spans="1:38" ht="24.95" customHeight="1">
      <c r="A68" s="734" t="s">
        <v>534</v>
      </c>
      <c r="B68" s="739"/>
      <c r="C68" s="740"/>
      <c r="D68" s="740"/>
      <c r="E68" s="740"/>
      <c r="F68" s="740"/>
      <c r="G68" s="720"/>
      <c r="H68" s="740"/>
      <c r="I68" s="740"/>
      <c r="J68" s="735">
        <v>7</v>
      </c>
      <c r="K68" s="741">
        <v>8</v>
      </c>
      <c r="L68" s="735">
        <v>6</v>
      </c>
      <c r="M68" s="742">
        <v>3</v>
      </c>
      <c r="N68" s="743">
        <f t="shared" si="7"/>
        <v>24</v>
      </c>
      <c r="O68" s="744">
        <f t="shared" si="8"/>
        <v>6</v>
      </c>
      <c r="P68" s="745">
        <f t="shared" si="9"/>
        <v>0.65412919051512675</v>
      </c>
      <c r="Q68" s="246"/>
      <c r="R68" s="728"/>
      <c r="S68" s="728"/>
      <c r="AL68" s="1140"/>
    </row>
    <row r="69" spans="1:38" ht="24.95" customHeight="1">
      <c r="A69" s="734" t="s">
        <v>535</v>
      </c>
      <c r="B69" s="739"/>
      <c r="C69" s="740"/>
      <c r="D69" s="740"/>
      <c r="E69" s="740"/>
      <c r="F69" s="740"/>
      <c r="G69" s="720"/>
      <c r="H69" s="740"/>
      <c r="I69" s="740"/>
      <c r="J69" s="735">
        <v>4</v>
      </c>
      <c r="K69" s="741">
        <v>2</v>
      </c>
      <c r="L69" s="735">
        <v>5</v>
      </c>
      <c r="M69" s="742">
        <v>3</v>
      </c>
      <c r="N69" s="743">
        <f t="shared" si="7"/>
        <v>14</v>
      </c>
      <c r="O69" s="744">
        <f t="shared" si="8"/>
        <v>3.5</v>
      </c>
      <c r="P69" s="745">
        <f t="shared" si="9"/>
        <v>0.38157536113382395</v>
      </c>
      <c r="Q69" s="246"/>
      <c r="R69" s="728"/>
      <c r="S69" s="728"/>
      <c r="AL69" s="1140"/>
    </row>
    <row r="70" spans="1:38" ht="24.95" customHeight="1">
      <c r="A70" s="734" t="s">
        <v>349</v>
      </c>
      <c r="B70" s="739"/>
      <c r="C70" s="740"/>
      <c r="D70" s="740"/>
      <c r="E70" s="740"/>
      <c r="F70" s="740"/>
      <c r="G70" s="720"/>
      <c r="H70" s="740"/>
      <c r="I70" s="740"/>
      <c r="J70" s="735">
        <v>0</v>
      </c>
      <c r="K70" s="741">
        <v>3</v>
      </c>
      <c r="L70" s="735">
        <v>7</v>
      </c>
      <c r="M70" s="742">
        <v>0</v>
      </c>
      <c r="N70" s="743">
        <f t="shared" si="7"/>
        <v>10</v>
      </c>
      <c r="O70" s="744">
        <f t="shared" si="8"/>
        <v>2.5</v>
      </c>
      <c r="P70" s="745">
        <f t="shared" si="9"/>
        <v>0.27255382938130279</v>
      </c>
      <c r="Q70" s="246"/>
      <c r="R70" s="728"/>
      <c r="S70" s="728"/>
      <c r="AL70" s="1140"/>
    </row>
    <row r="71" spans="1:38" ht="24.95" customHeight="1">
      <c r="A71" s="734" t="s">
        <v>350</v>
      </c>
      <c r="B71" s="739"/>
      <c r="C71" s="740"/>
      <c r="D71" s="740"/>
      <c r="E71" s="740"/>
      <c r="F71" s="740"/>
      <c r="G71" s="720"/>
      <c r="H71" s="740"/>
      <c r="I71" s="740"/>
      <c r="J71" s="735">
        <v>2</v>
      </c>
      <c r="K71" s="741">
        <v>3</v>
      </c>
      <c r="L71" s="735">
        <v>4</v>
      </c>
      <c r="M71" s="742">
        <v>0</v>
      </c>
      <c r="N71" s="743">
        <f t="shared" si="7"/>
        <v>9</v>
      </c>
      <c r="O71" s="744">
        <f t="shared" si="8"/>
        <v>2.25</v>
      </c>
      <c r="P71" s="745">
        <f t="shared" si="9"/>
        <v>0.24529844644317253</v>
      </c>
      <c r="Q71" s="246"/>
      <c r="R71" s="728"/>
      <c r="S71" s="728"/>
      <c r="AL71" s="1140"/>
    </row>
    <row r="72" spans="1:38" ht="24.95" customHeight="1">
      <c r="A72" s="734" t="s">
        <v>351</v>
      </c>
      <c r="B72" s="739"/>
      <c r="C72" s="740"/>
      <c r="D72" s="740"/>
      <c r="E72" s="740"/>
      <c r="F72" s="740"/>
      <c r="G72" s="720"/>
      <c r="H72" s="740"/>
      <c r="I72" s="740"/>
      <c r="J72" s="735">
        <v>0</v>
      </c>
      <c r="K72" s="741">
        <v>3</v>
      </c>
      <c r="L72" s="735">
        <v>4</v>
      </c>
      <c r="M72" s="742">
        <v>0</v>
      </c>
      <c r="N72" s="743">
        <f t="shared" si="7"/>
        <v>7</v>
      </c>
      <c r="O72" s="744">
        <f t="shared" si="8"/>
        <v>1.75</v>
      </c>
      <c r="P72" s="745">
        <f t="shared" si="9"/>
        <v>0.19078768056691198</v>
      </c>
      <c r="Q72" s="246"/>
      <c r="R72" s="728"/>
      <c r="S72" s="728"/>
      <c r="AL72" s="1140"/>
    </row>
    <row r="73" spans="1:38" ht="24.95" customHeight="1">
      <c r="A73" s="734" t="s">
        <v>536</v>
      </c>
      <c r="B73" s="739"/>
      <c r="C73" s="740"/>
      <c r="D73" s="740"/>
      <c r="E73" s="740"/>
      <c r="F73" s="740"/>
      <c r="G73" s="720"/>
      <c r="H73" s="740"/>
      <c r="I73" s="740"/>
      <c r="J73" s="735">
        <v>2</v>
      </c>
      <c r="K73" s="741">
        <v>2</v>
      </c>
      <c r="L73" s="735">
        <v>3</v>
      </c>
      <c r="M73" s="742">
        <v>7</v>
      </c>
      <c r="N73" s="743">
        <f t="shared" si="7"/>
        <v>14</v>
      </c>
      <c r="O73" s="744">
        <f t="shared" si="8"/>
        <v>3.5</v>
      </c>
      <c r="P73" s="745">
        <f t="shared" si="9"/>
        <v>0.38157536113382395</v>
      </c>
      <c r="Q73" s="246"/>
      <c r="R73" s="728"/>
      <c r="S73" s="728"/>
    </row>
    <row r="74" spans="1:38" ht="24.95" customHeight="1">
      <c r="A74" s="734" t="s">
        <v>353</v>
      </c>
      <c r="B74" s="739"/>
      <c r="C74" s="740"/>
      <c r="D74" s="740"/>
      <c r="E74" s="740"/>
      <c r="F74" s="740"/>
      <c r="G74" s="720"/>
      <c r="H74" s="740"/>
      <c r="I74" s="740"/>
      <c r="J74" s="735">
        <v>5</v>
      </c>
      <c r="K74" s="741">
        <v>2</v>
      </c>
      <c r="L74" s="735">
        <v>4</v>
      </c>
      <c r="M74" s="742">
        <v>1</v>
      </c>
      <c r="N74" s="743">
        <f t="shared" si="7"/>
        <v>12</v>
      </c>
      <c r="O74" s="744">
        <f t="shared" si="8"/>
        <v>3</v>
      </c>
      <c r="P74" s="745">
        <f t="shared" si="9"/>
        <v>0.32706459525756337</v>
      </c>
      <c r="Q74" s="246"/>
      <c r="R74" s="728"/>
      <c r="S74" s="728"/>
    </row>
    <row r="75" spans="1:38" ht="24.95" customHeight="1">
      <c r="A75" s="734" t="s">
        <v>354</v>
      </c>
      <c r="B75" s="739"/>
      <c r="C75" s="740"/>
      <c r="D75" s="740"/>
      <c r="E75" s="740"/>
      <c r="F75" s="740"/>
      <c r="G75" s="720"/>
      <c r="H75" s="740"/>
      <c r="I75" s="740"/>
      <c r="J75" s="735">
        <v>0</v>
      </c>
      <c r="K75" s="741">
        <v>0</v>
      </c>
      <c r="L75" s="735">
        <v>4</v>
      </c>
      <c r="M75" s="742">
        <v>1</v>
      </c>
      <c r="N75" s="743">
        <f t="shared" si="7"/>
        <v>5</v>
      </c>
      <c r="O75" s="744">
        <f t="shared" si="8"/>
        <v>1.25</v>
      </c>
      <c r="P75" s="745">
        <f t="shared" si="9"/>
        <v>0.1362769146906514</v>
      </c>
      <c r="Q75" s="246"/>
      <c r="R75" s="728"/>
      <c r="S75" s="728"/>
    </row>
    <row r="76" spans="1:38" ht="24.95" customHeight="1">
      <c r="A76" s="734" t="s">
        <v>355</v>
      </c>
      <c r="B76" s="739"/>
      <c r="C76" s="740"/>
      <c r="D76" s="740"/>
      <c r="E76" s="740"/>
      <c r="F76" s="740"/>
      <c r="G76" s="720"/>
      <c r="H76" s="740"/>
      <c r="I76" s="740"/>
      <c r="J76" s="735">
        <v>2</v>
      </c>
      <c r="K76" s="741">
        <v>2</v>
      </c>
      <c r="L76" s="735">
        <v>5</v>
      </c>
      <c r="M76" s="742">
        <v>1</v>
      </c>
      <c r="N76" s="743">
        <f t="shared" si="7"/>
        <v>10</v>
      </c>
      <c r="O76" s="744">
        <f t="shared" si="8"/>
        <v>2.5</v>
      </c>
      <c r="P76" s="745">
        <f t="shared" si="9"/>
        <v>0.27255382938130279</v>
      </c>
      <c r="Q76" s="246"/>
      <c r="R76" s="728"/>
      <c r="S76" s="728"/>
    </row>
    <row r="77" spans="1:38" ht="24.95" customHeight="1">
      <c r="A77" s="734" t="s">
        <v>537</v>
      </c>
      <c r="B77" s="739"/>
      <c r="C77" s="740"/>
      <c r="D77" s="740"/>
      <c r="E77" s="740"/>
      <c r="F77" s="740"/>
      <c r="G77" s="720"/>
      <c r="H77" s="740"/>
      <c r="I77" s="740"/>
      <c r="J77" s="735">
        <v>1</v>
      </c>
      <c r="K77" s="741">
        <v>2</v>
      </c>
      <c r="L77" s="735">
        <v>2</v>
      </c>
      <c r="M77" s="742">
        <v>0</v>
      </c>
      <c r="N77" s="743">
        <f t="shared" si="7"/>
        <v>5</v>
      </c>
      <c r="O77" s="744">
        <f t="shared" si="8"/>
        <v>1.25</v>
      </c>
      <c r="P77" s="745">
        <f t="shared" si="9"/>
        <v>0.1362769146906514</v>
      </c>
      <c r="Q77" s="246"/>
      <c r="R77" s="728"/>
      <c r="S77" s="728"/>
    </row>
    <row r="78" spans="1:38" ht="24.95" customHeight="1">
      <c r="A78" s="734" t="s">
        <v>357</v>
      </c>
      <c r="B78" s="739"/>
      <c r="C78" s="740"/>
      <c r="D78" s="740"/>
      <c r="E78" s="740"/>
      <c r="F78" s="740"/>
      <c r="G78" s="720"/>
      <c r="H78" s="740"/>
      <c r="I78" s="740"/>
      <c r="J78" s="735">
        <v>4</v>
      </c>
      <c r="K78" s="741">
        <v>1</v>
      </c>
      <c r="L78" s="735">
        <v>4</v>
      </c>
      <c r="M78" s="742">
        <v>2</v>
      </c>
      <c r="N78" s="743">
        <f t="shared" si="7"/>
        <v>11</v>
      </c>
      <c r="O78" s="744">
        <f t="shared" si="8"/>
        <v>2.75</v>
      </c>
      <c r="P78" s="745">
        <f t="shared" si="9"/>
        <v>0.29980921231943308</v>
      </c>
      <c r="Q78" s="246"/>
      <c r="R78" s="728"/>
      <c r="S78" s="728"/>
    </row>
    <row r="79" spans="1:38" ht="24.95" customHeight="1">
      <c r="A79" s="734" t="s">
        <v>358</v>
      </c>
      <c r="B79" s="739"/>
      <c r="C79" s="740"/>
      <c r="D79" s="740"/>
      <c r="E79" s="740"/>
      <c r="F79" s="740"/>
      <c r="G79" s="720"/>
      <c r="H79" s="740"/>
      <c r="I79" s="740"/>
      <c r="J79" s="735">
        <v>1</v>
      </c>
      <c r="K79" s="741">
        <v>0</v>
      </c>
      <c r="L79" s="735">
        <v>2</v>
      </c>
      <c r="M79" s="742">
        <v>3</v>
      </c>
      <c r="N79" s="743">
        <f t="shared" si="7"/>
        <v>6</v>
      </c>
      <c r="O79" s="744">
        <f t="shared" si="8"/>
        <v>1.5</v>
      </c>
      <c r="P79" s="745">
        <f t="shared" si="9"/>
        <v>0.16353229762878169</v>
      </c>
      <c r="Q79" s="246"/>
      <c r="R79" s="728"/>
      <c r="S79" s="728"/>
    </row>
    <row r="80" spans="1:38" ht="24.95" customHeight="1">
      <c r="A80" s="734" t="s">
        <v>359</v>
      </c>
      <c r="B80" s="739"/>
      <c r="C80" s="740"/>
      <c r="D80" s="740"/>
      <c r="E80" s="740"/>
      <c r="F80" s="740"/>
      <c r="G80" s="720"/>
      <c r="H80" s="740"/>
      <c r="I80" s="740"/>
      <c r="J80" s="735">
        <v>2</v>
      </c>
      <c r="K80" s="741">
        <v>2</v>
      </c>
      <c r="L80" s="735">
        <v>7</v>
      </c>
      <c r="M80" s="742">
        <v>3</v>
      </c>
      <c r="N80" s="743">
        <f t="shared" si="7"/>
        <v>14</v>
      </c>
      <c r="O80" s="744">
        <f t="shared" si="8"/>
        <v>3.5</v>
      </c>
      <c r="P80" s="745">
        <f t="shared" si="9"/>
        <v>0.38157536113382395</v>
      </c>
      <c r="Q80" s="246"/>
      <c r="R80" s="728"/>
      <c r="S80" s="728"/>
    </row>
    <row r="81" spans="1:19" ht="24.95" customHeight="1">
      <c r="A81" s="734" t="s">
        <v>360</v>
      </c>
      <c r="B81" s="739"/>
      <c r="C81" s="740"/>
      <c r="D81" s="740"/>
      <c r="E81" s="740"/>
      <c r="F81" s="740"/>
      <c r="G81" s="720"/>
      <c r="H81" s="740"/>
      <c r="I81" s="740"/>
      <c r="J81" s="735">
        <v>1</v>
      </c>
      <c r="K81" s="741">
        <v>4</v>
      </c>
      <c r="L81" s="735">
        <v>6</v>
      </c>
      <c r="M81" s="742">
        <v>7</v>
      </c>
      <c r="N81" s="743">
        <f t="shared" si="7"/>
        <v>18</v>
      </c>
      <c r="O81" s="744">
        <f t="shared" si="8"/>
        <v>4.5</v>
      </c>
      <c r="P81" s="745">
        <f t="shared" si="9"/>
        <v>0.49059689288634506</v>
      </c>
      <c r="Q81" s="246"/>
      <c r="R81" s="728"/>
      <c r="S81" s="728"/>
    </row>
    <row r="82" spans="1:19" ht="24.95" customHeight="1">
      <c r="A82" s="734" t="s">
        <v>361</v>
      </c>
      <c r="B82" s="739"/>
      <c r="C82" s="740"/>
      <c r="D82" s="740"/>
      <c r="E82" s="740"/>
      <c r="F82" s="740"/>
      <c r="G82" s="720"/>
      <c r="H82" s="740"/>
      <c r="I82" s="740"/>
      <c r="J82" s="735">
        <v>6</v>
      </c>
      <c r="K82" s="741">
        <v>2</v>
      </c>
      <c r="L82" s="735">
        <v>4</v>
      </c>
      <c r="M82" s="742">
        <v>3</v>
      </c>
      <c r="N82" s="743">
        <f t="shared" si="7"/>
        <v>15</v>
      </c>
      <c r="O82" s="744">
        <f t="shared" si="8"/>
        <v>3.75</v>
      </c>
      <c r="P82" s="745">
        <f t="shared" si="9"/>
        <v>0.40883074407195419</v>
      </c>
      <c r="Q82" s="246"/>
      <c r="R82" s="728"/>
      <c r="S82" s="728"/>
    </row>
    <row r="83" spans="1:19" ht="24.95" customHeight="1">
      <c r="A83" s="734" t="s">
        <v>362</v>
      </c>
      <c r="B83" s="739"/>
      <c r="C83" s="740"/>
      <c r="D83" s="740"/>
      <c r="E83" s="740"/>
      <c r="F83" s="740"/>
      <c r="G83" s="720"/>
      <c r="H83" s="740"/>
      <c r="I83" s="740"/>
      <c r="J83" s="735">
        <v>4</v>
      </c>
      <c r="K83" s="741">
        <v>3</v>
      </c>
      <c r="L83" s="735">
        <v>4</v>
      </c>
      <c r="M83" s="742">
        <v>2</v>
      </c>
      <c r="N83" s="743">
        <f t="shared" si="7"/>
        <v>13</v>
      </c>
      <c r="O83" s="744">
        <f t="shared" si="8"/>
        <v>3.25</v>
      </c>
      <c r="P83" s="745">
        <f t="shared" si="9"/>
        <v>0.35431997819569366</v>
      </c>
      <c r="Q83" s="246"/>
      <c r="R83" s="728"/>
      <c r="S83" s="728"/>
    </row>
    <row r="84" spans="1:19" ht="24.95" customHeight="1">
      <c r="A84" s="734" t="s">
        <v>363</v>
      </c>
      <c r="B84" s="739"/>
      <c r="C84" s="740"/>
      <c r="D84" s="740"/>
      <c r="E84" s="740"/>
      <c r="F84" s="740"/>
      <c r="G84" s="720"/>
      <c r="H84" s="740"/>
      <c r="I84" s="740"/>
      <c r="J84" s="735">
        <v>3</v>
      </c>
      <c r="K84" s="741">
        <v>1</v>
      </c>
      <c r="L84" s="735">
        <v>9</v>
      </c>
      <c r="M84" s="742">
        <v>4</v>
      </c>
      <c r="N84" s="743">
        <f t="shared" si="7"/>
        <v>17</v>
      </c>
      <c r="O84" s="744">
        <f t="shared" si="8"/>
        <v>4.25</v>
      </c>
      <c r="P84" s="745">
        <f t="shared" si="9"/>
        <v>0.46334150994821477</v>
      </c>
      <c r="Q84" s="246"/>
      <c r="R84" s="728"/>
      <c r="S84" s="728"/>
    </row>
    <row r="85" spans="1:19" ht="24.95" customHeight="1">
      <c r="A85" s="858" t="s">
        <v>538</v>
      </c>
      <c r="B85" s="739"/>
      <c r="C85" s="740"/>
      <c r="D85" s="740"/>
      <c r="E85" s="740"/>
      <c r="F85" s="740"/>
      <c r="G85" s="720"/>
      <c r="H85" s="740"/>
      <c r="I85" s="740"/>
      <c r="J85" s="735">
        <v>2</v>
      </c>
      <c r="K85" s="741">
        <v>5</v>
      </c>
      <c r="L85" s="735">
        <v>6</v>
      </c>
      <c r="M85" s="742">
        <v>0</v>
      </c>
      <c r="N85" s="743">
        <f t="shared" si="7"/>
        <v>13</v>
      </c>
      <c r="O85" s="744">
        <f t="shared" si="8"/>
        <v>3.25</v>
      </c>
      <c r="P85" s="745">
        <f t="shared" si="9"/>
        <v>0.35431997819569366</v>
      </c>
      <c r="Q85" s="246"/>
      <c r="R85" s="728"/>
      <c r="S85" s="728"/>
    </row>
    <row r="86" spans="1:19" ht="24.95" customHeight="1">
      <c r="A86" s="734" t="s">
        <v>365</v>
      </c>
      <c r="B86" s="739"/>
      <c r="C86" s="740"/>
      <c r="D86" s="740"/>
      <c r="E86" s="740"/>
      <c r="F86" s="740"/>
      <c r="G86" s="720"/>
      <c r="H86" s="740"/>
      <c r="I86" s="740"/>
      <c r="J86" s="735">
        <v>4</v>
      </c>
      <c r="K86" s="741">
        <v>3</v>
      </c>
      <c r="L86" s="735">
        <v>10</v>
      </c>
      <c r="M86" s="742">
        <v>3</v>
      </c>
      <c r="N86" s="743">
        <f t="shared" ref="N86:N101" si="10">SUM(B86:M86)</f>
        <v>20</v>
      </c>
      <c r="O86" s="744">
        <f t="shared" ref="O86:O102" si="11">AVERAGE(B86:M86)</f>
        <v>5</v>
      </c>
      <c r="P86" s="745">
        <f t="shared" si="9"/>
        <v>0.54510765876260558</v>
      </c>
      <c r="Q86" s="246"/>
      <c r="R86" s="728"/>
      <c r="S86" s="728"/>
    </row>
    <row r="87" spans="1:19" ht="24.95" customHeight="1">
      <c r="A87" s="734" t="s">
        <v>366</v>
      </c>
      <c r="B87" s="739"/>
      <c r="C87" s="740"/>
      <c r="D87" s="740"/>
      <c r="E87" s="740"/>
      <c r="F87" s="740"/>
      <c r="G87" s="720"/>
      <c r="H87" s="740"/>
      <c r="I87" s="740"/>
      <c r="J87" s="735">
        <v>1</v>
      </c>
      <c r="K87" s="741">
        <v>3</v>
      </c>
      <c r="L87" s="735">
        <v>4</v>
      </c>
      <c r="M87" s="742">
        <v>0</v>
      </c>
      <c r="N87" s="743">
        <f t="shared" si="10"/>
        <v>8</v>
      </c>
      <c r="O87" s="744">
        <f t="shared" si="11"/>
        <v>2</v>
      </c>
      <c r="P87" s="745">
        <f t="shared" si="9"/>
        <v>0.21804306350504227</v>
      </c>
      <c r="Q87" s="246"/>
      <c r="R87" s="728"/>
      <c r="S87" s="728"/>
    </row>
    <row r="88" spans="1:19" ht="24.95" customHeight="1">
      <c r="A88" s="734" t="s">
        <v>367</v>
      </c>
      <c r="B88" s="739"/>
      <c r="C88" s="740"/>
      <c r="D88" s="740"/>
      <c r="E88" s="740"/>
      <c r="F88" s="740"/>
      <c r="G88" s="720"/>
      <c r="H88" s="740"/>
      <c r="I88" s="740"/>
      <c r="J88" s="735">
        <v>1</v>
      </c>
      <c r="K88" s="741">
        <v>2</v>
      </c>
      <c r="L88" s="735">
        <v>5</v>
      </c>
      <c r="M88" s="742">
        <v>6</v>
      </c>
      <c r="N88" s="743">
        <f t="shared" si="10"/>
        <v>14</v>
      </c>
      <c r="O88" s="744">
        <f t="shared" si="11"/>
        <v>3.5</v>
      </c>
      <c r="P88" s="745">
        <f t="shared" ref="P88:P101" si="12">(N88/$N$102)*100</f>
        <v>0.38157536113382395</v>
      </c>
      <c r="Q88" s="246"/>
      <c r="R88" s="728"/>
      <c r="S88" s="728"/>
    </row>
    <row r="89" spans="1:19" ht="24.95" customHeight="1">
      <c r="A89" s="734" t="s">
        <v>368</v>
      </c>
      <c r="B89" s="739"/>
      <c r="C89" s="740"/>
      <c r="D89" s="740"/>
      <c r="E89" s="740"/>
      <c r="F89" s="740"/>
      <c r="G89" s="720"/>
      <c r="H89" s="740"/>
      <c r="I89" s="740"/>
      <c r="J89" s="735">
        <v>3</v>
      </c>
      <c r="K89" s="741">
        <v>0</v>
      </c>
      <c r="L89" s="735">
        <v>2</v>
      </c>
      <c r="M89" s="742">
        <v>0</v>
      </c>
      <c r="N89" s="743">
        <f t="shared" si="10"/>
        <v>5</v>
      </c>
      <c r="O89" s="744">
        <f t="shared" si="11"/>
        <v>1.25</v>
      </c>
      <c r="P89" s="745">
        <f t="shared" si="12"/>
        <v>0.1362769146906514</v>
      </c>
      <c r="Q89" s="246"/>
      <c r="R89" s="728"/>
      <c r="S89" s="728"/>
    </row>
    <row r="90" spans="1:19" ht="24.95" customHeight="1">
      <c r="A90" s="734" t="s">
        <v>369</v>
      </c>
      <c r="B90" s="739"/>
      <c r="C90" s="740"/>
      <c r="D90" s="740"/>
      <c r="E90" s="740"/>
      <c r="F90" s="740"/>
      <c r="G90" s="720"/>
      <c r="H90" s="740"/>
      <c r="I90" s="740"/>
      <c r="J90" s="735">
        <v>4</v>
      </c>
      <c r="K90" s="741">
        <v>9</v>
      </c>
      <c r="L90" s="735">
        <v>7</v>
      </c>
      <c r="M90" s="742">
        <v>6</v>
      </c>
      <c r="N90" s="743">
        <f t="shared" si="10"/>
        <v>26</v>
      </c>
      <c r="O90" s="744">
        <f t="shared" si="11"/>
        <v>6.5</v>
      </c>
      <c r="P90" s="745">
        <f t="shared" si="12"/>
        <v>0.70863995639138733</v>
      </c>
      <c r="Q90" s="246"/>
      <c r="R90" s="728"/>
      <c r="S90" s="728"/>
    </row>
    <row r="91" spans="1:19" ht="24.95" customHeight="1">
      <c r="A91" s="734" t="s">
        <v>370</v>
      </c>
      <c r="B91" s="739"/>
      <c r="C91" s="740"/>
      <c r="D91" s="740"/>
      <c r="E91" s="740"/>
      <c r="F91" s="740"/>
      <c r="G91" s="720"/>
      <c r="H91" s="740"/>
      <c r="I91" s="740"/>
      <c r="J91" s="735">
        <v>0</v>
      </c>
      <c r="K91" s="741">
        <v>0</v>
      </c>
      <c r="L91" s="735">
        <v>2</v>
      </c>
      <c r="M91" s="742">
        <v>1</v>
      </c>
      <c r="N91" s="743">
        <f t="shared" si="10"/>
        <v>3</v>
      </c>
      <c r="O91" s="744">
        <f t="shared" si="11"/>
        <v>0.75</v>
      </c>
      <c r="P91" s="745">
        <f t="shared" si="12"/>
        <v>8.1766148814390843E-2</v>
      </c>
      <c r="Q91" s="246"/>
      <c r="R91" s="728"/>
      <c r="S91" s="728"/>
    </row>
    <row r="92" spans="1:19" ht="24.95" customHeight="1">
      <c r="A92" s="734" t="s">
        <v>371</v>
      </c>
      <c r="B92" s="739"/>
      <c r="C92" s="740"/>
      <c r="D92" s="740"/>
      <c r="E92" s="740"/>
      <c r="F92" s="740"/>
      <c r="G92" s="720"/>
      <c r="H92" s="740"/>
      <c r="I92" s="740"/>
      <c r="J92" s="735">
        <v>3</v>
      </c>
      <c r="K92" s="741">
        <v>1</v>
      </c>
      <c r="L92" s="735">
        <v>5</v>
      </c>
      <c r="M92" s="742">
        <v>2</v>
      </c>
      <c r="N92" s="743">
        <f t="shared" si="10"/>
        <v>11</v>
      </c>
      <c r="O92" s="744">
        <f t="shared" si="11"/>
        <v>2.75</v>
      </c>
      <c r="P92" s="745">
        <f t="shared" si="12"/>
        <v>0.29980921231943308</v>
      </c>
      <c r="Q92" s="246"/>
      <c r="R92" s="728"/>
      <c r="S92" s="728"/>
    </row>
    <row r="93" spans="1:19" ht="24.95" customHeight="1">
      <c r="A93" s="734" t="s">
        <v>372</v>
      </c>
      <c r="B93" s="739"/>
      <c r="C93" s="740"/>
      <c r="D93" s="740"/>
      <c r="E93" s="740"/>
      <c r="F93" s="740"/>
      <c r="G93" s="720"/>
      <c r="H93" s="740"/>
      <c r="I93" s="740"/>
      <c r="J93" s="735">
        <v>3</v>
      </c>
      <c r="K93" s="741">
        <v>7</v>
      </c>
      <c r="L93" s="735">
        <v>4</v>
      </c>
      <c r="M93" s="742">
        <v>7</v>
      </c>
      <c r="N93" s="743">
        <f t="shared" si="10"/>
        <v>21</v>
      </c>
      <c r="O93" s="744">
        <f t="shared" si="11"/>
        <v>5.25</v>
      </c>
      <c r="P93" s="745">
        <f t="shared" si="12"/>
        <v>0.57236304170073582</v>
      </c>
      <c r="Q93" s="246"/>
      <c r="R93" s="728"/>
      <c r="S93" s="728"/>
    </row>
    <row r="94" spans="1:19" ht="24.95" customHeight="1">
      <c r="A94" s="734" t="s">
        <v>373</v>
      </c>
      <c r="B94" s="739"/>
      <c r="C94" s="740"/>
      <c r="D94" s="740"/>
      <c r="E94" s="740"/>
      <c r="F94" s="740"/>
      <c r="G94" s="720"/>
      <c r="H94" s="740"/>
      <c r="I94" s="740"/>
      <c r="J94" s="735">
        <v>11</v>
      </c>
      <c r="K94" s="741">
        <v>22</v>
      </c>
      <c r="L94" s="735">
        <v>7</v>
      </c>
      <c r="M94" s="742">
        <v>6</v>
      </c>
      <c r="N94" s="743">
        <f t="shared" si="10"/>
        <v>46</v>
      </c>
      <c r="O94" s="744">
        <f t="shared" si="11"/>
        <v>11.5</v>
      </c>
      <c r="P94" s="745">
        <f t="shared" si="12"/>
        <v>1.2537476151539928</v>
      </c>
      <c r="Q94" s="246"/>
      <c r="R94" s="728"/>
      <c r="S94" s="728"/>
    </row>
    <row r="95" spans="1:19" ht="24.95" customHeight="1">
      <c r="A95" s="734" t="s">
        <v>374</v>
      </c>
      <c r="B95" s="739"/>
      <c r="C95" s="740"/>
      <c r="D95" s="740"/>
      <c r="E95" s="740"/>
      <c r="F95" s="740"/>
      <c r="G95" s="720"/>
      <c r="H95" s="740"/>
      <c r="I95" s="740"/>
      <c r="J95" s="735">
        <v>2</v>
      </c>
      <c r="K95" s="741">
        <v>5</v>
      </c>
      <c r="L95" s="735">
        <v>4</v>
      </c>
      <c r="M95" s="742">
        <v>5</v>
      </c>
      <c r="N95" s="743">
        <f t="shared" si="10"/>
        <v>16</v>
      </c>
      <c r="O95" s="744">
        <f t="shared" si="11"/>
        <v>4</v>
      </c>
      <c r="P95" s="745">
        <f t="shared" si="12"/>
        <v>0.43608612701008453</v>
      </c>
      <c r="Q95" s="246"/>
      <c r="R95" s="728"/>
      <c r="S95" s="728"/>
    </row>
    <row r="96" spans="1:19" ht="24.95" customHeight="1">
      <c r="A96" s="734" t="s">
        <v>375</v>
      </c>
      <c r="B96" s="739"/>
      <c r="C96" s="740"/>
      <c r="D96" s="740"/>
      <c r="E96" s="740"/>
      <c r="F96" s="740"/>
      <c r="G96" s="720"/>
      <c r="H96" s="740"/>
      <c r="I96" s="740"/>
      <c r="J96" s="735">
        <v>3</v>
      </c>
      <c r="K96" s="741">
        <v>1</v>
      </c>
      <c r="L96" s="735">
        <v>3</v>
      </c>
      <c r="M96" s="742">
        <v>2</v>
      </c>
      <c r="N96" s="743">
        <f t="shared" si="10"/>
        <v>9</v>
      </c>
      <c r="O96" s="744">
        <f t="shared" si="11"/>
        <v>2.25</v>
      </c>
      <c r="P96" s="745">
        <f t="shared" si="12"/>
        <v>0.24529844644317253</v>
      </c>
      <c r="Q96" s="246"/>
      <c r="R96" s="728"/>
      <c r="S96" s="728"/>
    </row>
    <row r="97" spans="1:41" ht="24.95" customHeight="1">
      <c r="A97" s="734" t="s">
        <v>376</v>
      </c>
      <c r="B97" s="739"/>
      <c r="C97" s="740"/>
      <c r="D97" s="740"/>
      <c r="E97" s="740"/>
      <c r="F97" s="740"/>
      <c r="G97" s="720"/>
      <c r="H97" s="740"/>
      <c r="I97" s="740"/>
      <c r="J97" s="735">
        <v>3</v>
      </c>
      <c r="K97" s="741">
        <v>11</v>
      </c>
      <c r="L97" s="735">
        <v>7</v>
      </c>
      <c r="M97" s="742">
        <v>14</v>
      </c>
      <c r="N97" s="743">
        <f t="shared" si="10"/>
        <v>35</v>
      </c>
      <c r="O97" s="744">
        <f t="shared" si="11"/>
        <v>8.75</v>
      </c>
      <c r="P97" s="745">
        <f t="shared" si="12"/>
        <v>0.95393840283455977</v>
      </c>
      <c r="Q97" s="246"/>
      <c r="R97" s="728"/>
      <c r="S97" s="728"/>
    </row>
    <row r="98" spans="1:41" ht="24.95" customHeight="1">
      <c r="A98" s="734" t="s">
        <v>377</v>
      </c>
      <c r="B98" s="739"/>
      <c r="C98" s="740"/>
      <c r="D98" s="740"/>
      <c r="E98" s="740"/>
      <c r="F98" s="740"/>
      <c r="G98" s="720"/>
      <c r="H98" s="740"/>
      <c r="I98" s="740"/>
      <c r="J98" s="735">
        <v>2</v>
      </c>
      <c r="K98" s="741">
        <v>2</v>
      </c>
      <c r="L98" s="735">
        <v>2</v>
      </c>
      <c r="M98" s="742">
        <v>0</v>
      </c>
      <c r="N98" s="743">
        <f t="shared" si="10"/>
        <v>6</v>
      </c>
      <c r="O98" s="744">
        <f t="shared" si="11"/>
        <v>1.5</v>
      </c>
      <c r="P98" s="745">
        <f t="shared" si="12"/>
        <v>0.16353229762878169</v>
      </c>
      <c r="Q98" s="246"/>
      <c r="R98" s="728"/>
      <c r="S98" s="233"/>
      <c r="T98" s="235"/>
      <c r="U98" s="233"/>
      <c r="V98" s="233"/>
      <c r="W98" s="233"/>
      <c r="X98" s="233"/>
      <c r="Y98" s="233"/>
      <c r="Z98" s="233"/>
      <c r="AA98" s="233"/>
      <c r="AB98" s="233"/>
      <c r="AC98" s="233"/>
      <c r="AD98" s="233"/>
      <c r="AE98" s="233"/>
    </row>
    <row r="99" spans="1:41" s="233" customFormat="1" ht="24.95" customHeight="1">
      <c r="A99" s="734" t="s">
        <v>378</v>
      </c>
      <c r="B99" s="739"/>
      <c r="C99" s="740"/>
      <c r="D99" s="740"/>
      <c r="E99" s="740"/>
      <c r="F99" s="740"/>
      <c r="G99" s="720"/>
      <c r="H99" s="740"/>
      <c r="I99" s="740"/>
      <c r="J99" s="735">
        <v>6</v>
      </c>
      <c r="K99" s="741">
        <v>0</v>
      </c>
      <c r="L99" s="735">
        <v>4</v>
      </c>
      <c r="M99" s="742">
        <v>6</v>
      </c>
      <c r="N99" s="743">
        <f t="shared" si="10"/>
        <v>16</v>
      </c>
      <c r="O99" s="744">
        <f t="shared" si="11"/>
        <v>4</v>
      </c>
      <c r="P99" s="745">
        <f t="shared" si="12"/>
        <v>0.43608612701008453</v>
      </c>
      <c r="Q99" s="727"/>
      <c r="S99" s="728"/>
      <c r="T99" s="246"/>
      <c r="U99" s="231"/>
      <c r="V99" s="231"/>
      <c r="W99" s="231"/>
      <c r="X99" s="231"/>
      <c r="Y99" s="231"/>
      <c r="Z99" s="231"/>
      <c r="AA99" s="231"/>
      <c r="AB99" s="231"/>
      <c r="AC99" s="231"/>
      <c r="AD99" s="231"/>
      <c r="AE99" s="231"/>
      <c r="AH99" s="205"/>
      <c r="AI99" s="205"/>
      <c r="AJ99" s="205"/>
      <c r="AK99" s="205"/>
      <c r="AL99" s="205"/>
      <c r="AM99" s="205"/>
      <c r="AN99" s="205"/>
      <c r="AO99" s="205"/>
    </row>
    <row r="100" spans="1:41" ht="24.95" customHeight="1">
      <c r="A100" s="858" t="s">
        <v>379</v>
      </c>
      <c r="B100" s="859"/>
      <c r="C100" s="740"/>
      <c r="D100" s="860"/>
      <c r="E100" s="860"/>
      <c r="F100" s="860"/>
      <c r="G100" s="720"/>
      <c r="H100" s="860"/>
      <c r="I100" s="860"/>
      <c r="J100" s="735">
        <v>2</v>
      </c>
      <c r="K100" s="741">
        <v>4</v>
      </c>
      <c r="L100" s="735">
        <v>4</v>
      </c>
      <c r="M100" s="742">
        <v>2</v>
      </c>
      <c r="N100" s="743">
        <f t="shared" si="10"/>
        <v>12</v>
      </c>
      <c r="O100" s="861">
        <f t="shared" si="11"/>
        <v>3</v>
      </c>
      <c r="P100" s="862">
        <f t="shared" si="12"/>
        <v>0.32706459525756337</v>
      </c>
      <c r="Q100" s="237"/>
      <c r="R100" s="728"/>
      <c r="S100" s="728"/>
      <c r="T100" s="272"/>
      <c r="U100" s="233"/>
      <c r="V100" s="233"/>
      <c r="W100" s="233"/>
      <c r="X100" s="233"/>
      <c r="Y100" s="233"/>
      <c r="Z100" s="233"/>
      <c r="AA100" s="233"/>
      <c r="AB100" s="233"/>
      <c r="AC100" s="233"/>
      <c r="AD100" s="233"/>
      <c r="AE100" s="233"/>
    </row>
    <row r="101" spans="1:41" ht="24.95" customHeight="1" thickBot="1">
      <c r="A101" s="863" t="s">
        <v>539</v>
      </c>
      <c r="B101" s="864"/>
      <c r="C101" s="860"/>
      <c r="D101" s="865"/>
      <c r="E101" s="865"/>
      <c r="F101" s="865"/>
      <c r="G101" s="866"/>
      <c r="H101" s="865"/>
      <c r="I101" s="865"/>
      <c r="J101" s="867">
        <v>18</v>
      </c>
      <c r="K101" s="868">
        <v>22</v>
      </c>
      <c r="L101" s="867">
        <v>14</v>
      </c>
      <c r="M101" s="869">
        <v>21</v>
      </c>
      <c r="N101" s="870">
        <f t="shared" si="10"/>
        <v>75</v>
      </c>
      <c r="O101" s="871">
        <f t="shared" si="11"/>
        <v>18.75</v>
      </c>
      <c r="P101" s="872">
        <f t="shared" si="12"/>
        <v>2.0441537203597711</v>
      </c>
      <c r="T101" s="272"/>
      <c r="U101" s="233"/>
      <c r="V101" s="233"/>
      <c r="W101" s="233"/>
      <c r="X101" s="233"/>
      <c r="Y101" s="233"/>
      <c r="Z101" s="233"/>
      <c r="AA101" s="233"/>
      <c r="AB101" s="233"/>
      <c r="AC101" s="233"/>
      <c r="AD101" s="233"/>
      <c r="AE101" s="233"/>
      <c r="AH101" s="1142"/>
    </row>
    <row r="102" spans="1:41" ht="24.75" customHeight="1" thickBot="1">
      <c r="A102" s="873" t="s">
        <v>540</v>
      </c>
      <c r="B102" s="874"/>
      <c r="C102" s="874"/>
      <c r="D102" s="875"/>
      <c r="E102" s="876"/>
      <c r="F102" s="874"/>
      <c r="G102" s="874"/>
      <c r="H102" s="877"/>
      <c r="I102" s="877"/>
      <c r="J102" s="877">
        <f>SUM(J22:J101)</f>
        <v>916</v>
      </c>
      <c r="K102" s="877">
        <f>SUM(K22:K101)</f>
        <v>964</v>
      </c>
      <c r="L102" s="877">
        <f>SUM(L22:L101)</f>
        <v>830</v>
      </c>
      <c r="M102" s="877">
        <f>SUM(M22:M101)</f>
        <v>959</v>
      </c>
      <c r="N102" s="878">
        <f>SUM(N22:N101)</f>
        <v>3669</v>
      </c>
      <c r="O102" s="879">
        <f t="shared" si="11"/>
        <v>917.25</v>
      </c>
      <c r="P102" s="880">
        <f>SUM(P22:P101)</f>
        <v>100.00000000000004</v>
      </c>
      <c r="Q102" s="237"/>
      <c r="S102" s="233"/>
      <c r="T102" s="235"/>
      <c r="U102" s="233"/>
      <c r="V102" s="233"/>
      <c r="W102" s="233"/>
      <c r="X102" s="233"/>
      <c r="Y102" s="233"/>
      <c r="Z102" s="233"/>
      <c r="AA102" s="233"/>
      <c r="AB102" s="233"/>
      <c r="AC102" s="233"/>
      <c r="AD102" s="233"/>
      <c r="AE102" s="233"/>
      <c r="AF102" s="235"/>
      <c r="AH102" s="1142"/>
    </row>
    <row r="103" spans="1:41">
      <c r="R103" s="453"/>
      <c r="T103" s="272"/>
      <c r="U103" s="233"/>
      <c r="V103" s="233"/>
      <c r="W103" s="233"/>
      <c r="X103" s="233"/>
      <c r="Y103" s="233"/>
      <c r="Z103" s="233"/>
      <c r="AA103" s="233"/>
      <c r="AB103" s="233"/>
      <c r="AC103" s="233"/>
      <c r="AD103" s="233"/>
      <c r="AE103" s="233"/>
    </row>
    <row r="104" spans="1:41" ht="33.75">
      <c r="A104" s="621" t="s">
        <v>541</v>
      </c>
      <c r="B104" s="451"/>
      <c r="C104" s="451"/>
      <c r="D104" s="451"/>
      <c r="E104" s="451"/>
      <c r="F104" s="451"/>
      <c r="G104" s="451"/>
      <c r="H104" s="451"/>
      <c r="I104" s="451"/>
      <c r="J104" s="451"/>
      <c r="K104" s="451"/>
      <c r="L104" s="451"/>
      <c r="M104" s="451"/>
      <c r="N104" s="451"/>
      <c r="O104" s="452"/>
      <c r="P104" s="237"/>
      <c r="Q104" s="236"/>
      <c r="T104" s="272"/>
      <c r="U104" s="233"/>
      <c r="V104" s="233"/>
      <c r="W104" s="233"/>
      <c r="X104" s="233"/>
      <c r="Y104" s="233"/>
      <c r="Z104" s="233"/>
      <c r="AA104" s="233"/>
      <c r="AB104" s="233"/>
      <c r="AC104" s="233"/>
      <c r="AD104" s="233"/>
      <c r="AE104" s="233"/>
      <c r="AH104" s="1142"/>
    </row>
    <row r="105" spans="1:41" ht="18.75" customHeight="1">
      <c r="B105" s="644"/>
      <c r="C105" s="644"/>
      <c r="D105" s="644"/>
      <c r="E105" s="645"/>
      <c r="F105" s="645"/>
      <c r="G105" s="645"/>
      <c r="H105" s="645"/>
      <c r="I105" s="645"/>
      <c r="J105" s="645"/>
      <c r="K105" s="645"/>
      <c r="L105" s="645"/>
      <c r="M105" s="645"/>
      <c r="O105" s="233"/>
      <c r="Q105" s="236"/>
      <c r="T105" s="272"/>
      <c r="U105" s="233"/>
      <c r="V105" s="233"/>
      <c r="W105" s="233"/>
      <c r="X105" s="233"/>
      <c r="Y105" s="233"/>
      <c r="Z105" s="233"/>
      <c r="AA105" s="233"/>
      <c r="AB105" s="233"/>
      <c r="AC105" s="233"/>
      <c r="AD105" s="233"/>
      <c r="AE105" s="233"/>
      <c r="AH105" s="1142"/>
    </row>
    <row r="106" spans="1:41" ht="18.75" customHeight="1">
      <c r="A106" s="946" t="s">
        <v>478</v>
      </c>
      <c r="B106" s="947">
        <v>46357</v>
      </c>
      <c r="C106" s="947">
        <v>46327</v>
      </c>
      <c r="D106" s="947">
        <v>46296</v>
      </c>
      <c r="E106" s="947">
        <v>46266</v>
      </c>
      <c r="F106" s="947">
        <v>46235</v>
      </c>
      <c r="G106" s="947">
        <v>46204</v>
      </c>
      <c r="H106" s="947">
        <v>46174</v>
      </c>
      <c r="I106" s="947">
        <v>46143</v>
      </c>
      <c r="J106" s="947">
        <v>46113</v>
      </c>
      <c r="K106" s="947">
        <v>46082</v>
      </c>
      <c r="L106" s="947">
        <v>46054</v>
      </c>
      <c r="M106" s="947">
        <v>46023</v>
      </c>
      <c r="N106" s="947" t="s">
        <v>8</v>
      </c>
      <c r="O106" s="221"/>
      <c r="P106" s="1138"/>
      <c r="Q106" s="236"/>
      <c r="T106" s="272"/>
      <c r="U106" s="233"/>
      <c r="V106" s="233"/>
      <c r="W106" s="233"/>
      <c r="X106" s="233"/>
      <c r="Y106" s="233"/>
      <c r="Z106" s="233"/>
      <c r="AA106" s="233"/>
      <c r="AB106" s="233"/>
      <c r="AC106" s="233"/>
      <c r="AD106" s="233"/>
      <c r="AE106" s="233"/>
      <c r="AH106" s="1142"/>
    </row>
    <row r="107" spans="1:41" ht="18.75" customHeight="1">
      <c r="A107" s="948" t="s">
        <v>542</v>
      </c>
      <c r="B107" s="949"/>
      <c r="C107" s="949"/>
      <c r="D107" s="949"/>
      <c r="E107" s="949"/>
      <c r="F107" s="949"/>
      <c r="G107" s="949"/>
      <c r="H107" s="949"/>
      <c r="I107" s="949"/>
      <c r="J107" s="950">
        <v>79</v>
      </c>
      <c r="K107" s="950">
        <v>85</v>
      </c>
      <c r="L107" s="950">
        <v>74</v>
      </c>
      <c r="M107" s="950">
        <v>151</v>
      </c>
      <c r="N107" s="949">
        <v>389</v>
      </c>
      <c r="O107" s="224">
        <f t="shared" ref="O107:O116" si="13">N107/$N$117*100</f>
        <v>18.568019093078757</v>
      </c>
      <c r="P107" s="1138"/>
      <c r="Q107" s="236"/>
      <c r="T107" s="272"/>
      <c r="U107" s="233"/>
      <c r="V107" s="233"/>
      <c r="W107" s="233"/>
      <c r="X107" s="233"/>
      <c r="Y107" s="233"/>
      <c r="Z107" s="233"/>
      <c r="AA107" s="233"/>
      <c r="AB107" s="233"/>
      <c r="AC107" s="233"/>
      <c r="AD107" s="233"/>
      <c r="AE107" s="233"/>
      <c r="AH107" s="1142"/>
    </row>
    <row r="108" spans="1:41" ht="18.75" customHeight="1">
      <c r="A108" s="948" t="s">
        <v>543</v>
      </c>
      <c r="B108" s="949"/>
      <c r="C108" s="949"/>
      <c r="D108" s="949"/>
      <c r="E108" s="949"/>
      <c r="F108" s="949"/>
      <c r="G108" s="949"/>
      <c r="H108" s="949"/>
      <c r="I108" s="949"/>
      <c r="J108" s="950">
        <v>97</v>
      </c>
      <c r="K108" s="950">
        <v>95</v>
      </c>
      <c r="L108" s="950">
        <v>88</v>
      </c>
      <c r="M108" s="950">
        <v>107</v>
      </c>
      <c r="N108" s="949">
        <v>387</v>
      </c>
      <c r="O108" s="224">
        <f t="shared" si="13"/>
        <v>18.47255369928401</v>
      </c>
      <c r="P108" s="1138"/>
      <c r="Q108" s="236"/>
      <c r="T108" s="246"/>
      <c r="AH108" s="1142"/>
    </row>
    <row r="109" spans="1:41" ht="18.75" customHeight="1">
      <c r="A109" s="948" t="s">
        <v>547</v>
      </c>
      <c r="B109" s="949"/>
      <c r="C109" s="949"/>
      <c r="D109" s="949"/>
      <c r="E109" s="949"/>
      <c r="F109" s="949"/>
      <c r="G109" s="949"/>
      <c r="H109" s="949"/>
      <c r="I109" s="949"/>
      <c r="J109" s="950">
        <v>41</v>
      </c>
      <c r="K109" s="950">
        <v>79</v>
      </c>
      <c r="L109" s="950">
        <v>58</v>
      </c>
      <c r="M109" s="950">
        <v>73</v>
      </c>
      <c r="N109" s="949">
        <v>251</v>
      </c>
      <c r="O109" s="224">
        <f t="shared" si="13"/>
        <v>11.980906921241049</v>
      </c>
      <c r="P109" s="1138"/>
      <c r="Q109" s="236"/>
      <c r="T109" s="246"/>
    </row>
    <row r="110" spans="1:41" ht="18.75" customHeight="1">
      <c r="A110" s="948" t="s">
        <v>544</v>
      </c>
      <c r="B110" s="949"/>
      <c r="C110" s="949"/>
      <c r="D110" s="949"/>
      <c r="E110" s="949"/>
      <c r="F110" s="949"/>
      <c r="G110" s="949"/>
      <c r="H110" s="949"/>
      <c r="I110" s="949"/>
      <c r="J110" s="950">
        <v>49</v>
      </c>
      <c r="K110" s="950">
        <v>70</v>
      </c>
      <c r="L110" s="950">
        <v>58</v>
      </c>
      <c r="M110" s="950">
        <v>59</v>
      </c>
      <c r="N110" s="949">
        <v>236</v>
      </c>
      <c r="O110" s="224">
        <f t="shared" si="13"/>
        <v>11.264916467780429</v>
      </c>
      <c r="P110" s="1138"/>
      <c r="Q110" s="236"/>
      <c r="T110" s="246"/>
    </row>
    <row r="111" spans="1:41" ht="18.75" customHeight="1">
      <c r="A111" s="948" t="s">
        <v>545</v>
      </c>
      <c r="B111" s="949"/>
      <c r="C111" s="949"/>
      <c r="D111" s="949"/>
      <c r="E111" s="949"/>
      <c r="F111" s="949"/>
      <c r="G111" s="949"/>
      <c r="H111" s="949"/>
      <c r="I111" s="949"/>
      <c r="J111" s="950">
        <v>57</v>
      </c>
      <c r="K111" s="950">
        <v>42</v>
      </c>
      <c r="L111" s="950">
        <v>37</v>
      </c>
      <c r="M111" s="950">
        <v>42</v>
      </c>
      <c r="N111" s="949">
        <v>178</v>
      </c>
      <c r="O111" s="224">
        <f t="shared" si="13"/>
        <v>8.4964200477326965</v>
      </c>
      <c r="P111" s="1138"/>
      <c r="Q111" s="236"/>
      <c r="T111" s="246"/>
    </row>
    <row r="112" spans="1:41" ht="18.75" customHeight="1">
      <c r="A112" s="948" t="s">
        <v>548</v>
      </c>
      <c r="B112" s="949"/>
      <c r="C112" s="949"/>
      <c r="D112" s="949"/>
      <c r="E112" s="949"/>
      <c r="F112" s="949"/>
      <c r="G112" s="949"/>
      <c r="H112" s="949"/>
      <c r="I112" s="949"/>
      <c r="J112" s="950">
        <v>47</v>
      </c>
      <c r="K112" s="950">
        <v>43</v>
      </c>
      <c r="L112" s="950">
        <v>28</v>
      </c>
      <c r="M112" s="950">
        <v>40</v>
      </c>
      <c r="N112" s="949">
        <v>158</v>
      </c>
      <c r="O112" s="224">
        <f t="shared" si="13"/>
        <v>7.5417661097852031</v>
      </c>
      <c r="P112" s="1138"/>
      <c r="Q112" s="236"/>
      <c r="T112" s="246"/>
    </row>
    <row r="113" spans="1:20" ht="18.75" customHeight="1">
      <c r="A113" s="948" t="s">
        <v>546</v>
      </c>
      <c r="B113" s="949"/>
      <c r="C113" s="949"/>
      <c r="D113" s="949"/>
      <c r="E113" s="949"/>
      <c r="F113" s="949"/>
      <c r="G113" s="949"/>
      <c r="H113" s="949"/>
      <c r="I113" s="949"/>
      <c r="J113" s="950">
        <v>42</v>
      </c>
      <c r="K113" s="950">
        <v>46</v>
      </c>
      <c r="L113" s="950">
        <v>27</v>
      </c>
      <c r="M113" s="950">
        <v>30</v>
      </c>
      <c r="N113" s="949">
        <v>145</v>
      </c>
      <c r="O113" s="224">
        <f t="shared" si="13"/>
        <v>6.9212410501193311</v>
      </c>
      <c r="P113" s="1138"/>
      <c r="Q113" s="236"/>
      <c r="T113" s="246"/>
    </row>
    <row r="114" spans="1:20" ht="18.75" customHeight="1">
      <c r="A114" s="948" t="s">
        <v>549</v>
      </c>
      <c r="B114" s="949"/>
      <c r="C114" s="949"/>
      <c r="D114" s="949"/>
      <c r="E114" s="949"/>
      <c r="F114" s="949"/>
      <c r="G114" s="949"/>
      <c r="H114" s="949"/>
      <c r="I114" s="949"/>
      <c r="J114" s="950">
        <v>50</v>
      </c>
      <c r="K114" s="950">
        <v>25</v>
      </c>
      <c r="L114" s="950">
        <v>36</v>
      </c>
      <c r="M114" s="950">
        <v>34</v>
      </c>
      <c r="N114" s="949">
        <v>145</v>
      </c>
      <c r="O114" s="224">
        <f t="shared" si="13"/>
        <v>6.9212410501193311</v>
      </c>
      <c r="P114" s="1138"/>
      <c r="Q114" s="236"/>
      <c r="T114" s="246"/>
    </row>
    <row r="115" spans="1:20" ht="18.75" customHeight="1">
      <c r="A115" s="948" t="s">
        <v>569</v>
      </c>
      <c r="B115" s="949"/>
      <c r="C115" s="949"/>
      <c r="D115" s="949"/>
      <c r="E115" s="949"/>
      <c r="F115" s="949"/>
      <c r="G115" s="949"/>
      <c r="H115" s="949"/>
      <c r="I115" s="949"/>
      <c r="J115" s="950">
        <v>29</v>
      </c>
      <c r="K115" s="950">
        <v>30</v>
      </c>
      <c r="L115" s="950">
        <v>24</v>
      </c>
      <c r="M115" s="950">
        <v>27</v>
      </c>
      <c r="N115" s="949">
        <v>110</v>
      </c>
      <c r="O115" s="224">
        <f t="shared" si="13"/>
        <v>5.2505966587112169</v>
      </c>
      <c r="P115" s="1138"/>
    </row>
    <row r="116" spans="1:20">
      <c r="A116" s="952" t="s">
        <v>588</v>
      </c>
      <c r="B116" s="949"/>
      <c r="C116" s="949"/>
      <c r="D116" s="949"/>
      <c r="E116" s="949"/>
      <c r="F116" s="949"/>
      <c r="G116" s="949"/>
      <c r="H116" s="949"/>
      <c r="I116" s="949"/>
      <c r="J116" s="950">
        <v>20</v>
      </c>
      <c r="K116" s="950">
        <v>35</v>
      </c>
      <c r="L116" s="950">
        <v>20</v>
      </c>
      <c r="M116" s="950">
        <v>21</v>
      </c>
      <c r="N116" s="949">
        <v>96</v>
      </c>
      <c r="O116" s="224">
        <f t="shared" si="13"/>
        <v>4.5823389021479715</v>
      </c>
      <c r="P116" s="1138"/>
    </row>
    <row r="117" spans="1:20">
      <c r="A117" s="220"/>
      <c r="B117" s="225"/>
      <c r="C117" s="226"/>
      <c r="D117" s="227"/>
      <c r="E117" s="225"/>
      <c r="F117" s="228"/>
      <c r="G117" s="228"/>
      <c r="H117" s="228"/>
      <c r="I117" s="229"/>
      <c r="J117" s="228">
        <f>SUM(J107:J116)</f>
        <v>511</v>
      </c>
      <c r="K117" s="228">
        <f>SUM(K107:K116)</f>
        <v>550</v>
      </c>
      <c r="L117" s="230">
        <f>SUM(L107:L116)</f>
        <v>450</v>
      </c>
      <c r="M117" s="230">
        <f>SUM(M107:M116)</f>
        <v>584</v>
      </c>
      <c r="N117" s="228">
        <f>SUM(N107:N116)</f>
        <v>2095</v>
      </c>
      <c r="O117" s="221"/>
      <c r="P117" s="1138"/>
    </row>
    <row r="118" spans="1:20">
      <c r="A118" s="230"/>
      <c r="B118" s="225"/>
      <c r="C118" s="226"/>
      <c r="D118" s="227"/>
      <c r="E118" s="225"/>
      <c r="F118" s="228"/>
      <c r="G118" s="228"/>
      <c r="H118" s="228"/>
      <c r="I118" s="229"/>
      <c r="J118" s="228"/>
      <c r="K118" s="228"/>
      <c r="L118" s="230"/>
      <c r="M118" s="230"/>
      <c r="N118" s="228"/>
      <c r="O118" s="221"/>
      <c r="P118" s="1138"/>
    </row>
    <row r="119" spans="1:20">
      <c r="A119" s="247"/>
      <c r="B119" s="222"/>
      <c r="C119" s="222"/>
      <c r="D119" s="248"/>
      <c r="E119" s="222"/>
      <c r="F119" s="222"/>
      <c r="G119" s="222"/>
      <c r="H119" s="222"/>
      <c r="I119" s="222"/>
      <c r="J119" s="223"/>
      <c r="K119" s="223"/>
      <c r="L119" s="223"/>
      <c r="M119" s="223"/>
      <c r="N119" s="222"/>
      <c r="O119" s="221"/>
      <c r="P119" s="1138"/>
    </row>
    <row r="120" spans="1:20">
      <c r="A120" s="946" t="s">
        <v>478</v>
      </c>
      <c r="B120" s="947">
        <v>46357</v>
      </c>
      <c r="C120" s="947">
        <v>46327</v>
      </c>
      <c r="D120" s="947">
        <v>46296</v>
      </c>
      <c r="E120" s="947">
        <v>46266</v>
      </c>
      <c r="F120" s="947">
        <v>46235</v>
      </c>
      <c r="G120" s="947">
        <v>46204</v>
      </c>
      <c r="H120" s="947">
        <v>46174</v>
      </c>
      <c r="I120" s="947">
        <v>46143</v>
      </c>
      <c r="J120" s="947">
        <v>46113</v>
      </c>
      <c r="K120" s="947">
        <v>46082</v>
      </c>
      <c r="L120" s="947">
        <v>46054</v>
      </c>
      <c r="M120" s="947">
        <v>46023</v>
      </c>
      <c r="N120" s="947" t="s">
        <v>8</v>
      </c>
      <c r="O120" s="227"/>
      <c r="P120" s="1139"/>
    </row>
    <row r="121" spans="1:20" ht="22.5">
      <c r="A121" s="948" t="s">
        <v>568</v>
      </c>
      <c r="B121" s="949"/>
      <c r="C121" s="949"/>
      <c r="D121" s="949"/>
      <c r="E121" s="949"/>
      <c r="F121" s="949"/>
      <c r="G121" s="949"/>
      <c r="H121" s="949"/>
      <c r="I121" s="949"/>
      <c r="J121" s="950">
        <v>79</v>
      </c>
      <c r="K121" s="950">
        <v>85</v>
      </c>
      <c r="L121" s="950">
        <v>74</v>
      </c>
      <c r="M121" s="950">
        <v>151</v>
      </c>
      <c r="N121" s="949">
        <v>389</v>
      </c>
      <c r="O121" s="219"/>
      <c r="P121" s="219"/>
    </row>
    <row r="122" spans="1:20" ht="22.5">
      <c r="A122" s="948" t="s">
        <v>483</v>
      </c>
      <c r="B122" s="949"/>
      <c r="C122" s="949"/>
      <c r="D122" s="949"/>
      <c r="E122" s="949"/>
      <c r="F122" s="949"/>
      <c r="G122" s="949"/>
      <c r="H122" s="949"/>
      <c r="I122" s="949"/>
      <c r="J122" s="950">
        <v>97</v>
      </c>
      <c r="K122" s="950">
        <v>95</v>
      </c>
      <c r="L122" s="950">
        <v>88</v>
      </c>
      <c r="M122" s="950">
        <v>107</v>
      </c>
      <c r="N122" s="949">
        <v>387</v>
      </c>
      <c r="O122" s="219"/>
      <c r="P122" s="219"/>
    </row>
    <row r="123" spans="1:20" ht="22.5">
      <c r="A123" s="948" t="s">
        <v>507</v>
      </c>
      <c r="B123" s="949"/>
      <c r="C123" s="949"/>
      <c r="D123" s="949"/>
      <c r="E123" s="949"/>
      <c r="F123" s="949"/>
      <c r="G123" s="949"/>
      <c r="H123" s="949"/>
      <c r="I123" s="949"/>
      <c r="J123" s="950">
        <v>41</v>
      </c>
      <c r="K123" s="950">
        <v>79</v>
      </c>
      <c r="L123" s="950">
        <v>58</v>
      </c>
      <c r="M123" s="950">
        <v>73</v>
      </c>
      <c r="N123" s="949">
        <v>251</v>
      </c>
      <c r="O123" s="219"/>
      <c r="P123" s="219"/>
    </row>
    <row r="124" spans="1:20" ht="22.5">
      <c r="A124" s="948" t="s">
        <v>517</v>
      </c>
      <c r="B124" s="949"/>
      <c r="C124" s="949"/>
      <c r="D124" s="949"/>
      <c r="E124" s="949"/>
      <c r="F124" s="949"/>
      <c r="G124" s="949"/>
      <c r="H124" s="949"/>
      <c r="I124" s="949"/>
      <c r="J124" s="950">
        <v>49</v>
      </c>
      <c r="K124" s="950">
        <v>70</v>
      </c>
      <c r="L124" s="950">
        <v>58</v>
      </c>
      <c r="M124" s="950">
        <v>59</v>
      </c>
      <c r="N124" s="949">
        <v>236</v>
      </c>
      <c r="O124" s="219"/>
      <c r="P124" s="219"/>
    </row>
    <row r="125" spans="1:20" ht="22.5">
      <c r="A125" s="948" t="s">
        <v>526</v>
      </c>
      <c r="B125" s="949"/>
      <c r="C125" s="949"/>
      <c r="D125" s="949"/>
      <c r="E125" s="949"/>
      <c r="F125" s="949"/>
      <c r="G125" s="949"/>
      <c r="H125" s="949"/>
      <c r="I125" s="949"/>
      <c r="J125" s="950">
        <v>57</v>
      </c>
      <c r="K125" s="950">
        <v>42</v>
      </c>
      <c r="L125" s="950">
        <v>37</v>
      </c>
      <c r="M125" s="950">
        <v>42</v>
      </c>
      <c r="N125" s="949">
        <v>178</v>
      </c>
      <c r="O125" s="219"/>
      <c r="P125" s="219"/>
    </row>
    <row r="126" spans="1:20" ht="22.5">
      <c r="A126" s="948" t="s">
        <v>523</v>
      </c>
      <c r="B126" s="949"/>
      <c r="C126" s="949"/>
      <c r="D126" s="949"/>
      <c r="E126" s="949"/>
      <c r="F126" s="949"/>
      <c r="G126" s="949"/>
      <c r="H126" s="949"/>
      <c r="I126" s="949"/>
      <c r="J126" s="950">
        <v>47</v>
      </c>
      <c r="K126" s="950">
        <v>43</v>
      </c>
      <c r="L126" s="950">
        <v>28</v>
      </c>
      <c r="M126" s="950">
        <v>40</v>
      </c>
      <c r="N126" s="949">
        <v>158</v>
      </c>
      <c r="O126" s="219"/>
      <c r="P126" s="219"/>
    </row>
    <row r="127" spans="1:20" ht="22.5">
      <c r="A127" s="948" t="s">
        <v>562</v>
      </c>
      <c r="B127" s="949"/>
      <c r="C127" s="949"/>
      <c r="D127" s="949"/>
      <c r="E127" s="949"/>
      <c r="F127" s="949"/>
      <c r="G127" s="949"/>
      <c r="H127" s="949"/>
      <c r="I127" s="949"/>
      <c r="J127" s="950">
        <v>42</v>
      </c>
      <c r="K127" s="950">
        <v>46</v>
      </c>
      <c r="L127" s="950">
        <v>27</v>
      </c>
      <c r="M127" s="950">
        <v>30</v>
      </c>
      <c r="N127" s="949">
        <v>145</v>
      </c>
      <c r="O127" s="219"/>
      <c r="P127" s="219"/>
    </row>
    <row r="128" spans="1:20" ht="22.5">
      <c r="A128" s="948" t="s">
        <v>510</v>
      </c>
      <c r="B128" s="949"/>
      <c r="C128" s="949"/>
      <c r="D128" s="949"/>
      <c r="E128" s="949"/>
      <c r="F128" s="949"/>
      <c r="G128" s="949"/>
      <c r="H128" s="949"/>
      <c r="I128" s="949"/>
      <c r="J128" s="950">
        <v>50</v>
      </c>
      <c r="K128" s="950">
        <v>25</v>
      </c>
      <c r="L128" s="950">
        <v>36</v>
      </c>
      <c r="M128" s="950">
        <v>34</v>
      </c>
      <c r="N128" s="949">
        <v>145</v>
      </c>
      <c r="O128" s="219"/>
      <c r="P128" s="219"/>
    </row>
    <row r="129" spans="1:16" ht="22.5">
      <c r="A129" s="948" t="s">
        <v>502</v>
      </c>
      <c r="B129" s="949"/>
      <c r="C129" s="949"/>
      <c r="D129" s="949"/>
      <c r="E129" s="949"/>
      <c r="F129" s="949"/>
      <c r="G129" s="949"/>
      <c r="H129" s="949"/>
      <c r="I129" s="949"/>
      <c r="J129" s="950">
        <v>29</v>
      </c>
      <c r="K129" s="950">
        <v>30</v>
      </c>
      <c r="L129" s="950">
        <v>24</v>
      </c>
      <c r="M129" s="950">
        <v>27</v>
      </c>
      <c r="N129" s="949">
        <v>110</v>
      </c>
      <c r="O129" s="219"/>
      <c r="P129" s="219"/>
    </row>
    <row r="130" spans="1:16">
      <c r="A130" s="952" t="s">
        <v>522</v>
      </c>
      <c r="B130" s="949"/>
      <c r="C130" s="949"/>
      <c r="D130" s="949"/>
      <c r="E130" s="949"/>
      <c r="F130" s="949"/>
      <c r="G130" s="949"/>
      <c r="H130" s="949"/>
      <c r="I130" s="949"/>
      <c r="J130" s="950">
        <v>20</v>
      </c>
      <c r="K130" s="950">
        <v>35</v>
      </c>
      <c r="L130" s="950">
        <v>20</v>
      </c>
      <c r="M130" s="950">
        <v>21</v>
      </c>
      <c r="N130" s="949">
        <v>96</v>
      </c>
      <c r="O130" s="219"/>
      <c r="P130" s="219"/>
    </row>
    <row r="131" spans="1:16" ht="22.5">
      <c r="A131" s="948" t="s">
        <v>504</v>
      </c>
      <c r="B131" s="949"/>
      <c r="C131" s="949"/>
      <c r="D131" s="949"/>
      <c r="E131" s="949"/>
      <c r="F131" s="949"/>
      <c r="G131" s="949"/>
      <c r="H131" s="949"/>
      <c r="I131" s="949"/>
      <c r="J131" s="950">
        <v>53</v>
      </c>
      <c r="K131" s="950">
        <v>12</v>
      </c>
      <c r="L131" s="950">
        <v>13</v>
      </c>
      <c r="M131" s="950">
        <v>13</v>
      </c>
      <c r="N131" s="949">
        <v>91</v>
      </c>
      <c r="O131" s="219"/>
    </row>
    <row r="132" spans="1:16" ht="33.75">
      <c r="A132" s="948" t="s">
        <v>511</v>
      </c>
      <c r="B132" s="949"/>
      <c r="C132" s="949"/>
      <c r="D132" s="949"/>
      <c r="E132" s="949"/>
      <c r="F132" s="949"/>
      <c r="G132" s="949"/>
      <c r="H132" s="949"/>
      <c r="I132" s="949"/>
      <c r="J132" s="950">
        <v>11</v>
      </c>
      <c r="K132" s="949">
        <v>27</v>
      </c>
      <c r="L132" s="950">
        <v>16</v>
      </c>
      <c r="M132" s="949">
        <v>34</v>
      </c>
      <c r="N132" s="949">
        <v>88</v>
      </c>
      <c r="O132" s="219"/>
    </row>
    <row r="133" spans="1:16" ht="22.5">
      <c r="A133" s="948" t="s">
        <v>513</v>
      </c>
      <c r="B133" s="949"/>
      <c r="C133" s="949"/>
      <c r="D133" s="949"/>
      <c r="E133" s="949"/>
      <c r="F133" s="949"/>
      <c r="G133" s="949"/>
      <c r="H133" s="949"/>
      <c r="I133" s="949"/>
      <c r="J133" s="950">
        <v>13</v>
      </c>
      <c r="K133" s="950">
        <v>36</v>
      </c>
      <c r="L133" s="950">
        <v>29</v>
      </c>
      <c r="M133" s="950">
        <v>10</v>
      </c>
      <c r="N133" s="949">
        <v>88</v>
      </c>
      <c r="O133" s="219"/>
    </row>
    <row r="134" spans="1:16">
      <c r="A134" s="952" t="s">
        <v>516</v>
      </c>
      <c r="B134" s="949"/>
      <c r="C134" s="949"/>
      <c r="D134" s="949"/>
      <c r="E134" s="949"/>
      <c r="F134" s="949"/>
      <c r="G134" s="949"/>
      <c r="H134" s="949"/>
      <c r="I134" s="949"/>
      <c r="J134" s="950">
        <v>54</v>
      </c>
      <c r="K134" s="950">
        <v>14</v>
      </c>
      <c r="L134" s="950">
        <v>9</v>
      </c>
      <c r="M134" s="950">
        <v>4</v>
      </c>
      <c r="N134" s="949">
        <v>81</v>
      </c>
      <c r="O134" s="219"/>
    </row>
    <row r="135" spans="1:16" ht="22.5">
      <c r="A135" s="948" t="s">
        <v>501</v>
      </c>
      <c r="B135" s="949"/>
      <c r="C135" s="949"/>
      <c r="D135" s="949"/>
      <c r="E135" s="949"/>
      <c r="F135" s="949"/>
      <c r="G135" s="949"/>
      <c r="H135" s="949"/>
      <c r="I135" s="949"/>
      <c r="J135" s="950">
        <v>19</v>
      </c>
      <c r="K135" s="950">
        <v>22</v>
      </c>
      <c r="L135" s="950">
        <v>17</v>
      </c>
      <c r="M135" s="950">
        <v>20</v>
      </c>
      <c r="N135" s="949">
        <v>78</v>
      </c>
      <c r="O135" s="219"/>
    </row>
    <row r="136" spans="1:16" ht="22.5">
      <c r="A136" s="948" t="s">
        <v>539</v>
      </c>
      <c r="B136" s="949"/>
      <c r="C136" s="949"/>
      <c r="D136" s="949"/>
      <c r="E136" s="949"/>
      <c r="F136" s="949"/>
      <c r="G136" s="949"/>
      <c r="H136" s="949"/>
      <c r="I136" s="949"/>
      <c r="J136" s="950">
        <v>18</v>
      </c>
      <c r="K136" s="950">
        <v>22</v>
      </c>
      <c r="L136" s="950">
        <v>14</v>
      </c>
      <c r="M136" s="950">
        <v>21</v>
      </c>
      <c r="N136" s="949">
        <v>75</v>
      </c>
      <c r="O136" s="219"/>
    </row>
    <row r="137" spans="1:16" ht="22.5">
      <c r="A137" s="948" t="s">
        <v>486</v>
      </c>
      <c r="B137" s="949"/>
      <c r="C137" s="949"/>
      <c r="D137" s="949"/>
      <c r="E137" s="949"/>
      <c r="F137" s="949"/>
      <c r="G137" s="949"/>
      <c r="H137" s="949"/>
      <c r="I137" s="949"/>
      <c r="J137" s="950">
        <v>26</v>
      </c>
      <c r="K137" s="950">
        <v>24</v>
      </c>
      <c r="L137" s="950">
        <v>14</v>
      </c>
      <c r="M137" s="950">
        <v>9</v>
      </c>
      <c r="N137" s="949">
        <v>73</v>
      </c>
      <c r="O137" s="219"/>
    </row>
    <row r="138" spans="1:16" ht="22.5">
      <c r="A138" s="948" t="s">
        <v>587</v>
      </c>
      <c r="B138" s="949"/>
      <c r="C138" s="949"/>
      <c r="D138" s="949"/>
      <c r="E138" s="949"/>
      <c r="F138" s="949"/>
      <c r="G138" s="949"/>
      <c r="H138" s="949"/>
      <c r="I138" s="949"/>
      <c r="J138" s="950">
        <v>6</v>
      </c>
      <c r="K138" s="950">
        <v>12</v>
      </c>
      <c r="L138" s="950">
        <v>6</v>
      </c>
      <c r="M138" s="950">
        <v>33</v>
      </c>
      <c r="N138" s="949">
        <v>57</v>
      </c>
      <c r="O138" s="219"/>
    </row>
    <row r="139" spans="1:16" ht="22.5">
      <c r="A139" s="948" t="s">
        <v>495</v>
      </c>
      <c r="B139" s="949"/>
      <c r="C139" s="949"/>
      <c r="D139" s="949"/>
      <c r="E139" s="949"/>
      <c r="F139" s="949"/>
      <c r="G139" s="949"/>
      <c r="H139" s="949"/>
      <c r="I139" s="949"/>
      <c r="J139" s="950">
        <v>7</v>
      </c>
      <c r="K139" s="950">
        <v>21</v>
      </c>
      <c r="L139" s="950">
        <v>13</v>
      </c>
      <c r="M139" s="950">
        <v>15</v>
      </c>
      <c r="N139" s="949">
        <v>56</v>
      </c>
      <c r="O139" s="219"/>
    </row>
    <row r="140" spans="1:16" ht="33.75">
      <c r="A140" s="948" t="s">
        <v>524</v>
      </c>
      <c r="B140" s="949"/>
      <c r="C140" s="949"/>
      <c r="D140" s="949"/>
      <c r="E140" s="949"/>
      <c r="F140" s="949"/>
      <c r="G140" s="949"/>
      <c r="H140" s="949"/>
      <c r="I140" s="949"/>
      <c r="J140" s="950">
        <v>12</v>
      </c>
      <c r="K140" s="950">
        <v>16</v>
      </c>
      <c r="L140" s="950">
        <v>12</v>
      </c>
      <c r="M140" s="950">
        <v>14</v>
      </c>
      <c r="N140" s="949">
        <v>54</v>
      </c>
      <c r="O140" s="219"/>
    </row>
    <row r="141" spans="1:16" ht="33.75">
      <c r="A141" s="948" t="s">
        <v>530</v>
      </c>
      <c r="B141" s="949"/>
      <c r="C141" s="949"/>
      <c r="D141" s="949"/>
      <c r="E141" s="949"/>
      <c r="F141" s="949"/>
      <c r="G141" s="949"/>
      <c r="H141" s="949"/>
      <c r="I141" s="949"/>
      <c r="J141" s="950">
        <v>13</v>
      </c>
      <c r="K141" s="950">
        <v>10</v>
      </c>
      <c r="L141" s="950">
        <v>9</v>
      </c>
      <c r="M141" s="950">
        <v>14</v>
      </c>
      <c r="N141" s="949">
        <v>46</v>
      </c>
      <c r="O141" s="219"/>
    </row>
    <row r="142" spans="1:16">
      <c r="A142" s="948" t="s">
        <v>373</v>
      </c>
      <c r="B142" s="949"/>
      <c r="C142" s="949"/>
      <c r="D142" s="949"/>
      <c r="E142" s="949"/>
      <c r="F142" s="949"/>
      <c r="G142" s="949"/>
      <c r="H142" s="949"/>
      <c r="I142" s="949"/>
      <c r="J142" s="950">
        <v>11</v>
      </c>
      <c r="K142" s="950">
        <v>22</v>
      </c>
      <c r="L142" s="950">
        <v>7</v>
      </c>
      <c r="M142" s="950">
        <v>6</v>
      </c>
      <c r="N142" s="949">
        <v>46</v>
      </c>
      <c r="O142" s="219"/>
    </row>
    <row r="143" spans="1:16" ht="22.5">
      <c r="A143" s="948" t="s">
        <v>485</v>
      </c>
      <c r="B143" s="949"/>
      <c r="C143" s="949"/>
      <c r="D143" s="949"/>
      <c r="E143" s="949"/>
      <c r="F143" s="949"/>
      <c r="G143" s="949"/>
      <c r="H143" s="949"/>
      <c r="I143" s="949"/>
      <c r="J143" s="950">
        <v>14</v>
      </c>
      <c r="K143" s="950">
        <v>10</v>
      </c>
      <c r="L143" s="950">
        <v>10</v>
      </c>
      <c r="M143" s="950">
        <v>8</v>
      </c>
      <c r="N143" s="949">
        <v>42</v>
      </c>
      <c r="O143" s="219"/>
    </row>
    <row r="144" spans="1:16" ht="33.75">
      <c r="A144" s="948" t="s">
        <v>514</v>
      </c>
      <c r="B144" s="949"/>
      <c r="C144" s="949"/>
      <c r="D144" s="949"/>
      <c r="E144" s="949"/>
      <c r="F144" s="949"/>
      <c r="G144" s="949"/>
      <c r="H144" s="949"/>
      <c r="I144" s="949"/>
      <c r="J144" s="950">
        <v>6</v>
      </c>
      <c r="K144" s="950">
        <v>16</v>
      </c>
      <c r="L144" s="950">
        <v>7</v>
      </c>
      <c r="M144" s="950">
        <v>10</v>
      </c>
      <c r="N144" s="949">
        <v>39</v>
      </c>
      <c r="O144" s="219"/>
    </row>
    <row r="145" spans="1:15" ht="22.5">
      <c r="A145" s="948" t="s">
        <v>509</v>
      </c>
      <c r="B145" s="949"/>
      <c r="C145" s="949"/>
      <c r="D145" s="949"/>
      <c r="E145" s="949"/>
      <c r="F145" s="949"/>
      <c r="G145" s="949"/>
      <c r="H145" s="949"/>
      <c r="I145" s="949"/>
      <c r="J145" s="950">
        <v>7</v>
      </c>
      <c r="K145" s="950">
        <v>9</v>
      </c>
      <c r="L145" s="950">
        <v>8</v>
      </c>
      <c r="M145" s="950">
        <v>12</v>
      </c>
      <c r="N145" s="949">
        <v>36</v>
      </c>
      <c r="O145" s="219"/>
    </row>
    <row r="146" spans="1:15" ht="22.5">
      <c r="A146" s="948" t="s">
        <v>518</v>
      </c>
      <c r="B146" s="949"/>
      <c r="C146" s="949"/>
      <c r="D146" s="949"/>
      <c r="E146" s="949"/>
      <c r="F146" s="949"/>
      <c r="G146" s="949"/>
      <c r="H146" s="949"/>
      <c r="I146" s="949"/>
      <c r="J146" s="950">
        <v>6</v>
      </c>
      <c r="K146" s="950">
        <v>8</v>
      </c>
      <c r="L146" s="950">
        <v>14</v>
      </c>
      <c r="M146" s="950">
        <v>8</v>
      </c>
      <c r="N146" s="949">
        <v>36</v>
      </c>
      <c r="O146" s="219"/>
    </row>
    <row r="147" spans="1:15">
      <c r="A147" s="953" t="s">
        <v>376</v>
      </c>
      <c r="B147" s="949"/>
      <c r="C147" s="949"/>
      <c r="D147" s="949"/>
      <c r="E147" s="949"/>
      <c r="F147" s="949"/>
      <c r="G147" s="949"/>
      <c r="H147" s="949"/>
      <c r="I147" s="949"/>
      <c r="J147" s="950">
        <v>3</v>
      </c>
      <c r="K147" s="950">
        <v>11</v>
      </c>
      <c r="L147" s="950">
        <v>7</v>
      </c>
      <c r="M147" s="950">
        <v>14</v>
      </c>
      <c r="N147" s="949">
        <v>35</v>
      </c>
      <c r="O147" s="219"/>
    </row>
    <row r="148" spans="1:15">
      <c r="A148" s="948" t="s">
        <v>369</v>
      </c>
      <c r="B148" s="949"/>
      <c r="C148" s="949"/>
      <c r="D148" s="949"/>
      <c r="E148" s="949"/>
      <c r="F148" s="949"/>
      <c r="G148" s="949"/>
      <c r="H148" s="949"/>
      <c r="I148" s="949"/>
      <c r="J148" s="950">
        <v>4</v>
      </c>
      <c r="K148" s="950">
        <v>9</v>
      </c>
      <c r="L148" s="950">
        <v>7</v>
      </c>
      <c r="M148" s="950">
        <v>6</v>
      </c>
      <c r="N148" s="949">
        <v>26</v>
      </c>
      <c r="O148" s="219"/>
    </row>
    <row r="149" spans="1:15">
      <c r="A149" s="948" t="s">
        <v>534</v>
      </c>
      <c r="B149" s="949"/>
      <c r="C149" s="949"/>
      <c r="D149" s="949"/>
      <c r="E149" s="949"/>
      <c r="F149" s="949"/>
      <c r="G149" s="949"/>
      <c r="H149" s="949"/>
      <c r="I149" s="949"/>
      <c r="J149" s="950">
        <v>7</v>
      </c>
      <c r="K149" s="950">
        <v>8</v>
      </c>
      <c r="L149" s="950">
        <v>6</v>
      </c>
      <c r="M149" s="950">
        <v>3</v>
      </c>
      <c r="N149" s="949">
        <v>24</v>
      </c>
      <c r="O149" s="219"/>
    </row>
    <row r="150" spans="1:15">
      <c r="A150" s="951" t="s">
        <v>442</v>
      </c>
      <c r="B150" s="949"/>
      <c r="C150" s="949"/>
      <c r="D150" s="949"/>
      <c r="E150" s="949"/>
      <c r="F150" s="949"/>
      <c r="G150" s="949"/>
      <c r="H150" s="949"/>
      <c r="I150" s="949"/>
      <c r="J150" s="950">
        <v>10</v>
      </c>
      <c r="K150" s="950">
        <v>5</v>
      </c>
      <c r="L150" s="950">
        <v>1</v>
      </c>
      <c r="M150" s="950">
        <v>7</v>
      </c>
      <c r="N150" s="949">
        <v>23</v>
      </c>
      <c r="O150" s="219"/>
    </row>
    <row r="151" spans="1:15">
      <c r="A151" s="948" t="s">
        <v>372</v>
      </c>
      <c r="B151" s="949"/>
      <c r="C151" s="949"/>
      <c r="D151" s="949"/>
      <c r="E151" s="949"/>
      <c r="F151" s="949"/>
      <c r="G151" s="949"/>
      <c r="H151" s="949"/>
      <c r="I151" s="949"/>
      <c r="J151" s="950">
        <v>3</v>
      </c>
      <c r="K151" s="950">
        <v>7</v>
      </c>
      <c r="L151" s="950">
        <v>4</v>
      </c>
      <c r="M151" s="950">
        <v>7</v>
      </c>
      <c r="N151" s="949">
        <v>21</v>
      </c>
      <c r="O151" s="219"/>
    </row>
    <row r="152" spans="1:15">
      <c r="A152" s="948" t="s">
        <v>529</v>
      </c>
      <c r="B152" s="949"/>
      <c r="C152" s="949"/>
      <c r="D152" s="949"/>
      <c r="E152" s="949"/>
      <c r="F152" s="949"/>
      <c r="G152" s="949"/>
      <c r="H152" s="949"/>
      <c r="I152" s="949"/>
      <c r="J152" s="950">
        <v>7</v>
      </c>
      <c r="K152" s="950">
        <v>6</v>
      </c>
      <c r="L152" s="950">
        <v>1</v>
      </c>
      <c r="M152" s="950">
        <v>6</v>
      </c>
      <c r="N152" s="949">
        <v>20</v>
      </c>
      <c r="O152" s="219"/>
    </row>
    <row r="153" spans="1:15">
      <c r="A153" s="951" t="s">
        <v>365</v>
      </c>
      <c r="B153" s="949"/>
      <c r="C153" s="949"/>
      <c r="D153" s="949"/>
      <c r="E153" s="949"/>
      <c r="F153" s="949"/>
      <c r="G153" s="949"/>
      <c r="H153" s="949"/>
      <c r="I153" s="949"/>
      <c r="J153" s="950">
        <v>4</v>
      </c>
      <c r="K153" s="950">
        <v>3</v>
      </c>
      <c r="L153" s="950">
        <v>10</v>
      </c>
      <c r="M153" s="950">
        <v>3</v>
      </c>
      <c r="N153" s="949">
        <v>20</v>
      </c>
      <c r="O153" s="219"/>
    </row>
    <row r="154" spans="1:15">
      <c r="A154" s="948" t="s">
        <v>360</v>
      </c>
      <c r="B154" s="949"/>
      <c r="C154" s="949"/>
      <c r="D154" s="949"/>
      <c r="E154" s="949"/>
      <c r="F154" s="949"/>
      <c r="G154" s="949"/>
      <c r="H154" s="949"/>
      <c r="I154" s="949"/>
      <c r="J154" s="950">
        <v>1</v>
      </c>
      <c r="K154" s="950">
        <v>4</v>
      </c>
      <c r="L154" s="950">
        <v>6</v>
      </c>
      <c r="M154" s="950">
        <v>7</v>
      </c>
      <c r="N154" s="949">
        <v>18</v>
      </c>
      <c r="O154" s="219"/>
    </row>
    <row r="155" spans="1:15">
      <c r="A155" s="948" t="s">
        <v>363</v>
      </c>
      <c r="B155" s="949"/>
      <c r="C155" s="949"/>
      <c r="D155" s="949"/>
      <c r="E155" s="949"/>
      <c r="F155" s="949"/>
      <c r="G155" s="949"/>
      <c r="H155" s="949"/>
      <c r="I155" s="949"/>
      <c r="J155" s="950">
        <v>3</v>
      </c>
      <c r="K155" s="950">
        <v>1</v>
      </c>
      <c r="L155" s="950">
        <v>9</v>
      </c>
      <c r="M155" s="950">
        <v>4</v>
      </c>
      <c r="N155" s="949">
        <v>17</v>
      </c>
      <c r="O155" s="219"/>
    </row>
    <row r="156" spans="1:15" ht="22.5">
      <c r="A156" s="948" t="s">
        <v>374</v>
      </c>
      <c r="B156" s="949"/>
      <c r="C156" s="949"/>
      <c r="D156" s="949"/>
      <c r="E156" s="949"/>
      <c r="F156" s="949"/>
      <c r="G156" s="949"/>
      <c r="H156" s="949"/>
      <c r="I156" s="949"/>
      <c r="J156" s="950">
        <v>2</v>
      </c>
      <c r="K156" s="950">
        <v>5</v>
      </c>
      <c r="L156" s="950">
        <v>4</v>
      </c>
      <c r="M156" s="950">
        <v>5</v>
      </c>
      <c r="N156" s="949">
        <v>16</v>
      </c>
      <c r="O156" s="219"/>
    </row>
    <row r="157" spans="1:15">
      <c r="A157" s="948" t="s">
        <v>378</v>
      </c>
      <c r="B157" s="949"/>
      <c r="C157" s="949"/>
      <c r="D157" s="949"/>
      <c r="E157" s="949"/>
      <c r="F157" s="949"/>
      <c r="G157" s="949"/>
      <c r="H157" s="949"/>
      <c r="I157" s="949"/>
      <c r="J157" s="950">
        <v>6</v>
      </c>
      <c r="K157" s="950">
        <v>0</v>
      </c>
      <c r="L157" s="950">
        <v>4</v>
      </c>
      <c r="M157" s="950">
        <v>6</v>
      </c>
      <c r="N157" s="949">
        <v>16</v>
      </c>
      <c r="O157" s="219"/>
    </row>
    <row r="158" spans="1:15" ht="22.5">
      <c r="A158" s="948" t="s">
        <v>531</v>
      </c>
      <c r="B158" s="949"/>
      <c r="C158" s="949"/>
      <c r="D158" s="949"/>
      <c r="E158" s="949"/>
      <c r="F158" s="949"/>
      <c r="G158" s="949"/>
      <c r="H158" s="949"/>
      <c r="I158" s="949"/>
      <c r="J158" s="950">
        <v>5</v>
      </c>
      <c r="K158" s="950">
        <v>5</v>
      </c>
      <c r="L158" s="950">
        <v>3</v>
      </c>
      <c r="M158" s="950">
        <v>2</v>
      </c>
      <c r="N158" s="949">
        <v>15</v>
      </c>
      <c r="O158" s="219"/>
    </row>
    <row r="159" spans="1:15">
      <c r="A159" s="948" t="s">
        <v>361</v>
      </c>
      <c r="B159" s="949"/>
      <c r="C159" s="949"/>
      <c r="D159" s="949"/>
      <c r="E159" s="949"/>
      <c r="F159" s="949"/>
      <c r="G159" s="949"/>
      <c r="H159" s="949"/>
      <c r="I159" s="949"/>
      <c r="J159" s="950">
        <v>6</v>
      </c>
      <c r="K159" s="950">
        <v>2</v>
      </c>
      <c r="L159" s="950">
        <v>4</v>
      </c>
      <c r="M159" s="950">
        <v>3</v>
      </c>
      <c r="N159" s="949">
        <v>15</v>
      </c>
      <c r="O159" s="219"/>
    </row>
    <row r="160" spans="1:15" ht="22.5">
      <c r="A160" s="948" t="s">
        <v>525</v>
      </c>
      <c r="B160" s="949"/>
      <c r="C160" s="949"/>
      <c r="D160" s="949"/>
      <c r="E160" s="949"/>
      <c r="F160" s="949"/>
      <c r="G160" s="949"/>
      <c r="H160" s="949"/>
      <c r="I160" s="949"/>
      <c r="J160" s="950">
        <v>6</v>
      </c>
      <c r="K160" s="950">
        <v>2</v>
      </c>
      <c r="L160" s="950">
        <v>2</v>
      </c>
      <c r="M160" s="950">
        <v>4</v>
      </c>
      <c r="N160" s="949">
        <v>14</v>
      </c>
      <c r="O160" s="219"/>
    </row>
    <row r="161" spans="1:15" ht="22.5">
      <c r="A161" s="948" t="s">
        <v>535</v>
      </c>
      <c r="B161" s="949"/>
      <c r="C161" s="949"/>
      <c r="D161" s="949"/>
      <c r="E161" s="949"/>
      <c r="F161" s="949"/>
      <c r="G161" s="949"/>
      <c r="H161" s="949"/>
      <c r="I161" s="949"/>
      <c r="J161" s="950">
        <v>4</v>
      </c>
      <c r="K161" s="950">
        <v>2</v>
      </c>
      <c r="L161" s="950">
        <v>5</v>
      </c>
      <c r="M161" s="950">
        <v>3</v>
      </c>
      <c r="N161" s="949">
        <v>14</v>
      </c>
      <c r="O161" s="219"/>
    </row>
    <row r="162" spans="1:15" ht="22.5">
      <c r="A162" s="948" t="s">
        <v>536</v>
      </c>
      <c r="B162" s="949"/>
      <c r="C162" s="949"/>
      <c r="D162" s="949"/>
      <c r="E162" s="949"/>
      <c r="F162" s="949"/>
      <c r="G162" s="949"/>
      <c r="H162" s="949"/>
      <c r="I162" s="949"/>
      <c r="J162" s="950">
        <v>2</v>
      </c>
      <c r="K162" s="950">
        <v>2</v>
      </c>
      <c r="L162" s="950">
        <v>3</v>
      </c>
      <c r="M162" s="950">
        <v>7</v>
      </c>
      <c r="N162" s="949">
        <v>14</v>
      </c>
      <c r="O162" s="219"/>
    </row>
    <row r="163" spans="1:15">
      <c r="A163" s="948" t="s">
        <v>359</v>
      </c>
      <c r="B163" s="949"/>
      <c r="C163" s="949"/>
      <c r="D163" s="949"/>
      <c r="E163" s="949"/>
      <c r="F163" s="949"/>
      <c r="G163" s="949"/>
      <c r="H163" s="949"/>
      <c r="I163" s="949"/>
      <c r="J163" s="950">
        <v>2</v>
      </c>
      <c r="K163" s="950">
        <v>2</v>
      </c>
      <c r="L163" s="950">
        <v>7</v>
      </c>
      <c r="M163" s="950">
        <v>3</v>
      </c>
      <c r="N163" s="949">
        <v>14</v>
      </c>
      <c r="O163" s="219"/>
    </row>
    <row r="164" spans="1:15">
      <c r="A164" s="948" t="s">
        <v>367</v>
      </c>
      <c r="B164" s="949"/>
      <c r="C164" s="949"/>
      <c r="D164" s="949"/>
      <c r="E164" s="949"/>
      <c r="F164" s="949"/>
      <c r="G164" s="949"/>
      <c r="H164" s="949"/>
      <c r="I164" s="949"/>
      <c r="J164" s="950">
        <v>1</v>
      </c>
      <c r="K164" s="950">
        <v>2</v>
      </c>
      <c r="L164" s="950">
        <v>5</v>
      </c>
      <c r="M164" s="950">
        <v>6</v>
      </c>
      <c r="N164" s="949">
        <v>14</v>
      </c>
      <c r="O164" s="219"/>
    </row>
    <row r="165" spans="1:15" ht="22.5">
      <c r="A165" s="948" t="s">
        <v>500</v>
      </c>
      <c r="B165" s="949"/>
      <c r="C165" s="949"/>
      <c r="D165" s="949"/>
      <c r="E165" s="949"/>
      <c r="F165" s="949"/>
      <c r="G165" s="949"/>
      <c r="H165" s="949"/>
      <c r="I165" s="949"/>
      <c r="J165" s="950">
        <v>4</v>
      </c>
      <c r="K165" s="950">
        <v>2</v>
      </c>
      <c r="L165" s="950">
        <v>2</v>
      </c>
      <c r="M165" s="950">
        <v>5</v>
      </c>
      <c r="N165" s="949">
        <v>13</v>
      </c>
      <c r="O165" s="219"/>
    </row>
    <row r="166" spans="1:15" ht="22.5">
      <c r="A166" s="948" t="s">
        <v>362</v>
      </c>
      <c r="B166" s="949"/>
      <c r="C166" s="949"/>
      <c r="D166" s="949"/>
      <c r="E166" s="949"/>
      <c r="F166" s="949"/>
      <c r="G166" s="949"/>
      <c r="H166" s="949"/>
      <c r="I166" s="949"/>
      <c r="J166" s="950">
        <v>4</v>
      </c>
      <c r="K166" s="950">
        <v>3</v>
      </c>
      <c r="L166" s="950">
        <v>4</v>
      </c>
      <c r="M166" s="950">
        <v>2</v>
      </c>
      <c r="N166" s="949">
        <v>13</v>
      </c>
      <c r="O166" s="219"/>
    </row>
    <row r="167" spans="1:15">
      <c r="A167" s="951" t="s">
        <v>538</v>
      </c>
      <c r="B167" s="949"/>
      <c r="C167" s="949"/>
      <c r="D167" s="949"/>
      <c r="E167" s="949"/>
      <c r="F167" s="949"/>
      <c r="G167" s="949"/>
      <c r="H167" s="949"/>
      <c r="I167" s="949"/>
      <c r="J167" s="950">
        <v>2</v>
      </c>
      <c r="K167" s="950">
        <v>5</v>
      </c>
      <c r="L167" s="950">
        <v>6</v>
      </c>
      <c r="M167" s="950">
        <v>0</v>
      </c>
      <c r="N167" s="949">
        <v>13</v>
      </c>
      <c r="O167" s="219"/>
    </row>
    <row r="168" spans="1:15" ht="33.75">
      <c r="A168" s="948" t="s">
        <v>493</v>
      </c>
      <c r="B168" s="949"/>
      <c r="C168" s="949"/>
      <c r="D168" s="949"/>
      <c r="E168" s="949"/>
      <c r="F168" s="949"/>
      <c r="G168" s="949"/>
      <c r="H168" s="949"/>
      <c r="I168" s="949"/>
      <c r="J168" s="950">
        <v>1</v>
      </c>
      <c r="K168" s="950">
        <v>4</v>
      </c>
      <c r="L168" s="950">
        <v>2</v>
      </c>
      <c r="M168" s="950">
        <v>5</v>
      </c>
      <c r="N168" s="949">
        <v>12</v>
      </c>
      <c r="O168" s="219"/>
    </row>
    <row r="169" spans="1:15">
      <c r="A169" s="948" t="s">
        <v>353</v>
      </c>
      <c r="B169" s="949"/>
      <c r="C169" s="949"/>
      <c r="D169" s="949"/>
      <c r="E169" s="949"/>
      <c r="F169" s="949"/>
      <c r="G169" s="949"/>
      <c r="H169" s="949"/>
      <c r="I169" s="949"/>
      <c r="J169" s="950">
        <v>5</v>
      </c>
      <c r="K169" s="950">
        <v>2</v>
      </c>
      <c r="L169" s="950">
        <v>4</v>
      </c>
      <c r="M169" s="950">
        <v>1</v>
      </c>
      <c r="N169" s="949">
        <v>12</v>
      </c>
      <c r="O169" s="219"/>
    </row>
    <row r="170" spans="1:15">
      <c r="A170" s="948" t="s">
        <v>379</v>
      </c>
      <c r="B170" s="949"/>
      <c r="C170" s="949"/>
      <c r="D170" s="949"/>
      <c r="E170" s="949"/>
      <c r="F170" s="949"/>
      <c r="G170" s="949"/>
      <c r="H170" s="949"/>
      <c r="I170" s="949"/>
      <c r="J170" s="950">
        <v>2</v>
      </c>
      <c r="K170" s="950">
        <v>4</v>
      </c>
      <c r="L170" s="950">
        <v>4</v>
      </c>
      <c r="M170" s="950">
        <v>2</v>
      </c>
      <c r="N170" s="949">
        <v>12</v>
      </c>
      <c r="O170" s="219"/>
    </row>
    <row r="171" spans="1:15" ht="22.5">
      <c r="A171" s="951" t="s">
        <v>480</v>
      </c>
      <c r="B171" s="949"/>
      <c r="C171" s="949"/>
      <c r="D171" s="949"/>
      <c r="E171" s="949"/>
      <c r="F171" s="949"/>
      <c r="G171" s="949"/>
      <c r="H171" s="949"/>
      <c r="I171" s="949"/>
      <c r="J171" s="950">
        <v>2</v>
      </c>
      <c r="K171" s="949">
        <v>3</v>
      </c>
      <c r="L171" s="950">
        <v>3</v>
      </c>
      <c r="M171" s="950">
        <v>3</v>
      </c>
      <c r="N171" s="949">
        <v>11</v>
      </c>
      <c r="O171" s="219"/>
    </row>
    <row r="172" spans="1:15" ht="22.5">
      <c r="A172" s="948" t="s">
        <v>520</v>
      </c>
      <c r="B172" s="949"/>
      <c r="C172" s="949"/>
      <c r="D172" s="949"/>
      <c r="E172" s="949"/>
      <c r="F172" s="949"/>
      <c r="G172" s="949"/>
      <c r="H172" s="949"/>
      <c r="I172" s="949"/>
      <c r="J172" s="950">
        <v>2</v>
      </c>
      <c r="K172" s="950">
        <v>0</v>
      </c>
      <c r="L172" s="950">
        <v>7</v>
      </c>
      <c r="M172" s="950">
        <v>2</v>
      </c>
      <c r="N172" s="949">
        <v>11</v>
      </c>
      <c r="O172" s="219"/>
    </row>
    <row r="173" spans="1:15">
      <c r="A173" s="951" t="s">
        <v>357</v>
      </c>
      <c r="B173" s="949"/>
      <c r="C173" s="949"/>
      <c r="D173" s="949"/>
      <c r="E173" s="949"/>
      <c r="F173" s="949"/>
      <c r="G173" s="949"/>
      <c r="H173" s="949"/>
      <c r="I173" s="949"/>
      <c r="J173" s="950">
        <v>4</v>
      </c>
      <c r="K173" s="950">
        <v>1</v>
      </c>
      <c r="L173" s="950">
        <v>4</v>
      </c>
      <c r="M173" s="950">
        <v>2</v>
      </c>
      <c r="N173" s="949">
        <v>11</v>
      </c>
      <c r="O173" s="219"/>
    </row>
    <row r="174" spans="1:15" ht="22.5">
      <c r="A174" s="948" t="s">
        <v>371</v>
      </c>
      <c r="B174" s="949"/>
      <c r="C174" s="949"/>
      <c r="D174" s="949"/>
      <c r="E174" s="949"/>
      <c r="F174" s="949"/>
      <c r="G174" s="949"/>
      <c r="H174" s="949"/>
      <c r="I174" s="949"/>
      <c r="J174" s="950">
        <v>3</v>
      </c>
      <c r="K174" s="950">
        <v>1</v>
      </c>
      <c r="L174" s="950">
        <v>5</v>
      </c>
      <c r="M174" s="950">
        <v>2</v>
      </c>
      <c r="N174" s="949">
        <v>11</v>
      </c>
      <c r="O174" s="219"/>
    </row>
    <row r="175" spans="1:15">
      <c r="A175" s="948" t="s">
        <v>349</v>
      </c>
      <c r="B175" s="949"/>
      <c r="C175" s="949"/>
      <c r="D175" s="949"/>
      <c r="E175" s="949"/>
      <c r="F175" s="949"/>
      <c r="G175" s="949"/>
      <c r="H175" s="949"/>
      <c r="I175" s="949"/>
      <c r="J175" s="950">
        <v>0</v>
      </c>
      <c r="K175" s="950">
        <v>3</v>
      </c>
      <c r="L175" s="950">
        <v>7</v>
      </c>
      <c r="M175" s="950">
        <v>0</v>
      </c>
      <c r="N175" s="949">
        <v>10</v>
      </c>
      <c r="O175" s="219"/>
    </row>
    <row r="176" spans="1:15" ht="22.5">
      <c r="A176" s="948" t="s">
        <v>355</v>
      </c>
      <c r="B176" s="949"/>
      <c r="C176" s="949"/>
      <c r="D176" s="949"/>
      <c r="E176" s="949"/>
      <c r="F176" s="949"/>
      <c r="G176" s="949"/>
      <c r="H176" s="949"/>
      <c r="I176" s="949"/>
      <c r="J176" s="950">
        <v>2</v>
      </c>
      <c r="K176" s="950">
        <v>2</v>
      </c>
      <c r="L176" s="950">
        <v>5</v>
      </c>
      <c r="M176" s="950">
        <v>1</v>
      </c>
      <c r="N176" s="949">
        <v>10</v>
      </c>
      <c r="O176" s="219"/>
    </row>
    <row r="177" spans="1:15">
      <c r="A177" s="948" t="s">
        <v>350</v>
      </c>
      <c r="B177" s="949"/>
      <c r="C177" s="949"/>
      <c r="D177" s="949"/>
      <c r="E177" s="949"/>
      <c r="F177" s="949"/>
      <c r="G177" s="949"/>
      <c r="H177" s="949"/>
      <c r="I177" s="949"/>
      <c r="J177" s="950">
        <v>2</v>
      </c>
      <c r="K177" s="950">
        <v>3</v>
      </c>
      <c r="L177" s="950">
        <v>4</v>
      </c>
      <c r="M177" s="950">
        <v>0</v>
      </c>
      <c r="N177" s="949">
        <v>9</v>
      </c>
      <c r="O177" s="219"/>
    </row>
    <row r="178" spans="1:15">
      <c r="A178" s="948" t="s">
        <v>375</v>
      </c>
      <c r="B178" s="949"/>
      <c r="C178" s="949"/>
      <c r="D178" s="949"/>
      <c r="E178" s="949"/>
      <c r="F178" s="949"/>
      <c r="G178" s="949"/>
      <c r="H178" s="949"/>
      <c r="I178" s="949"/>
      <c r="J178" s="950">
        <v>3</v>
      </c>
      <c r="K178" s="950">
        <v>1</v>
      </c>
      <c r="L178" s="950">
        <v>3</v>
      </c>
      <c r="M178" s="950">
        <v>2</v>
      </c>
      <c r="N178" s="949">
        <v>9</v>
      </c>
      <c r="O178" s="219"/>
    </row>
    <row r="179" spans="1:15">
      <c r="A179" s="948" t="s">
        <v>366</v>
      </c>
      <c r="B179" s="949"/>
      <c r="C179" s="949"/>
      <c r="D179" s="949"/>
      <c r="E179" s="949"/>
      <c r="F179" s="949"/>
      <c r="G179" s="949"/>
      <c r="H179" s="949"/>
      <c r="I179" s="949"/>
      <c r="J179" s="950">
        <v>1</v>
      </c>
      <c r="K179" s="950">
        <v>3</v>
      </c>
      <c r="L179" s="950">
        <v>4</v>
      </c>
      <c r="M179" s="950">
        <v>0</v>
      </c>
      <c r="N179" s="949">
        <v>8</v>
      </c>
      <c r="O179" s="219"/>
    </row>
    <row r="180" spans="1:15" ht="22.5">
      <c r="A180" s="948" t="s">
        <v>490</v>
      </c>
      <c r="B180" s="949"/>
      <c r="C180" s="949"/>
      <c r="D180" s="949"/>
      <c r="E180" s="949"/>
      <c r="F180" s="949"/>
      <c r="G180" s="949"/>
      <c r="H180" s="949"/>
      <c r="I180" s="949"/>
      <c r="J180" s="950">
        <v>3</v>
      </c>
      <c r="K180" s="950">
        <v>1</v>
      </c>
      <c r="L180" s="950">
        <v>0</v>
      </c>
      <c r="M180" s="950">
        <v>3</v>
      </c>
      <c r="N180" s="949">
        <v>7</v>
      </c>
      <c r="O180" s="219"/>
    </row>
    <row r="181" spans="1:15" ht="22.5">
      <c r="A181" s="948" t="s">
        <v>527</v>
      </c>
      <c r="B181" s="949"/>
      <c r="C181" s="949"/>
      <c r="D181" s="949"/>
      <c r="E181" s="949"/>
      <c r="F181" s="949"/>
      <c r="G181" s="949"/>
      <c r="H181" s="949"/>
      <c r="I181" s="949"/>
      <c r="J181" s="950">
        <v>0</v>
      </c>
      <c r="K181" s="950">
        <v>1</v>
      </c>
      <c r="L181" s="950">
        <v>3</v>
      </c>
      <c r="M181" s="950">
        <v>3</v>
      </c>
      <c r="N181" s="949">
        <v>7</v>
      </c>
      <c r="O181" s="219"/>
    </row>
    <row r="182" spans="1:15" ht="22.5">
      <c r="A182" s="951" t="s">
        <v>567</v>
      </c>
      <c r="B182" s="949"/>
      <c r="C182" s="949"/>
      <c r="D182" s="949"/>
      <c r="E182" s="949"/>
      <c r="F182" s="949"/>
      <c r="G182" s="949"/>
      <c r="H182" s="949"/>
      <c r="I182" s="949"/>
      <c r="J182" s="950">
        <v>3</v>
      </c>
      <c r="K182" s="949">
        <v>3</v>
      </c>
      <c r="L182" s="950">
        <v>1</v>
      </c>
      <c r="M182" s="949">
        <v>0</v>
      </c>
      <c r="N182" s="949">
        <v>7</v>
      </c>
      <c r="O182" s="219"/>
    </row>
    <row r="183" spans="1:15" ht="22.5">
      <c r="A183" s="948" t="s">
        <v>351</v>
      </c>
      <c r="B183" s="949"/>
      <c r="C183" s="949"/>
      <c r="D183" s="949"/>
      <c r="E183" s="949"/>
      <c r="F183" s="949"/>
      <c r="G183" s="949"/>
      <c r="H183" s="949"/>
      <c r="I183" s="949"/>
      <c r="J183" s="950">
        <v>0</v>
      </c>
      <c r="K183" s="950">
        <v>3</v>
      </c>
      <c r="L183" s="950">
        <v>4</v>
      </c>
      <c r="M183" s="950">
        <v>0</v>
      </c>
      <c r="N183" s="949">
        <v>7</v>
      </c>
      <c r="O183" s="219"/>
    </row>
    <row r="184" spans="1:15" ht="22.5">
      <c r="A184" s="948" t="s">
        <v>492</v>
      </c>
      <c r="B184" s="949"/>
      <c r="C184" s="949"/>
      <c r="D184" s="949"/>
      <c r="E184" s="949"/>
      <c r="F184" s="949"/>
      <c r="G184" s="949"/>
      <c r="H184" s="949"/>
      <c r="I184" s="949"/>
      <c r="J184" s="950">
        <v>2</v>
      </c>
      <c r="K184" s="950">
        <v>1</v>
      </c>
      <c r="L184" s="950">
        <v>0</v>
      </c>
      <c r="M184" s="950">
        <v>3</v>
      </c>
      <c r="N184" s="949">
        <v>6</v>
      </c>
      <c r="O184" s="219"/>
    </row>
    <row r="185" spans="1:15">
      <c r="A185" s="948" t="s">
        <v>358</v>
      </c>
      <c r="B185" s="949"/>
      <c r="C185" s="949"/>
      <c r="D185" s="949"/>
      <c r="E185" s="949"/>
      <c r="F185" s="949"/>
      <c r="G185" s="949"/>
      <c r="H185" s="949"/>
      <c r="I185" s="949"/>
      <c r="J185" s="950">
        <v>1</v>
      </c>
      <c r="K185" s="950">
        <v>0</v>
      </c>
      <c r="L185" s="950">
        <v>2</v>
      </c>
      <c r="M185" s="950">
        <v>3</v>
      </c>
      <c r="N185" s="949">
        <v>6</v>
      </c>
      <c r="O185" s="219"/>
    </row>
    <row r="186" spans="1:15" ht="22.5">
      <c r="A186" s="948" t="s">
        <v>377</v>
      </c>
      <c r="B186" s="949"/>
      <c r="C186" s="949"/>
      <c r="D186" s="949"/>
      <c r="E186" s="949"/>
      <c r="F186" s="949"/>
      <c r="G186" s="949"/>
      <c r="H186" s="949"/>
      <c r="I186" s="949"/>
      <c r="J186" s="950">
        <v>2</v>
      </c>
      <c r="K186" s="950">
        <v>2</v>
      </c>
      <c r="L186" s="950">
        <v>2</v>
      </c>
      <c r="M186" s="950">
        <v>0</v>
      </c>
      <c r="N186" s="949">
        <v>6</v>
      </c>
      <c r="O186" s="219"/>
    </row>
    <row r="187" spans="1:15" ht="33.75">
      <c r="A187" s="948" t="s">
        <v>497</v>
      </c>
      <c r="B187" s="949"/>
      <c r="C187" s="949"/>
      <c r="D187" s="949"/>
      <c r="E187" s="949"/>
      <c r="F187" s="949"/>
      <c r="G187" s="949"/>
      <c r="H187" s="949"/>
      <c r="I187" s="949"/>
      <c r="J187" s="950">
        <v>1</v>
      </c>
      <c r="K187" s="950">
        <v>2</v>
      </c>
      <c r="L187" s="950">
        <v>2</v>
      </c>
      <c r="M187" s="950">
        <v>0</v>
      </c>
      <c r="N187" s="949">
        <v>5</v>
      </c>
      <c r="O187" s="219"/>
    </row>
    <row r="188" spans="1:15" ht="22.5">
      <c r="A188" s="951" t="s">
        <v>519</v>
      </c>
      <c r="B188" s="949"/>
      <c r="C188" s="949"/>
      <c r="D188" s="949"/>
      <c r="E188" s="949"/>
      <c r="F188" s="949"/>
      <c r="G188" s="949"/>
      <c r="H188" s="949"/>
      <c r="I188" s="949"/>
      <c r="J188" s="950">
        <v>0</v>
      </c>
      <c r="K188" s="950">
        <v>1</v>
      </c>
      <c r="L188" s="950">
        <v>1</v>
      </c>
      <c r="M188" s="950">
        <v>3</v>
      </c>
      <c r="N188" s="949">
        <v>5</v>
      </c>
      <c r="O188" s="219"/>
    </row>
    <row r="189" spans="1:15" ht="22.5">
      <c r="A189" s="948" t="s">
        <v>354</v>
      </c>
      <c r="B189" s="949"/>
      <c r="C189" s="949"/>
      <c r="D189" s="949"/>
      <c r="E189" s="949"/>
      <c r="F189" s="949"/>
      <c r="G189" s="949"/>
      <c r="H189" s="949"/>
      <c r="I189" s="949"/>
      <c r="J189" s="950">
        <v>0</v>
      </c>
      <c r="K189" s="950">
        <v>0</v>
      </c>
      <c r="L189" s="950">
        <v>4</v>
      </c>
      <c r="M189" s="950">
        <v>1</v>
      </c>
      <c r="N189" s="949">
        <v>5</v>
      </c>
      <c r="O189" s="219"/>
    </row>
    <row r="190" spans="1:15" ht="22.5">
      <c r="A190" s="951" t="s">
        <v>537</v>
      </c>
      <c r="B190" s="949"/>
      <c r="C190" s="949"/>
      <c r="D190" s="949"/>
      <c r="E190" s="949"/>
      <c r="F190" s="949"/>
      <c r="G190" s="949"/>
      <c r="H190" s="949"/>
      <c r="I190" s="949"/>
      <c r="J190" s="950">
        <v>1</v>
      </c>
      <c r="K190" s="950">
        <v>2</v>
      </c>
      <c r="L190" s="950">
        <v>2</v>
      </c>
      <c r="M190" s="950">
        <v>0</v>
      </c>
      <c r="N190" s="949">
        <v>5</v>
      </c>
      <c r="O190" s="219"/>
    </row>
    <row r="191" spans="1:15">
      <c r="A191" s="948" t="s">
        <v>368</v>
      </c>
      <c r="B191" s="949"/>
      <c r="C191" s="949"/>
      <c r="D191" s="949"/>
      <c r="E191" s="949"/>
      <c r="F191" s="949"/>
      <c r="G191" s="949"/>
      <c r="H191" s="949"/>
      <c r="I191" s="949"/>
      <c r="J191" s="950">
        <v>3</v>
      </c>
      <c r="K191" s="950">
        <v>0</v>
      </c>
      <c r="L191" s="950">
        <v>2</v>
      </c>
      <c r="M191" s="950">
        <v>0</v>
      </c>
      <c r="N191" s="949">
        <v>5</v>
      </c>
      <c r="O191" s="219"/>
    </row>
    <row r="192" spans="1:15" ht="22.5">
      <c r="A192" s="951" t="s">
        <v>506</v>
      </c>
      <c r="B192" s="949"/>
      <c r="C192" s="949"/>
      <c r="D192" s="949"/>
      <c r="E192" s="949"/>
      <c r="F192" s="949"/>
      <c r="G192" s="949"/>
      <c r="H192" s="949"/>
      <c r="I192" s="949"/>
      <c r="J192" s="950">
        <v>0</v>
      </c>
      <c r="K192" s="950">
        <v>0</v>
      </c>
      <c r="L192" s="950">
        <v>2</v>
      </c>
      <c r="M192" s="950">
        <v>2</v>
      </c>
      <c r="N192" s="949">
        <v>4</v>
      </c>
      <c r="O192" s="219"/>
    </row>
    <row r="193" spans="1:41" ht="22.5">
      <c r="A193" s="948" t="s">
        <v>488</v>
      </c>
      <c r="B193" s="949"/>
      <c r="C193" s="949"/>
      <c r="D193" s="949"/>
      <c r="E193" s="949"/>
      <c r="F193" s="949"/>
      <c r="G193" s="949"/>
      <c r="H193" s="949"/>
      <c r="I193" s="949"/>
      <c r="J193" s="950">
        <v>0</v>
      </c>
      <c r="K193" s="950">
        <v>1</v>
      </c>
      <c r="L193" s="950">
        <v>2</v>
      </c>
      <c r="M193" s="950">
        <v>0</v>
      </c>
      <c r="N193" s="949">
        <v>3</v>
      </c>
      <c r="O193" s="219"/>
    </row>
    <row r="194" spans="1:41" ht="22.5">
      <c r="A194" s="948" t="s">
        <v>528</v>
      </c>
      <c r="B194" s="949"/>
      <c r="C194" s="949"/>
      <c r="D194" s="949"/>
      <c r="E194" s="949"/>
      <c r="F194" s="949"/>
      <c r="G194" s="949"/>
      <c r="H194" s="949"/>
      <c r="I194" s="949"/>
      <c r="J194" s="950">
        <v>0</v>
      </c>
      <c r="K194" s="950">
        <v>2</v>
      </c>
      <c r="L194" s="950">
        <v>1</v>
      </c>
      <c r="M194" s="950">
        <v>0</v>
      </c>
      <c r="N194" s="949">
        <v>3</v>
      </c>
      <c r="O194" s="219"/>
    </row>
    <row r="195" spans="1:41">
      <c r="A195" s="948" t="s">
        <v>370</v>
      </c>
      <c r="B195" s="949"/>
      <c r="C195" s="949"/>
      <c r="D195" s="949"/>
      <c r="E195" s="949"/>
      <c r="F195" s="949"/>
      <c r="G195" s="949"/>
      <c r="H195" s="949"/>
      <c r="I195" s="949"/>
      <c r="J195" s="950">
        <v>0</v>
      </c>
      <c r="K195" s="950">
        <v>0</v>
      </c>
      <c r="L195" s="950">
        <v>2</v>
      </c>
      <c r="M195" s="950">
        <v>1</v>
      </c>
      <c r="N195" s="949">
        <v>3</v>
      </c>
      <c r="O195" s="219"/>
    </row>
    <row r="196" spans="1:41" ht="22.5">
      <c r="A196" s="948" t="s">
        <v>521</v>
      </c>
      <c r="B196" s="949"/>
      <c r="C196" s="949"/>
      <c r="D196" s="949"/>
      <c r="E196" s="949"/>
      <c r="F196" s="949"/>
      <c r="G196" s="949"/>
      <c r="H196" s="949"/>
      <c r="I196" s="949"/>
      <c r="J196" s="950">
        <v>0</v>
      </c>
      <c r="K196" s="950">
        <v>0</v>
      </c>
      <c r="L196" s="950">
        <v>0</v>
      </c>
      <c r="M196" s="950">
        <v>2</v>
      </c>
      <c r="N196" s="949">
        <v>2</v>
      </c>
      <c r="O196" s="219"/>
    </row>
    <row r="197" spans="1:41" ht="23.25" customHeight="1">
      <c r="A197" s="948" t="s">
        <v>532</v>
      </c>
      <c r="B197" s="949"/>
      <c r="C197" s="949"/>
      <c r="D197" s="949"/>
      <c r="E197" s="949"/>
      <c r="F197" s="949"/>
      <c r="G197" s="949"/>
      <c r="H197" s="949"/>
      <c r="I197" s="949"/>
      <c r="J197" s="950">
        <v>0</v>
      </c>
      <c r="K197" s="950">
        <v>1</v>
      </c>
      <c r="L197" s="950">
        <v>0</v>
      </c>
      <c r="M197" s="950">
        <v>0</v>
      </c>
      <c r="N197" s="949">
        <v>1</v>
      </c>
      <c r="O197" s="219"/>
    </row>
    <row r="198" spans="1:41" ht="23.25" customHeight="1">
      <c r="A198" s="948" t="s">
        <v>481</v>
      </c>
      <c r="B198" s="949"/>
      <c r="C198" s="949"/>
      <c r="D198" s="949"/>
      <c r="E198" s="949"/>
      <c r="F198" s="949"/>
      <c r="G198" s="949"/>
      <c r="H198" s="949"/>
      <c r="I198" s="949"/>
      <c r="J198" s="950">
        <v>0</v>
      </c>
      <c r="K198" s="950">
        <v>0</v>
      </c>
      <c r="L198" s="950">
        <v>0</v>
      </c>
      <c r="M198" s="950">
        <v>0</v>
      </c>
      <c r="N198" s="949">
        <v>0</v>
      </c>
      <c r="O198" s="219"/>
      <c r="S198" s="1002"/>
      <c r="T198" s="1002"/>
      <c r="U198" s="1002"/>
      <c r="V198" s="1002"/>
      <c r="W198" s="1002"/>
      <c r="X198" s="1002"/>
      <c r="Y198" s="1002"/>
      <c r="Z198" s="1002"/>
      <c r="AA198" s="1002"/>
      <c r="AB198" s="1002"/>
      <c r="AC198" s="1002"/>
      <c r="AD198" s="1002"/>
      <c r="AE198" s="1002"/>
      <c r="AF198" s="1004"/>
      <c r="AG198" s="1004"/>
    </row>
    <row r="199" spans="1:41" s="1002" customFormat="1" ht="23.25" customHeight="1">
      <c r="A199" s="948" t="s">
        <v>508</v>
      </c>
      <c r="B199" s="949"/>
      <c r="C199" s="949"/>
      <c r="D199" s="949"/>
      <c r="E199" s="949"/>
      <c r="F199" s="949"/>
      <c r="G199" s="949"/>
      <c r="H199" s="949"/>
      <c r="I199" s="949"/>
      <c r="J199" s="950">
        <v>0</v>
      </c>
      <c r="K199" s="950">
        <v>0</v>
      </c>
      <c r="L199" s="950">
        <v>0</v>
      </c>
      <c r="M199" s="950">
        <v>0</v>
      </c>
      <c r="N199" s="949">
        <v>0</v>
      </c>
      <c r="O199" s="303"/>
      <c r="P199" s="1003"/>
      <c r="Q199" s="1003"/>
      <c r="AF199" s="1004"/>
      <c r="AG199" s="1004"/>
      <c r="AH199" s="1143"/>
      <c r="AI199" s="1143"/>
      <c r="AJ199" s="1143"/>
      <c r="AK199" s="1143"/>
      <c r="AL199" s="1143"/>
      <c r="AM199" s="1143"/>
      <c r="AN199" s="1143"/>
      <c r="AO199" s="1143"/>
    </row>
    <row r="200" spans="1:41" s="1002" customFormat="1" ht="23.25" customHeight="1">
      <c r="A200" s="948" t="s">
        <v>533</v>
      </c>
      <c r="B200" s="949"/>
      <c r="C200" s="949"/>
      <c r="D200" s="949"/>
      <c r="E200" s="949"/>
      <c r="F200" s="949"/>
      <c r="G200" s="949"/>
      <c r="H200" s="949"/>
      <c r="I200" s="949"/>
      <c r="J200" s="950">
        <v>0</v>
      </c>
      <c r="K200" s="950">
        <v>0</v>
      </c>
      <c r="L200" s="950">
        <v>0</v>
      </c>
      <c r="M200" s="950">
        <v>0</v>
      </c>
      <c r="N200" s="949">
        <v>0</v>
      </c>
      <c r="O200" s="303"/>
      <c r="P200" s="1003"/>
      <c r="Q200" s="1003"/>
      <c r="S200" s="337"/>
      <c r="T200" s="337"/>
      <c r="U200" s="337"/>
      <c r="V200" s="337"/>
      <c r="W200" s="337"/>
      <c r="X200" s="337"/>
      <c r="Y200" s="337"/>
      <c r="Z200" s="337"/>
      <c r="AA200" s="337"/>
      <c r="AB200" s="337"/>
      <c r="AC200" s="337"/>
      <c r="AD200" s="337"/>
      <c r="AE200" s="337"/>
      <c r="AF200" s="234"/>
      <c r="AG200" s="234"/>
      <c r="AH200" s="1143"/>
      <c r="AI200" s="1143"/>
      <c r="AJ200" s="1143"/>
      <c r="AK200" s="1143"/>
      <c r="AL200" s="1143"/>
      <c r="AM200" s="1143"/>
      <c r="AN200" s="1143"/>
      <c r="AO200" s="1143"/>
    </row>
    <row r="201" spans="1:41" s="337" customFormat="1" ht="23.25" customHeight="1">
      <c r="A201" s="944" t="s">
        <v>540</v>
      </c>
      <c r="B201" s="945"/>
      <c r="C201" s="945"/>
      <c r="D201" s="945"/>
      <c r="E201" s="945"/>
      <c r="F201" s="945"/>
      <c r="G201" s="945"/>
      <c r="H201" s="945"/>
      <c r="I201" s="945"/>
      <c r="J201" s="945">
        <v>916</v>
      </c>
      <c r="K201" s="945">
        <v>964</v>
      </c>
      <c r="L201" s="945">
        <v>830</v>
      </c>
      <c r="M201" s="945">
        <v>959</v>
      </c>
      <c r="N201" s="945">
        <v>3669</v>
      </c>
      <c r="O201" s="675"/>
      <c r="P201" s="1001"/>
      <c r="Q201" s="1001"/>
      <c r="S201" s="231"/>
      <c r="T201" s="231"/>
      <c r="U201" s="231"/>
      <c r="V201" s="231"/>
      <c r="W201" s="231"/>
      <c r="X201" s="231"/>
      <c r="Y201" s="231"/>
      <c r="Z201" s="231"/>
      <c r="AA201" s="231"/>
      <c r="AB201" s="231"/>
      <c r="AC201" s="231"/>
      <c r="AD201" s="231"/>
      <c r="AE201" s="231"/>
      <c r="AF201" s="233"/>
      <c r="AG201" s="233"/>
      <c r="AH201" s="642"/>
      <c r="AI201" s="642"/>
      <c r="AJ201" s="642"/>
      <c r="AK201" s="642"/>
      <c r="AL201" s="642"/>
      <c r="AM201" s="642"/>
      <c r="AN201" s="642"/>
      <c r="AO201" s="642"/>
    </row>
  </sheetData>
  <sortState ref="A121:N200">
    <sortCondition descending="1" ref="N120"/>
  </sortState>
  <mergeCells count="7">
    <mergeCell ref="S44:AE44"/>
    <mergeCell ref="A4:C4"/>
    <mergeCell ref="S21:AG21"/>
    <mergeCell ref="S23:AE23"/>
    <mergeCell ref="S26:AE26"/>
    <mergeCell ref="S31:AE31"/>
    <mergeCell ref="S37:AE37"/>
  </mergeCells>
  <conditionalFormatting sqref="A23:A33 A35:A96">
    <cfRule type="expression" dxfId="6" priority="8" stopIfTrue="1">
      <formula>AND(COUNTIF($A$23:$A$33, A23)+COUNTIF($A$35:$A$96, A23)&gt;1,NOT(ISBLANK(A23)))</formula>
    </cfRule>
  </conditionalFormatting>
  <conditionalFormatting sqref="A117:A118">
    <cfRule type="expression" dxfId="5" priority="9" stopIfTrue="1">
      <formula>AND(COUNTIF($A$117:$A$118, A117)&gt;1,NOT(ISBLANK(A117)))</formula>
    </cfRule>
  </conditionalFormatting>
  <conditionalFormatting sqref="A23:A101">
    <cfRule type="expression" dxfId="4" priority="7" stopIfTrue="1">
      <formula>AND(COUNTIF($A$23:$A$101, A23)&gt;1,NOT(ISBLANK(A23)))</formula>
    </cfRule>
  </conditionalFormatting>
  <conditionalFormatting sqref="A122:A132 A134:A195">
    <cfRule type="expression" dxfId="3" priority="6" stopIfTrue="1">
      <formula>AND(COUNTIF($A$23:$A$33, A122)+COUNTIF($A$35:$A$96, A122)&gt;1,NOT(ISBLANK(A122)))</formula>
    </cfRule>
  </conditionalFormatting>
  <conditionalFormatting sqref="A122:A200">
    <cfRule type="expression" dxfId="2" priority="5" stopIfTrue="1">
      <formula>AND(COUNTIF($A$23:$A$101, A122)&gt;1,NOT(ISBLANK(A122)))</formula>
    </cfRule>
  </conditionalFormatting>
  <conditionalFormatting sqref="A108:A116">
    <cfRule type="expression" dxfId="1" priority="2" stopIfTrue="1">
      <formula>AND(COUNTIF($A$23:$A$33, A108)+COUNTIF($A$35:$A$96, A108)&gt;1,NOT(ISBLANK(A108)))</formula>
    </cfRule>
  </conditionalFormatting>
  <conditionalFormatting sqref="A108:A116">
    <cfRule type="expression" dxfId="0" priority="1" stopIfTrue="1">
      <formula>AND(COUNTIF($A$23:$A$101, A108)&gt;1,NOT(ISBLANK(A108)))</formula>
    </cfRule>
  </conditionalFormatting>
  <pageMargins left="0.511811024" right="0.511811024" top="0.78740157500000008" bottom="0.78740157500000008" header="0.31496062000000008" footer="0.31496062000000008"/>
  <pageSetup paperSize="9" fitToWidth="0" fitToHeight="0" orientation="portrait" r:id="rId1"/>
  <ignoredErrors>
    <ignoredError sqref="N102:O102" formula="1"/>
    <ignoredError sqref="K102:M102" formula="1" formulaRange="1"/>
    <ignoredError sqref="J117:M117 J102" formulaRange="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6"/>
  <dimension ref="A8:AG43"/>
  <sheetViews>
    <sheetView zoomScale="90" zoomScaleNormal="90" workbookViewId="0">
      <selection activeCell="Q1" sqref="Q1"/>
    </sheetView>
  </sheetViews>
  <sheetFormatPr defaultRowHeight="15"/>
  <cols>
    <col min="1" max="1" width="9.140625" style="231" customWidth="1"/>
    <col min="2" max="2" width="12.28515625" style="231" customWidth="1"/>
    <col min="3" max="3" width="10.7109375" style="231" customWidth="1"/>
    <col min="4" max="4" width="11.7109375" style="231" customWidth="1"/>
    <col min="5" max="5" width="11.5703125" style="231" bestFit="1" customWidth="1"/>
    <col min="6" max="16384" width="9.140625" style="231"/>
  </cols>
  <sheetData>
    <row r="8" spans="1:33">
      <c r="A8" s="639"/>
      <c r="C8" s="232"/>
      <c r="D8" s="232"/>
      <c r="F8" s="233"/>
      <c r="G8" s="233"/>
      <c r="H8" s="233"/>
      <c r="I8" s="234"/>
      <c r="J8" s="233"/>
      <c r="K8" s="233"/>
      <c r="L8" s="233"/>
      <c r="M8" s="235"/>
      <c r="N8" s="236"/>
      <c r="O8" s="232"/>
      <c r="P8" s="232"/>
      <c r="Q8" s="232"/>
      <c r="AF8" s="233"/>
      <c r="AG8" s="233"/>
    </row>
    <row r="9" spans="1:33">
      <c r="A9" s="384"/>
      <c r="C9" s="232"/>
      <c r="D9" s="232"/>
      <c r="F9" s="233"/>
      <c r="G9" s="233"/>
      <c r="H9" s="233"/>
      <c r="I9" s="234"/>
      <c r="J9" s="233"/>
      <c r="K9" s="233"/>
      <c r="L9" s="233"/>
      <c r="M9" s="235"/>
      <c r="N9" s="236"/>
      <c r="O9" s="232"/>
      <c r="P9" s="232"/>
      <c r="Q9" s="232"/>
      <c r="AF9" s="233"/>
      <c r="AG9" s="233"/>
    </row>
    <row r="10" spans="1:33">
      <c r="A10" s="384"/>
      <c r="C10" s="232"/>
      <c r="D10" s="232"/>
      <c r="F10" s="233"/>
      <c r="G10" s="233"/>
      <c r="H10" s="233"/>
      <c r="I10" s="234"/>
      <c r="J10" s="233"/>
      <c r="K10" s="233"/>
      <c r="L10" s="233"/>
      <c r="M10" s="235"/>
      <c r="N10" s="236"/>
      <c r="O10" s="232"/>
      <c r="P10" s="232"/>
      <c r="Q10" s="232"/>
      <c r="AF10" s="233"/>
      <c r="AG10" s="233"/>
    </row>
    <row r="11" spans="1:33">
      <c r="A11" s="384"/>
      <c r="C11" s="232"/>
      <c r="D11" s="232"/>
      <c r="F11" s="233"/>
      <c r="G11" s="233"/>
      <c r="H11" s="233"/>
      <c r="I11" s="234"/>
      <c r="J11" s="233"/>
      <c r="K11" s="233"/>
      <c r="L11" s="233"/>
      <c r="M11" s="235"/>
      <c r="N11" s="236"/>
      <c r="O11" s="232"/>
      <c r="P11" s="232"/>
      <c r="Q11" s="232"/>
      <c r="AF11" s="233"/>
      <c r="AG11" s="233"/>
    </row>
    <row r="12" spans="1:33">
      <c r="A12" s="384"/>
      <c r="C12" s="232"/>
      <c r="D12" s="232"/>
      <c r="F12" s="233"/>
      <c r="G12" s="233"/>
      <c r="H12" s="233"/>
      <c r="I12" s="234"/>
      <c r="J12" s="233"/>
      <c r="K12" s="233"/>
      <c r="L12" s="233"/>
      <c r="M12" s="235"/>
      <c r="N12" s="236"/>
      <c r="O12" s="232"/>
      <c r="P12" s="232"/>
      <c r="Q12" s="232"/>
      <c r="AF12" s="233"/>
      <c r="AG12" s="233"/>
    </row>
    <row r="13" spans="1:33" ht="15.75" thickBot="1">
      <c r="B13" s="231">
        <v>23</v>
      </c>
    </row>
    <row r="14" spans="1:33" ht="15.75" thickBot="1">
      <c r="A14" s="995" t="s">
        <v>5</v>
      </c>
      <c r="B14" s="996" t="s">
        <v>6</v>
      </c>
      <c r="C14" s="997" t="s">
        <v>7</v>
      </c>
      <c r="E14" s="337" t="s">
        <v>5</v>
      </c>
      <c r="F14" s="337" t="s">
        <v>6</v>
      </c>
    </row>
    <row r="15" spans="1:33" ht="15.75" thickBot="1">
      <c r="A15" s="992">
        <v>46023</v>
      </c>
      <c r="B15" s="998">
        <v>34</v>
      </c>
      <c r="C15" s="999">
        <f>((B15-13)/13)*100</f>
        <v>161.53846153846155</v>
      </c>
      <c r="E15" s="1125">
        <v>46023</v>
      </c>
      <c r="F15" s="1126">
        <v>34</v>
      </c>
    </row>
    <row r="16" spans="1:33" ht="15.75" thickBot="1">
      <c r="A16" s="992">
        <v>46054</v>
      </c>
      <c r="B16" s="993">
        <v>24</v>
      </c>
      <c r="C16" s="994">
        <f t="shared" ref="C16:C26" si="0">((B16-B15)/B15)*100</f>
        <v>-29.411764705882355</v>
      </c>
      <c r="E16" s="1125">
        <v>46054</v>
      </c>
      <c r="F16" s="1126">
        <v>24</v>
      </c>
    </row>
    <row r="17" spans="1:6" ht="15.75" thickBot="1">
      <c r="A17" s="992">
        <v>46082</v>
      </c>
      <c r="B17" s="993">
        <v>19</v>
      </c>
      <c r="C17" s="994">
        <f t="shared" si="0"/>
        <v>-20.833333333333336</v>
      </c>
      <c r="E17" s="1125">
        <v>46082</v>
      </c>
      <c r="F17" s="1126">
        <v>19</v>
      </c>
    </row>
    <row r="18" spans="1:6" ht="15.75" thickBot="1">
      <c r="A18" s="992">
        <v>46113</v>
      </c>
      <c r="B18" s="993">
        <v>15</v>
      </c>
      <c r="C18" s="994">
        <f t="shared" si="0"/>
        <v>-21.052631578947366</v>
      </c>
      <c r="E18" s="1125">
        <v>46113</v>
      </c>
      <c r="F18" s="1126">
        <v>15</v>
      </c>
    </row>
    <row r="19" spans="1:6" ht="15.75" thickBot="1">
      <c r="A19" s="992">
        <v>46143</v>
      </c>
      <c r="B19" s="942">
        <v>0</v>
      </c>
      <c r="C19" s="943">
        <f t="shared" si="0"/>
        <v>-100</v>
      </c>
      <c r="E19" s="1125">
        <v>46143</v>
      </c>
      <c r="F19" s="1126">
        <v>0</v>
      </c>
    </row>
    <row r="20" spans="1:6" ht="15.75" thickBot="1">
      <c r="A20" s="992">
        <v>46174</v>
      </c>
      <c r="B20" s="942">
        <v>0</v>
      </c>
      <c r="C20" s="943" t="e">
        <f t="shared" si="0"/>
        <v>#DIV/0!</v>
      </c>
      <c r="E20" s="1125">
        <v>46174</v>
      </c>
      <c r="F20" s="1126">
        <v>0</v>
      </c>
    </row>
    <row r="21" spans="1:6" ht="15.75" thickBot="1">
      <c r="A21" s="992">
        <v>46204</v>
      </c>
      <c r="B21" s="942">
        <v>0</v>
      </c>
      <c r="C21" s="943" t="e">
        <f t="shared" si="0"/>
        <v>#DIV/0!</v>
      </c>
      <c r="E21" s="1125">
        <v>46204</v>
      </c>
      <c r="F21" s="1126">
        <v>0</v>
      </c>
    </row>
    <row r="22" spans="1:6" ht="15.75" thickBot="1">
      <c r="A22" s="992">
        <v>46235</v>
      </c>
      <c r="B22" s="942">
        <v>0</v>
      </c>
      <c r="C22" s="943" t="e">
        <f t="shared" si="0"/>
        <v>#DIV/0!</v>
      </c>
      <c r="E22" s="1125">
        <v>46235</v>
      </c>
      <c r="F22" s="1126">
        <v>0</v>
      </c>
    </row>
    <row r="23" spans="1:6" ht="15.75" thickBot="1">
      <c r="A23" s="992">
        <v>46266</v>
      </c>
      <c r="B23" s="942">
        <v>0</v>
      </c>
      <c r="C23" s="943" t="e">
        <f t="shared" si="0"/>
        <v>#DIV/0!</v>
      </c>
      <c r="E23" s="1125">
        <v>46266</v>
      </c>
      <c r="F23" s="1127">
        <v>0</v>
      </c>
    </row>
    <row r="24" spans="1:6" ht="15.75" thickBot="1">
      <c r="A24" s="992">
        <v>46296</v>
      </c>
      <c r="B24" s="942">
        <v>0</v>
      </c>
      <c r="C24" s="943" t="e">
        <f t="shared" si="0"/>
        <v>#DIV/0!</v>
      </c>
      <c r="E24" s="1125">
        <v>46296</v>
      </c>
      <c r="F24" s="1127">
        <v>0</v>
      </c>
    </row>
    <row r="25" spans="1:6" ht="15.75" thickBot="1">
      <c r="A25" s="992">
        <v>46327</v>
      </c>
      <c r="B25" s="942">
        <v>0</v>
      </c>
      <c r="C25" s="943" t="e">
        <f t="shared" si="0"/>
        <v>#DIV/0!</v>
      </c>
      <c r="E25" s="1125">
        <v>46327</v>
      </c>
      <c r="F25" s="1126">
        <v>0</v>
      </c>
    </row>
    <row r="26" spans="1:6" ht="15.75" thickBot="1">
      <c r="A26" s="992">
        <v>46357</v>
      </c>
      <c r="B26" s="942">
        <v>0</v>
      </c>
      <c r="C26" s="943" t="e">
        <f t="shared" si="0"/>
        <v>#DIV/0!</v>
      </c>
      <c r="E26" s="1125">
        <v>46357</v>
      </c>
      <c r="F26" s="1126">
        <v>0</v>
      </c>
    </row>
    <row r="27" spans="1:6" ht="15.75" thickBot="1">
      <c r="A27" s="1000" t="s">
        <v>8</v>
      </c>
      <c r="B27" s="1000">
        <f>SUM(B15:B26)</f>
        <v>92</v>
      </c>
      <c r="C27" s="1000"/>
      <c r="E27" s="1127" t="s">
        <v>8</v>
      </c>
      <c r="F27" s="1127">
        <f>SUM(F15:F26)</f>
        <v>92</v>
      </c>
    </row>
    <row r="29" spans="1:6" s="202" customFormat="1"/>
    <row r="30" spans="1:6" s="202" customFormat="1">
      <c r="A30" s="1128"/>
      <c r="B30" s="1129"/>
      <c r="D30" s="202" t="s">
        <v>550</v>
      </c>
      <c r="E30" s="202">
        <v>0</v>
      </c>
    </row>
    <row r="31" spans="1:6" s="202" customFormat="1">
      <c r="A31" s="1129"/>
      <c r="B31" s="1129"/>
      <c r="D31" s="202" t="s">
        <v>551</v>
      </c>
      <c r="E31" s="202">
        <v>1</v>
      </c>
    </row>
    <row r="32" spans="1:6" s="202" customFormat="1">
      <c r="D32" s="202" t="s">
        <v>552</v>
      </c>
      <c r="E32" s="202">
        <v>14</v>
      </c>
    </row>
    <row r="33" spans="1:9" s="202" customFormat="1">
      <c r="D33" s="202" t="s">
        <v>39</v>
      </c>
      <c r="E33" s="202">
        <f>SUM(E30:E32)</f>
        <v>15</v>
      </c>
    </row>
    <row r="41" spans="1:9">
      <c r="A41" s="1222" t="s">
        <v>20</v>
      </c>
      <c r="B41" s="1222"/>
      <c r="C41" s="1222"/>
      <c r="D41" s="1222"/>
      <c r="E41" s="1222"/>
      <c r="F41" s="1222"/>
      <c r="G41" s="1222"/>
      <c r="H41" s="1222"/>
      <c r="I41" s="1222"/>
    </row>
    <row r="42" spans="1:9">
      <c r="A42" s="1222"/>
      <c r="B42" s="1222"/>
      <c r="C42" s="1222"/>
      <c r="D42" s="1222"/>
      <c r="E42" s="1222"/>
      <c r="F42" s="1222"/>
      <c r="G42" s="1222"/>
      <c r="H42" s="1222"/>
      <c r="I42" s="1222"/>
    </row>
    <row r="43" spans="1:9">
      <c r="A43" s="1222"/>
      <c r="B43" s="1222"/>
      <c r="C43" s="1222"/>
      <c r="D43" s="1222"/>
      <c r="E43" s="1222"/>
      <c r="F43" s="1222"/>
      <c r="G43" s="1222"/>
      <c r="H43" s="1222"/>
      <c r="I43" s="1222"/>
    </row>
  </sheetData>
  <mergeCells count="1">
    <mergeCell ref="A41:I43"/>
  </mergeCells>
  <pageMargins left="0.511811024" right="0.511811024" top="0.78740157499999996" bottom="0.78740157499999996" header="0.31496062000000002" footer="0.31496062000000002"/>
  <pageSetup paperSize="9" orientation="portrait" r:id="rId1"/>
  <ignoredErrors>
    <ignoredError sqref="C17:C26" evalError="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7"/>
  <dimension ref="A1:B19"/>
  <sheetViews>
    <sheetView topLeftCell="C1" workbookViewId="0"/>
  </sheetViews>
  <sheetFormatPr defaultRowHeight="15"/>
  <cols>
    <col min="1" max="1" width="55.7109375" hidden="1" customWidth="1"/>
    <col min="2" max="2" width="19.85546875" hidden="1" customWidth="1"/>
    <col min="3" max="3" width="9.140625" customWidth="1"/>
  </cols>
  <sheetData>
    <row r="1" spans="1:2">
      <c r="A1" s="67" t="s">
        <v>3</v>
      </c>
    </row>
    <row r="2" spans="1:2">
      <c r="A2" s="1" t="s">
        <v>4</v>
      </c>
    </row>
    <row r="3" spans="1:2">
      <c r="A3" s="65"/>
    </row>
    <row r="4" spans="1:2">
      <c r="A4" s="174" t="s">
        <v>553</v>
      </c>
      <c r="B4" s="175" t="s">
        <v>554</v>
      </c>
    </row>
    <row r="5" spans="1:2" ht="15.75" thickBot="1">
      <c r="A5" s="176" t="s">
        <v>61</v>
      </c>
      <c r="B5" s="177">
        <v>135</v>
      </c>
    </row>
    <row r="6" spans="1:2" ht="45">
      <c r="A6" s="176" t="s">
        <v>555</v>
      </c>
      <c r="B6" s="177">
        <v>58</v>
      </c>
    </row>
    <row r="7" spans="1:2" ht="45">
      <c r="A7" s="178" t="s">
        <v>556</v>
      </c>
      <c r="B7" s="177">
        <v>281</v>
      </c>
    </row>
    <row r="8" spans="1:2" ht="15.75" thickBot="1">
      <c r="A8" s="176" t="s">
        <v>557</v>
      </c>
      <c r="B8" s="177">
        <v>106</v>
      </c>
    </row>
    <row r="9" spans="1:2" ht="15.75" thickBot="1">
      <c r="A9" s="176" t="s">
        <v>558</v>
      </c>
      <c r="B9" s="177">
        <v>4</v>
      </c>
    </row>
    <row r="10" spans="1:2" ht="15.75" thickBot="1">
      <c r="A10" s="176" t="s">
        <v>559</v>
      </c>
      <c r="B10" s="177">
        <v>257</v>
      </c>
    </row>
    <row r="11" spans="1:2" ht="15.75" thickBot="1">
      <c r="A11" s="176" t="s">
        <v>560</v>
      </c>
      <c r="B11" s="177">
        <v>72</v>
      </c>
    </row>
    <row r="12" spans="1:2" ht="30">
      <c r="A12" s="179" t="s">
        <v>561</v>
      </c>
      <c r="B12" s="177">
        <v>42</v>
      </c>
    </row>
    <row r="13" spans="1:2">
      <c r="A13" s="180" t="s">
        <v>19</v>
      </c>
      <c r="B13" s="181">
        <f>SUM(B5:B12)</f>
        <v>955</v>
      </c>
    </row>
    <row r="16" spans="1:2">
      <c r="A16" s="65"/>
    </row>
    <row r="17" spans="1:1">
      <c r="A17" s="65"/>
    </row>
    <row r="18" spans="1:1">
      <c r="A18" s="65"/>
    </row>
    <row r="19" spans="1:1">
      <c r="A19" s="65"/>
    </row>
  </sheetData>
  <pageMargins left="0.511811024" right="0.511811024" top="0.78740157500000008" bottom="0.78740157500000008" header="0.31496062000000008" footer="0.3149606200000000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zoomScale="90" zoomScaleNormal="90" workbookViewId="0">
      <selection activeCell="U4" sqref="U4"/>
    </sheetView>
  </sheetViews>
  <sheetFormatPr defaultRowHeight="15"/>
  <cols>
    <col min="1" max="1" width="6.42578125" style="231" customWidth="1"/>
    <col min="2" max="2" width="19.7109375" style="231" customWidth="1"/>
    <col min="3" max="10" width="9.140625" style="231"/>
    <col min="11" max="11" width="9.5703125" style="231" customWidth="1"/>
    <col min="12" max="16384" width="9.140625" style="231"/>
  </cols>
  <sheetData>
    <row r="1" spans="1:14">
      <c r="A1" s="384" t="s">
        <v>3</v>
      </c>
    </row>
    <row r="2" spans="1:14">
      <c r="A2" s="384" t="s">
        <v>4</v>
      </c>
    </row>
    <row r="5" spans="1:14" s="202" customFormat="1"/>
    <row r="6" spans="1:14" s="202" customFormat="1" ht="30">
      <c r="B6" s="406" t="s">
        <v>10</v>
      </c>
      <c r="C6" s="407">
        <v>46023</v>
      </c>
      <c r="D6" s="407">
        <v>46054</v>
      </c>
      <c r="E6" s="407">
        <v>46082</v>
      </c>
      <c r="F6" s="407">
        <v>46113</v>
      </c>
      <c r="G6" s="407">
        <v>46143</v>
      </c>
      <c r="H6" s="407">
        <v>46174</v>
      </c>
      <c r="I6" s="407">
        <v>46204</v>
      </c>
      <c r="J6" s="407">
        <v>46235</v>
      </c>
      <c r="K6" s="407">
        <v>46266</v>
      </c>
      <c r="L6" s="407">
        <v>46296</v>
      </c>
      <c r="M6" s="407">
        <v>46327</v>
      </c>
      <c r="N6" s="407">
        <v>46357</v>
      </c>
    </row>
    <row r="7" spans="1:14" s="202" customFormat="1">
      <c r="B7" s="273" t="s">
        <v>13</v>
      </c>
      <c r="C7" s="380">
        <v>62</v>
      </c>
      <c r="D7" s="380">
        <v>74</v>
      </c>
      <c r="E7" s="380">
        <v>78</v>
      </c>
      <c r="F7" s="380">
        <v>69</v>
      </c>
      <c r="G7" s="380"/>
      <c r="H7" s="380"/>
      <c r="I7" s="380"/>
      <c r="J7" s="380"/>
      <c r="K7" s="380"/>
      <c r="L7" s="380"/>
      <c r="M7" s="380"/>
      <c r="N7" s="380"/>
    </row>
    <row r="8" spans="1:14" s="202" customFormat="1">
      <c r="B8" s="273" t="s">
        <v>18</v>
      </c>
      <c r="C8" s="380">
        <v>56</v>
      </c>
      <c r="D8" s="380">
        <v>61</v>
      </c>
      <c r="E8" s="380">
        <v>65</v>
      </c>
      <c r="F8" s="380">
        <v>41</v>
      </c>
      <c r="G8" s="380"/>
      <c r="H8" s="380"/>
      <c r="I8" s="380"/>
      <c r="J8" s="380"/>
      <c r="K8" s="380"/>
      <c r="L8" s="380"/>
      <c r="M8" s="380"/>
      <c r="N8" s="380"/>
    </row>
    <row r="9" spans="1:14" s="202" customFormat="1">
      <c r="B9" s="1119"/>
      <c r="H9" s="214"/>
      <c r="I9" s="1120"/>
      <c r="J9" s="1121"/>
    </row>
    <row r="10" spans="1:14" s="202" customFormat="1"/>
    <row r="11" spans="1:14">
      <c r="B11" s="677"/>
      <c r="C11" s="190"/>
      <c r="D11" s="190"/>
      <c r="E11" s="678"/>
      <c r="F11" s="190"/>
      <c r="G11" s="187"/>
    </row>
    <row r="12" spans="1:14">
      <c r="C12" s="232"/>
      <c r="D12" s="232"/>
      <c r="E12" s="232"/>
      <c r="F12" s="233"/>
      <c r="G12" s="679"/>
    </row>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1"/>
  <sheetViews>
    <sheetView zoomScale="80" zoomScaleNormal="80" workbookViewId="0">
      <selection activeCell="Q6" sqref="Q6"/>
    </sheetView>
  </sheetViews>
  <sheetFormatPr defaultRowHeight="15"/>
  <cols>
    <col min="1" max="1" width="66.5703125" customWidth="1"/>
    <col min="2" max="2" width="7.5703125" bestFit="1" customWidth="1"/>
    <col min="3" max="3" width="9.5703125" bestFit="1" customWidth="1"/>
    <col min="4" max="4" width="9.28515625" bestFit="1" customWidth="1"/>
    <col min="5" max="5" width="7.140625" customWidth="1"/>
    <col min="6" max="6" width="7.85546875" style="2" bestFit="1" customWidth="1"/>
    <col min="7" max="10" width="7.85546875" customWidth="1"/>
    <col min="11" max="11" width="8" customWidth="1"/>
    <col min="12" max="13" width="7.85546875" customWidth="1"/>
    <col min="14" max="14" width="7.7109375" customWidth="1"/>
    <col min="15" max="15" width="7.140625" bestFit="1" customWidth="1"/>
    <col min="16" max="16" width="8" bestFit="1" customWidth="1"/>
    <col min="17" max="17" width="11.42578125" customWidth="1"/>
    <col min="18" max="20" width="9.140625" customWidth="1"/>
    <col min="21" max="21" width="22" bestFit="1" customWidth="1"/>
    <col min="22" max="22" width="11" bestFit="1" customWidth="1"/>
    <col min="23" max="23" width="6.85546875" bestFit="1" customWidth="1"/>
    <col min="24" max="24" width="9.140625" customWidth="1"/>
  </cols>
  <sheetData>
    <row r="1" spans="1:32">
      <c r="A1" s="1" t="s">
        <v>3</v>
      </c>
      <c r="B1" s="1"/>
      <c r="C1" s="1"/>
      <c r="R1" s="202"/>
      <c r="S1" s="202"/>
      <c r="T1" s="202"/>
      <c r="U1" s="202"/>
      <c r="V1" s="202"/>
      <c r="W1" s="202"/>
    </row>
    <row r="2" spans="1:32">
      <c r="A2" s="1" t="s">
        <v>4</v>
      </c>
      <c r="B2" s="1"/>
      <c r="C2" s="1"/>
      <c r="R2" s="202"/>
      <c r="S2" s="202"/>
      <c r="T2" s="202"/>
      <c r="U2" s="202"/>
      <c r="V2" s="202"/>
      <c r="W2" s="202"/>
    </row>
    <row r="3" spans="1:32" ht="15.75" thickBot="1">
      <c r="R3" s="202"/>
      <c r="S3" s="202"/>
      <c r="T3" s="202"/>
      <c r="U3" s="202"/>
      <c r="V3" s="202"/>
      <c r="W3" s="202"/>
    </row>
    <row r="4" spans="1:32" ht="54.75" customHeight="1" thickBot="1">
      <c r="A4" s="274" t="s">
        <v>22</v>
      </c>
      <c r="B4" s="257">
        <v>46357</v>
      </c>
      <c r="C4" s="490" t="s">
        <v>23</v>
      </c>
      <c r="D4" s="490" t="s">
        <v>24</v>
      </c>
      <c r="E4" s="275">
        <v>46266</v>
      </c>
      <c r="F4" s="275">
        <v>46235</v>
      </c>
      <c r="G4" s="275">
        <v>46204</v>
      </c>
      <c r="H4" s="275">
        <v>46174</v>
      </c>
      <c r="I4" s="276">
        <v>46143</v>
      </c>
      <c r="J4" s="241">
        <v>46113</v>
      </c>
      <c r="K4" s="241">
        <v>46082</v>
      </c>
      <c r="L4" s="241">
        <v>46054</v>
      </c>
      <c r="M4" s="243">
        <v>46023</v>
      </c>
      <c r="N4" s="275" t="s">
        <v>8</v>
      </c>
      <c r="O4" s="277" t="s">
        <v>9</v>
      </c>
      <c r="P4" s="394" t="s">
        <v>11</v>
      </c>
      <c r="Q4" s="395" t="s">
        <v>582</v>
      </c>
      <c r="R4" s="202"/>
      <c r="S4" s="202"/>
      <c r="T4" s="202"/>
      <c r="U4" s="202"/>
      <c r="V4" s="202"/>
      <c r="W4" s="202"/>
    </row>
    <row r="5" spans="1:32" ht="15.75" thickBot="1">
      <c r="A5" s="330" t="s">
        <v>25</v>
      </c>
      <c r="B5" s="50"/>
      <c r="C5" s="23"/>
      <c r="D5" s="23"/>
      <c r="E5" s="23"/>
      <c r="F5" s="23"/>
      <c r="G5" s="45"/>
      <c r="H5" s="45"/>
      <c r="I5" s="212"/>
      <c r="J5" s="89">
        <v>4</v>
      </c>
      <c r="K5" s="50">
        <v>9</v>
      </c>
      <c r="L5" s="89">
        <v>10</v>
      </c>
      <c r="M5" s="46">
        <v>6</v>
      </c>
      <c r="N5" s="47">
        <f t="shared" ref="N5:N12" si="0">SUM(B5:M5)</f>
        <v>29</v>
      </c>
      <c r="O5" s="48">
        <f t="shared" ref="O5:O12" si="1">AVERAGE(B5:M5)</f>
        <v>7.25</v>
      </c>
      <c r="P5" s="396">
        <f>N5/N$13*100</f>
        <v>0.12364628634774452</v>
      </c>
      <c r="Q5" s="393">
        <f>(J5*100)/$J$13</f>
        <v>7.2228241242325755E-2</v>
      </c>
      <c r="R5" s="202"/>
      <c r="S5" s="202"/>
      <c r="T5" s="202"/>
      <c r="U5" s="202"/>
      <c r="V5" s="202"/>
      <c r="W5" s="202"/>
    </row>
    <row r="6" spans="1:32" ht="15.75" thickBot="1">
      <c r="A6" s="331" t="s">
        <v>26</v>
      </c>
      <c r="B6" s="50"/>
      <c r="C6" s="31"/>
      <c r="D6" s="31"/>
      <c r="E6" s="31"/>
      <c r="F6" s="31"/>
      <c r="G6" s="50"/>
      <c r="H6" s="50"/>
      <c r="I6" s="213"/>
      <c r="J6" s="90">
        <v>1218</v>
      </c>
      <c r="K6" s="50">
        <v>1465</v>
      </c>
      <c r="L6" s="90">
        <v>1260</v>
      </c>
      <c r="M6" s="51">
        <v>1124</v>
      </c>
      <c r="N6" s="47">
        <f t="shared" si="0"/>
        <v>5067</v>
      </c>
      <c r="O6" s="48">
        <f t="shared" si="1"/>
        <v>1266.75</v>
      </c>
      <c r="P6" s="49">
        <f t="shared" ref="P6:P13" si="2">N6/N$13*100</f>
        <v>21.6039907904835</v>
      </c>
      <c r="Q6" s="393">
        <f t="shared" ref="Q6:Q13" si="3">(J6*100)/$J$13</f>
        <v>21.993499458288191</v>
      </c>
      <c r="R6" s="202"/>
      <c r="S6" s="202"/>
      <c r="T6" s="202"/>
      <c r="U6" s="202"/>
      <c r="V6" s="202"/>
      <c r="W6" s="202"/>
    </row>
    <row r="7" spans="1:32" ht="15.75" thickBot="1">
      <c r="A7" s="331" t="s">
        <v>27</v>
      </c>
      <c r="B7" s="50"/>
      <c r="C7" s="31"/>
      <c r="D7" s="31"/>
      <c r="E7" s="31"/>
      <c r="F7" s="31"/>
      <c r="G7" s="50"/>
      <c r="H7" s="50"/>
      <c r="I7" s="213"/>
      <c r="J7" s="90">
        <v>591</v>
      </c>
      <c r="K7" s="50">
        <v>783</v>
      </c>
      <c r="L7" s="90">
        <v>610</v>
      </c>
      <c r="M7" s="51">
        <v>538</v>
      </c>
      <c r="N7" s="47">
        <f t="shared" si="0"/>
        <v>2522</v>
      </c>
      <c r="O7" s="48">
        <f t="shared" si="1"/>
        <v>630.5</v>
      </c>
      <c r="P7" s="49">
        <f t="shared" si="2"/>
        <v>10.752963247207299</v>
      </c>
      <c r="Q7" s="393">
        <f t="shared" si="3"/>
        <v>10.671722643553629</v>
      </c>
      <c r="R7" s="202"/>
      <c r="S7" s="202"/>
      <c r="T7" s="202"/>
      <c r="U7" s="202"/>
      <c r="V7" s="202"/>
      <c r="W7" s="202"/>
    </row>
    <row r="8" spans="1:32" ht="15.75" thickBot="1">
      <c r="A8" s="331" t="s">
        <v>28</v>
      </c>
      <c r="B8" s="50"/>
      <c r="C8" s="31"/>
      <c r="D8" s="31"/>
      <c r="E8" s="31"/>
      <c r="F8" s="31"/>
      <c r="G8" s="50"/>
      <c r="H8" s="50"/>
      <c r="I8" s="213"/>
      <c r="J8" s="90">
        <v>829</v>
      </c>
      <c r="K8" s="50">
        <v>976</v>
      </c>
      <c r="L8" s="90">
        <v>723</v>
      </c>
      <c r="M8" s="51">
        <v>917</v>
      </c>
      <c r="N8" s="47">
        <f t="shared" si="0"/>
        <v>3445</v>
      </c>
      <c r="O8" s="48">
        <f t="shared" si="1"/>
        <v>861.25</v>
      </c>
      <c r="P8" s="49">
        <f t="shared" si="2"/>
        <v>14.688326085102755</v>
      </c>
      <c r="Q8" s="393">
        <f t="shared" si="3"/>
        <v>14.969302997472012</v>
      </c>
      <c r="R8" s="238"/>
      <c r="S8" s="202"/>
      <c r="T8" s="202"/>
      <c r="U8" s="202"/>
      <c r="V8" s="202"/>
      <c r="W8" s="202"/>
    </row>
    <row r="9" spans="1:32" ht="15.75" thickBot="1">
      <c r="A9" s="332" t="s">
        <v>29</v>
      </c>
      <c r="B9" s="315"/>
      <c r="C9" s="37"/>
      <c r="D9" s="37"/>
      <c r="E9" s="37"/>
      <c r="F9" s="37"/>
      <c r="G9" s="315"/>
      <c r="H9" s="315"/>
      <c r="I9" s="316"/>
      <c r="J9" s="91">
        <v>146</v>
      </c>
      <c r="K9" s="315">
        <v>222</v>
      </c>
      <c r="L9" s="91">
        <v>116</v>
      </c>
      <c r="M9" s="317">
        <v>143</v>
      </c>
      <c r="N9" s="47">
        <f t="shared" si="0"/>
        <v>627</v>
      </c>
      <c r="O9" s="48">
        <f t="shared" si="1"/>
        <v>156.75</v>
      </c>
      <c r="P9" s="49">
        <f t="shared" si="2"/>
        <v>2.6733179841391661</v>
      </c>
      <c r="Q9" s="393">
        <f t="shared" si="3"/>
        <v>2.6363308053448899</v>
      </c>
      <c r="R9" s="238"/>
      <c r="S9" s="202"/>
      <c r="T9" s="202"/>
      <c r="U9" s="202"/>
      <c r="V9" s="202"/>
      <c r="W9" s="202"/>
    </row>
    <row r="10" spans="1:32" ht="15.75" thickBot="1">
      <c r="A10" s="579" t="s">
        <v>30</v>
      </c>
      <c r="B10" s="318"/>
      <c r="C10" s="182"/>
      <c r="D10" s="182"/>
      <c r="E10" s="182"/>
      <c r="F10" s="182"/>
      <c r="G10" s="318"/>
      <c r="H10" s="318"/>
      <c r="I10" s="318"/>
      <c r="J10" s="319">
        <v>106</v>
      </c>
      <c r="K10" s="318">
        <v>108</v>
      </c>
      <c r="L10" s="319">
        <v>81</v>
      </c>
      <c r="M10" s="324">
        <v>92</v>
      </c>
      <c r="N10" s="314">
        <f t="shared" si="0"/>
        <v>387</v>
      </c>
      <c r="O10" s="48">
        <f t="shared" si="1"/>
        <v>96.75</v>
      </c>
      <c r="P10" s="49">
        <f t="shared" si="2"/>
        <v>1.650038372985418</v>
      </c>
      <c r="Q10" s="393">
        <f t="shared" si="3"/>
        <v>1.9140483929216323</v>
      </c>
      <c r="R10" s="238"/>
      <c r="S10" s="239"/>
      <c r="T10" s="202"/>
      <c r="U10" s="202"/>
      <c r="V10" s="202"/>
      <c r="W10" s="202"/>
    </row>
    <row r="11" spans="1:32" ht="15.75" thickBot="1">
      <c r="A11" s="333" t="s">
        <v>31</v>
      </c>
      <c r="B11" s="321"/>
      <c r="C11" s="320"/>
      <c r="D11" s="320"/>
      <c r="E11" s="320"/>
      <c r="F11" s="320"/>
      <c r="G11" s="321"/>
      <c r="H11" s="321"/>
      <c r="I11" s="321"/>
      <c r="J11" s="322">
        <v>2479</v>
      </c>
      <c r="K11" s="321">
        <v>2759</v>
      </c>
      <c r="L11" s="322">
        <v>2608</v>
      </c>
      <c r="M11" s="327">
        <v>2802</v>
      </c>
      <c r="N11" s="325">
        <f t="shared" si="0"/>
        <v>10648</v>
      </c>
      <c r="O11" s="48">
        <f t="shared" si="1"/>
        <v>2662</v>
      </c>
      <c r="P11" s="49">
        <f t="shared" si="2"/>
        <v>45.399505414854609</v>
      </c>
      <c r="Q11" s="393">
        <f t="shared" si="3"/>
        <v>44.763452509931383</v>
      </c>
      <c r="R11" s="238"/>
      <c r="S11" s="239"/>
      <c r="T11" s="202"/>
      <c r="U11" s="202"/>
      <c r="V11" s="202"/>
      <c r="W11" s="202"/>
    </row>
    <row r="12" spans="1:32" ht="15.75" thickBot="1">
      <c r="A12" s="334" t="s">
        <v>32</v>
      </c>
      <c r="B12" s="321"/>
      <c r="C12" s="320"/>
      <c r="D12" s="320"/>
      <c r="E12" s="320"/>
      <c r="F12" s="320"/>
      <c r="G12" s="321"/>
      <c r="H12" s="321"/>
      <c r="I12" s="321"/>
      <c r="J12" s="322">
        <v>165</v>
      </c>
      <c r="K12" s="321">
        <v>228</v>
      </c>
      <c r="L12" s="322">
        <v>149</v>
      </c>
      <c r="M12" s="327">
        <v>187</v>
      </c>
      <c r="N12" s="326">
        <f t="shared" si="0"/>
        <v>729</v>
      </c>
      <c r="O12" s="48">
        <f t="shared" si="1"/>
        <v>182.25</v>
      </c>
      <c r="P12" s="49">
        <f t="shared" si="2"/>
        <v>3.1082118188795089</v>
      </c>
      <c r="Q12" s="393">
        <f t="shared" si="3"/>
        <v>2.9794149512459374</v>
      </c>
      <c r="R12" s="238"/>
      <c r="S12" s="239"/>
      <c r="T12" s="202"/>
      <c r="U12" s="202"/>
      <c r="V12" s="202"/>
      <c r="W12" s="202"/>
    </row>
    <row r="13" spans="1:32" ht="16.5" thickBot="1">
      <c r="A13" s="328" t="s">
        <v>33</v>
      </c>
      <c r="B13" s="323">
        <f t="shared" ref="B13:N13" si="4">SUM(B5:B12)</f>
        <v>0</v>
      </c>
      <c r="C13" s="323">
        <f t="shared" si="4"/>
        <v>0</v>
      </c>
      <c r="D13" s="323">
        <f t="shared" si="4"/>
        <v>0</v>
      </c>
      <c r="E13" s="323">
        <f t="shared" si="4"/>
        <v>0</v>
      </c>
      <c r="F13" s="323">
        <f t="shared" si="4"/>
        <v>0</v>
      </c>
      <c r="G13" s="323">
        <f t="shared" si="4"/>
        <v>0</v>
      </c>
      <c r="H13" s="323">
        <f t="shared" si="4"/>
        <v>0</v>
      </c>
      <c r="I13" s="323">
        <f t="shared" si="4"/>
        <v>0</v>
      </c>
      <c r="J13" s="323">
        <f t="shared" si="4"/>
        <v>5538</v>
      </c>
      <c r="K13" s="323">
        <f t="shared" si="4"/>
        <v>6550</v>
      </c>
      <c r="L13" s="323">
        <f t="shared" si="4"/>
        <v>5557</v>
      </c>
      <c r="M13" s="329">
        <f t="shared" si="4"/>
        <v>5809</v>
      </c>
      <c r="N13" s="278">
        <f t="shared" si="4"/>
        <v>23454</v>
      </c>
      <c r="O13" s="279">
        <f>AVERAGEIF(B13:M13,"&gt;0")</f>
        <v>5863.5</v>
      </c>
      <c r="P13" s="280">
        <f t="shared" si="2"/>
        <v>100</v>
      </c>
      <c r="Q13" s="393">
        <f t="shared" si="3"/>
        <v>100</v>
      </c>
      <c r="R13" s="238"/>
      <c r="S13" s="240"/>
      <c r="T13" s="202"/>
      <c r="U13" s="202"/>
      <c r="V13" s="202"/>
      <c r="W13" s="202"/>
      <c r="AD13" s="54"/>
      <c r="AE13" s="2"/>
      <c r="AF13" s="54"/>
    </row>
    <row r="14" spans="1:32">
      <c r="M14" s="55"/>
      <c r="N14" s="53"/>
      <c r="U14" s="54"/>
      <c r="V14" s="2"/>
      <c r="W14" s="54"/>
    </row>
    <row r="15" spans="1:32">
      <c r="A15" s="1161"/>
      <c r="B15" s="1161"/>
      <c r="C15" s="1161"/>
      <c r="D15" s="1161"/>
      <c r="E15" s="52"/>
      <c r="I15" s="53"/>
      <c r="J15" s="53"/>
      <c r="U15" s="54"/>
      <c r="V15" s="2"/>
      <c r="W15" s="54"/>
    </row>
    <row r="16" spans="1:32">
      <c r="A16" s="1161"/>
      <c r="B16" s="1161"/>
      <c r="C16" s="1161"/>
      <c r="D16" s="1161"/>
      <c r="I16" s="53"/>
      <c r="U16" s="54"/>
      <c r="V16" s="2"/>
      <c r="W16" s="54"/>
    </row>
    <row r="17" spans="1:23">
      <c r="A17" s="1161"/>
      <c r="B17" s="1161"/>
      <c r="C17" s="1161"/>
      <c r="D17" s="1161"/>
      <c r="U17" s="56"/>
      <c r="V17" s="2"/>
      <c r="W17" s="57"/>
    </row>
    <row r="22" spans="1:23">
      <c r="A22" s="1"/>
      <c r="B22" s="1"/>
      <c r="C22" s="1"/>
      <c r="D22" s="5"/>
    </row>
    <row r="23" spans="1:23">
      <c r="A23" s="54"/>
      <c r="B23" s="54"/>
      <c r="C23" s="54"/>
      <c r="D23" s="58"/>
    </row>
    <row r="24" spans="1:23">
      <c r="A24" s="54"/>
      <c r="B24" s="54"/>
      <c r="C24" s="54"/>
      <c r="D24" s="58"/>
    </row>
    <row r="25" spans="1:23">
      <c r="A25" s="54"/>
      <c r="B25" s="54"/>
      <c r="C25" s="54"/>
      <c r="D25" s="58"/>
    </row>
    <row r="26" spans="1:23">
      <c r="A26" s="54"/>
      <c r="B26" s="54"/>
      <c r="C26" s="54"/>
      <c r="D26" s="58"/>
    </row>
    <row r="27" spans="1:23">
      <c r="A27" s="56"/>
      <c r="B27" s="56"/>
      <c r="C27" s="56"/>
      <c r="D27" s="58"/>
    </row>
    <row r="28" spans="1:23">
      <c r="E28" s="53"/>
    </row>
    <row r="38" spans="1:1">
      <c r="A38" s="339"/>
    </row>
    <row r="39" spans="1:1">
      <c r="A39" s="503"/>
    </row>
    <row r="41" spans="1:1">
      <c r="A41" s="503"/>
    </row>
  </sheetData>
  <mergeCells count="1">
    <mergeCell ref="A15:D17"/>
  </mergeCells>
  <pageMargins left="0.511811024" right="0.511811024" top="0.78740157500000008" bottom="0.78740157500000008" header="0.31496062000000008" footer="0.31496062000000008"/>
  <pageSetup paperSize="9" fitToWidth="0" fitToHeight="0" orientation="portrait" r:id="rId1"/>
  <ignoredErrors>
    <ignoredError sqref="B13:M1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S48"/>
  <sheetViews>
    <sheetView zoomScale="90" zoomScaleNormal="90" workbookViewId="0">
      <selection activeCell="S8" sqref="S8"/>
    </sheetView>
  </sheetViews>
  <sheetFormatPr defaultRowHeight="15"/>
  <cols>
    <col min="1" max="1" width="16.85546875" style="462" customWidth="1"/>
    <col min="2" max="2" width="12" style="462" bestFit="1" customWidth="1"/>
    <col min="3" max="3" width="11" style="462" bestFit="1" customWidth="1"/>
    <col min="4" max="13" width="9.140625" style="462"/>
    <col min="14" max="14" width="11.42578125" style="462" customWidth="1"/>
    <col min="15" max="15" width="13.85546875" style="462" customWidth="1"/>
    <col min="16" max="17" width="9.140625" style="462"/>
    <col min="18" max="18" width="22" style="462" customWidth="1"/>
    <col min="19" max="16384" width="9.140625" style="462"/>
  </cols>
  <sheetData>
    <row r="10" spans="1:19">
      <c r="A10" s="639"/>
    </row>
    <row r="11" spans="1:19" ht="15.75" thickBot="1">
      <c r="A11" s="1162" t="s">
        <v>564</v>
      </c>
      <c r="B11" s="1162"/>
      <c r="C11" s="1162"/>
      <c r="R11" s="660"/>
    </row>
    <row r="12" spans="1:19" ht="15.75" thickBot="1">
      <c r="A12" s="459" t="s">
        <v>5</v>
      </c>
      <c r="B12" s="459" t="s">
        <v>6</v>
      </c>
      <c r="C12" s="459" t="s">
        <v>7</v>
      </c>
      <c r="R12" s="660"/>
    </row>
    <row r="13" spans="1:19" ht="15.75" thickBot="1">
      <c r="A13" s="456">
        <v>46023</v>
      </c>
      <c r="B13" s="458">
        <v>143</v>
      </c>
      <c r="C13" s="457">
        <f>((B13-161)/161)*100</f>
        <v>-11.180124223602485</v>
      </c>
      <c r="R13" s="660"/>
    </row>
    <row r="14" spans="1:19" ht="15.75" thickBot="1">
      <c r="A14" s="456">
        <v>46054</v>
      </c>
      <c r="B14" s="458">
        <v>80</v>
      </c>
      <c r="C14" s="457">
        <f t="shared" ref="C14:C24" si="0">((B14-B13)/B13)*100</f>
        <v>-44.05594405594406</v>
      </c>
      <c r="R14" s="661"/>
      <c r="S14" s="662"/>
    </row>
    <row r="15" spans="1:19" ht="15.75" thickBot="1">
      <c r="A15" s="456">
        <v>46082</v>
      </c>
      <c r="B15" s="458">
        <v>154</v>
      </c>
      <c r="C15" s="457">
        <f t="shared" si="0"/>
        <v>92.5</v>
      </c>
    </row>
    <row r="16" spans="1:19" ht="15.75" thickBot="1">
      <c r="A16" s="456">
        <v>46113</v>
      </c>
      <c r="B16" s="458">
        <v>142</v>
      </c>
      <c r="C16" s="457">
        <f t="shared" si="0"/>
        <v>-7.7922077922077921</v>
      </c>
    </row>
    <row r="17" spans="1:13" ht="15.75" thickBot="1">
      <c r="A17" s="456">
        <v>46143</v>
      </c>
      <c r="B17" s="940">
        <v>0</v>
      </c>
      <c r="C17" s="941">
        <f t="shared" si="0"/>
        <v>-100</v>
      </c>
    </row>
    <row r="18" spans="1:13" ht="15.75" thickBot="1">
      <c r="A18" s="456">
        <v>46174</v>
      </c>
      <c r="B18" s="940">
        <v>0</v>
      </c>
      <c r="C18" s="941" t="e">
        <f t="shared" si="0"/>
        <v>#DIV/0!</v>
      </c>
    </row>
    <row r="19" spans="1:13" ht="15.75" thickBot="1">
      <c r="A19" s="456">
        <v>46204</v>
      </c>
      <c r="B19" s="940">
        <v>0</v>
      </c>
      <c r="C19" s="941" t="e">
        <f t="shared" si="0"/>
        <v>#DIV/0!</v>
      </c>
    </row>
    <row r="20" spans="1:13" ht="15.75" thickBot="1">
      <c r="A20" s="456">
        <v>46235</v>
      </c>
      <c r="B20" s="940">
        <v>0</v>
      </c>
      <c r="C20" s="941" t="e">
        <f t="shared" si="0"/>
        <v>#DIV/0!</v>
      </c>
    </row>
    <row r="21" spans="1:13" ht="15.75" thickBot="1">
      <c r="A21" s="456">
        <v>46266</v>
      </c>
      <c r="B21" s="940">
        <v>0</v>
      </c>
      <c r="C21" s="941" t="e">
        <f t="shared" si="0"/>
        <v>#DIV/0!</v>
      </c>
    </row>
    <row r="22" spans="1:13" ht="15.75" thickBot="1">
      <c r="A22" s="456">
        <v>46296</v>
      </c>
      <c r="B22" s="940">
        <v>0</v>
      </c>
      <c r="C22" s="941" t="e">
        <f t="shared" si="0"/>
        <v>#DIV/0!</v>
      </c>
    </row>
    <row r="23" spans="1:13" ht="15.75" thickBot="1">
      <c r="A23" s="456">
        <v>46327</v>
      </c>
      <c r="B23" s="940">
        <v>0</v>
      </c>
      <c r="C23" s="941" t="e">
        <f t="shared" si="0"/>
        <v>#DIV/0!</v>
      </c>
    </row>
    <row r="24" spans="1:13" ht="15.75" thickBot="1">
      <c r="A24" s="456">
        <v>46357</v>
      </c>
      <c r="B24" s="940">
        <v>0</v>
      </c>
      <c r="C24" s="941" t="e">
        <f t="shared" si="0"/>
        <v>#DIV/0!</v>
      </c>
    </row>
    <row r="25" spans="1:13" ht="15.75" thickBot="1">
      <c r="A25" s="455" t="s">
        <v>8</v>
      </c>
      <c r="B25" s="455">
        <f>SUM(B13:B24)</f>
        <v>519</v>
      </c>
      <c r="C25" s="455"/>
    </row>
    <row r="27" spans="1:13">
      <c r="A27" s="1163" t="s">
        <v>20</v>
      </c>
      <c r="B27" s="1163"/>
      <c r="C27" s="1163"/>
      <c r="D27" s="1163"/>
      <c r="E27" s="1163"/>
      <c r="F27" s="1163"/>
      <c r="G27" s="1163"/>
      <c r="H27" s="1163"/>
      <c r="I27" s="1163"/>
    </row>
    <row r="28" spans="1:13">
      <c r="A28" s="1163"/>
      <c r="B28" s="1163"/>
      <c r="C28" s="1163"/>
      <c r="D28" s="1163"/>
      <c r="E28" s="1163"/>
      <c r="F28" s="1163"/>
      <c r="G28" s="1163"/>
      <c r="H28" s="1163"/>
      <c r="I28" s="1163"/>
    </row>
    <row r="29" spans="1:13">
      <c r="A29" s="1163"/>
      <c r="B29" s="1163"/>
      <c r="C29" s="1163"/>
      <c r="D29" s="1163"/>
      <c r="E29" s="1163"/>
      <c r="F29" s="1163"/>
      <c r="G29" s="1163"/>
      <c r="H29" s="1163"/>
      <c r="I29" s="1163"/>
    </row>
    <row r="30" spans="1:13">
      <c r="A30" s="1164" t="s">
        <v>575</v>
      </c>
      <c r="B30" s="1164"/>
      <c r="C30" s="1164"/>
      <c r="D30" s="1164"/>
      <c r="E30" s="1164"/>
      <c r="F30" s="1164"/>
      <c r="G30" s="1164"/>
      <c r="H30" s="1164"/>
      <c r="I30" s="1164"/>
      <c r="J30" s="1164"/>
      <c r="K30" s="1164"/>
      <c r="L30" s="1164"/>
      <c r="M30" s="1164"/>
    </row>
    <row r="31" spans="1:13">
      <c r="A31" s="1164"/>
      <c r="B31" s="1164"/>
      <c r="C31" s="1164"/>
      <c r="D31" s="1164"/>
      <c r="E31" s="1164"/>
      <c r="F31" s="1164"/>
      <c r="G31" s="1164"/>
      <c r="H31" s="1164"/>
      <c r="I31" s="1164"/>
      <c r="J31" s="1164"/>
      <c r="K31" s="1164"/>
      <c r="L31" s="1164"/>
      <c r="M31" s="1164"/>
    </row>
    <row r="32" spans="1:13">
      <c r="A32" s="1164"/>
      <c r="B32" s="1164"/>
      <c r="C32" s="1164"/>
      <c r="D32" s="1164"/>
      <c r="E32" s="1164"/>
      <c r="F32" s="1164"/>
      <c r="G32" s="1164"/>
      <c r="H32" s="1164"/>
      <c r="I32" s="1164"/>
      <c r="J32" s="1164"/>
      <c r="K32" s="1164"/>
      <c r="L32" s="1164"/>
      <c r="M32" s="1164"/>
    </row>
    <row r="33" spans="1:2">
      <c r="A33" s="466" t="s">
        <v>34</v>
      </c>
      <c r="B33" s="663">
        <v>21</v>
      </c>
    </row>
    <row r="34" spans="1:2">
      <c r="A34" s="466" t="s">
        <v>35</v>
      </c>
      <c r="B34" s="663">
        <v>22</v>
      </c>
    </row>
    <row r="35" spans="1:2">
      <c r="A35" s="466" t="s">
        <v>36</v>
      </c>
      <c r="B35" s="663">
        <v>99</v>
      </c>
    </row>
    <row r="36" spans="1:2">
      <c r="A36" s="460" t="s">
        <v>19</v>
      </c>
      <c r="B36" s="463">
        <f>SUM(B33:B35)</f>
        <v>142</v>
      </c>
    </row>
    <row r="37" spans="1:2">
      <c r="A37" s="460"/>
      <c r="B37" s="463"/>
    </row>
    <row r="38" spans="1:2">
      <c r="A38" s="465"/>
      <c r="B38" s="465"/>
    </row>
    <row r="39" spans="1:2">
      <c r="A39" s="461" t="s">
        <v>37</v>
      </c>
      <c r="B39" s="464" t="s">
        <v>6</v>
      </c>
    </row>
    <row r="40" spans="1:2">
      <c r="A40" s="461" t="s">
        <v>30</v>
      </c>
      <c r="B40" s="464">
        <v>2</v>
      </c>
    </row>
    <row r="41" spans="1:2">
      <c r="A41" s="461" t="s">
        <v>25</v>
      </c>
      <c r="B41" s="464">
        <v>1</v>
      </c>
    </row>
    <row r="42" spans="1:2">
      <c r="A42" s="461" t="s">
        <v>26</v>
      </c>
      <c r="B42" s="465">
        <v>0</v>
      </c>
    </row>
    <row r="43" spans="1:2">
      <c r="A43" s="461" t="s">
        <v>28</v>
      </c>
      <c r="B43" s="465">
        <v>84</v>
      </c>
    </row>
    <row r="44" spans="1:2">
      <c r="A44" s="461" t="s">
        <v>38</v>
      </c>
      <c r="B44" s="465">
        <v>6</v>
      </c>
    </row>
    <row r="45" spans="1:2">
      <c r="A45" s="461" t="s">
        <v>39</v>
      </c>
      <c r="B45" s="465">
        <v>17</v>
      </c>
    </row>
    <row r="46" spans="1:2">
      <c r="A46" s="461" t="s">
        <v>32</v>
      </c>
      <c r="B46" s="465">
        <v>13</v>
      </c>
    </row>
    <row r="47" spans="1:2">
      <c r="A47" s="461" t="s">
        <v>27</v>
      </c>
      <c r="B47" s="465">
        <v>19</v>
      </c>
    </row>
    <row r="48" spans="1:2">
      <c r="A48" s="460" t="s">
        <v>19</v>
      </c>
      <c r="B48" s="463">
        <f>SUM(B40:B47)</f>
        <v>142</v>
      </c>
    </row>
  </sheetData>
  <sortState ref="A40:B47">
    <sortCondition ref="A39"/>
  </sortState>
  <mergeCells count="3">
    <mergeCell ref="A11:C11"/>
    <mergeCell ref="A27:I29"/>
    <mergeCell ref="A30:M32"/>
  </mergeCells>
  <pageMargins left="0.511811024" right="0.511811024" top="0.78740157499999996" bottom="0.78740157499999996" header="0.31496062000000002" footer="0.31496062000000002"/>
  <pageSetup paperSize="9" orientation="portrait" r:id="rId1"/>
  <ignoredErrors>
    <ignoredError sqref="C15:C24"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dimension ref="A1:B18"/>
  <sheetViews>
    <sheetView zoomScale="90" zoomScaleNormal="90" workbookViewId="0">
      <selection activeCell="H11" sqref="H11"/>
    </sheetView>
  </sheetViews>
  <sheetFormatPr defaultRowHeight="15"/>
  <cols>
    <col min="1" max="1" width="70.140625" customWidth="1"/>
  </cols>
  <sheetData>
    <row r="1" spans="1:2">
      <c r="A1" s="1" t="s">
        <v>3</v>
      </c>
      <c r="B1" s="59"/>
    </row>
    <row r="2" spans="1:2">
      <c r="A2" s="1" t="s">
        <v>4</v>
      </c>
      <c r="B2" s="59"/>
    </row>
    <row r="3" spans="1:2" ht="15.75" thickBot="1">
      <c r="B3" s="60"/>
    </row>
    <row r="4" spans="1:2" ht="15.75" thickBot="1">
      <c r="A4" s="414" t="s">
        <v>40</v>
      </c>
      <c r="B4" s="254">
        <v>46113</v>
      </c>
    </row>
    <row r="5" spans="1:2">
      <c r="A5" s="413" t="s">
        <v>41</v>
      </c>
      <c r="B5" s="398">
        <v>189</v>
      </c>
    </row>
    <row r="6" spans="1:2">
      <c r="A6" s="251" t="s">
        <v>42</v>
      </c>
      <c r="B6" s="399">
        <v>8</v>
      </c>
    </row>
    <row r="7" spans="1:2">
      <c r="A7" s="251" t="s">
        <v>43</v>
      </c>
      <c r="B7" s="399">
        <v>4</v>
      </c>
    </row>
    <row r="8" spans="1:2" ht="15.75" thickBot="1">
      <c r="A8" s="252" t="s">
        <v>44</v>
      </c>
      <c r="B8" s="400">
        <v>34</v>
      </c>
    </row>
    <row r="9" spans="1:2" ht="15.75" thickBot="1">
      <c r="A9" s="253" t="s">
        <v>45</v>
      </c>
      <c r="B9" s="397">
        <f>SUM(B5:B8)</f>
        <v>235</v>
      </c>
    </row>
    <row r="11" spans="1:2" ht="30">
      <c r="A11" s="250" t="s">
        <v>46</v>
      </c>
    </row>
    <row r="14" spans="1:2" ht="45">
      <c r="A14" s="250" t="s">
        <v>47</v>
      </c>
    </row>
    <row r="16" spans="1:2" ht="60">
      <c r="A16" s="250" t="s">
        <v>48</v>
      </c>
    </row>
    <row r="18" spans="1:1" ht="60.75" customHeight="1">
      <c r="A18" s="611" t="s">
        <v>49</v>
      </c>
    </row>
  </sheetData>
  <pageMargins left="0.511811024" right="0.511811024" top="0.78740157499999996" bottom="0.78740157499999996" header="0.31496062000000002" footer="0.31496062000000002"/>
  <pageSetup paperSize="9" orientation="portrait" horizontalDpi="200" verticalDpi="200" r:id="rId1"/>
  <ignoredErrors>
    <ignoredError sqref="B9"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dimension ref="A1:P272"/>
  <sheetViews>
    <sheetView topLeftCell="A3" zoomScale="90" zoomScaleNormal="90" workbookViewId="0">
      <selection activeCell="N262" sqref="A4:N262"/>
    </sheetView>
  </sheetViews>
  <sheetFormatPr defaultRowHeight="15"/>
  <cols>
    <col min="1" max="1" width="69" customWidth="1"/>
    <col min="2" max="2" width="7.5703125" style="60" bestFit="1" customWidth="1"/>
    <col min="3" max="3" width="7.7109375" style="60" bestFit="1" customWidth="1"/>
    <col min="4" max="4" width="7.140625" style="60" bestFit="1" customWidth="1"/>
    <col min="5" max="5" width="7" style="60" bestFit="1" customWidth="1"/>
    <col min="6" max="6" width="7.7109375" style="60" bestFit="1" customWidth="1"/>
    <col min="7" max="7" width="6.42578125" style="60" bestFit="1" customWidth="1"/>
    <col min="8" max="8" width="7.140625" style="60" bestFit="1" customWidth="1"/>
    <col min="9" max="9" width="7.42578125" style="60" bestFit="1" customWidth="1"/>
    <col min="10" max="10" width="7.28515625" style="60" bestFit="1" customWidth="1"/>
    <col min="11" max="11" width="7.7109375" style="60" bestFit="1" customWidth="1"/>
    <col min="12" max="12" width="7.28515625" style="60" bestFit="1" customWidth="1"/>
    <col min="13" max="14" width="7" style="60" bestFit="1" customWidth="1"/>
    <col min="15" max="15" width="8.85546875" style="60" customWidth="1"/>
    <col min="16" max="16" width="8.7109375" style="61" bestFit="1" customWidth="1"/>
    <col min="17" max="17" width="9.140625" customWidth="1"/>
  </cols>
  <sheetData>
    <row r="1" spans="1:16">
      <c r="A1" s="1" t="s">
        <v>3</v>
      </c>
      <c r="B1" s="59"/>
      <c r="C1" s="59"/>
      <c r="D1" s="59"/>
      <c r="E1" s="59"/>
      <c r="F1" s="59"/>
      <c r="G1" s="59"/>
      <c r="H1" s="59"/>
      <c r="I1" s="59"/>
      <c r="J1" s="59"/>
      <c r="K1" s="59"/>
    </row>
    <row r="2" spans="1:16">
      <c r="A2" s="1" t="s">
        <v>4</v>
      </c>
      <c r="B2" s="59"/>
      <c r="C2" s="59"/>
      <c r="D2" s="59"/>
      <c r="E2" s="59"/>
      <c r="F2" s="59"/>
      <c r="G2" s="59"/>
      <c r="H2" s="59"/>
      <c r="I2" s="59"/>
      <c r="J2" s="59"/>
      <c r="K2" s="59"/>
    </row>
    <row r="3" spans="1:16" ht="15.75" thickBot="1"/>
    <row r="4" spans="1:16" ht="15.75" thickBot="1">
      <c r="A4" s="415" t="s">
        <v>50</v>
      </c>
      <c r="B4" s="416">
        <v>46357</v>
      </c>
      <c r="C4" s="417">
        <v>46327</v>
      </c>
      <c r="D4" s="418">
        <v>46296</v>
      </c>
      <c r="E4" s="417">
        <v>46266</v>
      </c>
      <c r="F4" s="417">
        <v>46235</v>
      </c>
      <c r="G4" s="417">
        <v>46204</v>
      </c>
      <c r="H4" s="417">
        <v>46174</v>
      </c>
      <c r="I4" s="419">
        <v>46143</v>
      </c>
      <c r="J4" s="417">
        <v>46113</v>
      </c>
      <c r="K4" s="416">
        <v>46082</v>
      </c>
      <c r="L4" s="420">
        <v>46054</v>
      </c>
      <c r="M4" s="421">
        <v>46023</v>
      </c>
      <c r="N4" s="257" t="s">
        <v>8</v>
      </c>
      <c r="O4" s="294" t="s">
        <v>9</v>
      </c>
      <c r="P4" s="183" t="s">
        <v>51</v>
      </c>
    </row>
    <row r="5" spans="1:16" s="673" customFormat="1">
      <c r="A5" s="680" t="s">
        <v>52</v>
      </c>
      <c r="B5" s="681"/>
      <c r="C5" s="666"/>
      <c r="D5" s="682"/>
      <c r="E5" s="682"/>
      <c r="F5" s="682"/>
      <c r="G5" s="682"/>
      <c r="H5" s="682"/>
      <c r="I5" s="682"/>
      <c r="J5" s="682">
        <v>0</v>
      </c>
      <c r="K5" s="683">
        <v>0</v>
      </c>
      <c r="L5" s="683">
        <v>0</v>
      </c>
      <c r="M5" s="669">
        <v>0</v>
      </c>
      <c r="N5" s="684">
        <f t="shared" ref="N5:N68" si="0">SUM(B5:M5)</f>
        <v>0</v>
      </c>
      <c r="O5" s="685">
        <f t="shared" ref="O5:O68" si="1">AVERAGE(B5:M5)</f>
        <v>0</v>
      </c>
      <c r="P5" s="686">
        <f t="shared" ref="P5:P68" si="2">(N5/$N$263)*100</f>
        <v>0</v>
      </c>
    </row>
    <row r="6" spans="1:16" s="673" customFormat="1">
      <c r="A6" s="680" t="s">
        <v>53</v>
      </c>
      <c r="B6" s="681"/>
      <c r="C6" s="666"/>
      <c r="D6" s="682"/>
      <c r="E6" s="682"/>
      <c r="F6" s="682"/>
      <c r="G6" s="682"/>
      <c r="H6" s="682"/>
      <c r="I6" s="682"/>
      <c r="J6" s="682">
        <v>0</v>
      </c>
      <c r="K6" s="683">
        <v>0</v>
      </c>
      <c r="L6" s="683">
        <v>1</v>
      </c>
      <c r="M6" s="669">
        <v>0</v>
      </c>
      <c r="N6" s="684">
        <f t="shared" si="0"/>
        <v>1</v>
      </c>
      <c r="O6" s="685">
        <f t="shared" si="1"/>
        <v>0.25</v>
      </c>
      <c r="P6" s="686">
        <f t="shared" si="2"/>
        <v>4.5710106504548154E-3</v>
      </c>
    </row>
    <row r="7" spans="1:16" s="691" customFormat="1">
      <c r="A7" s="687" t="s">
        <v>54</v>
      </c>
      <c r="B7" s="681"/>
      <c r="C7" s="666"/>
      <c r="D7" s="668"/>
      <c r="E7" s="668"/>
      <c r="F7" s="668"/>
      <c r="G7" s="668"/>
      <c r="H7" s="668"/>
      <c r="I7" s="668"/>
      <c r="J7" s="668">
        <v>0</v>
      </c>
      <c r="K7" s="666">
        <v>0</v>
      </c>
      <c r="L7" s="666">
        <v>0</v>
      </c>
      <c r="M7" s="669">
        <v>0</v>
      </c>
      <c r="N7" s="688">
        <f t="shared" si="0"/>
        <v>0</v>
      </c>
      <c r="O7" s="689">
        <f t="shared" si="1"/>
        <v>0</v>
      </c>
      <c r="P7" s="690">
        <f t="shared" si="2"/>
        <v>0</v>
      </c>
    </row>
    <row r="8" spans="1:16" s="691" customFormat="1">
      <c r="A8" s="687" t="s">
        <v>55</v>
      </c>
      <c r="B8" s="681"/>
      <c r="C8" s="666"/>
      <c r="D8" s="668"/>
      <c r="E8" s="668"/>
      <c r="F8" s="668"/>
      <c r="G8" s="668"/>
      <c r="H8" s="668"/>
      <c r="I8" s="668"/>
      <c r="J8" s="668">
        <v>1</v>
      </c>
      <c r="K8" s="666">
        <v>2</v>
      </c>
      <c r="L8" s="666">
        <v>1</v>
      </c>
      <c r="M8" s="669">
        <v>2</v>
      </c>
      <c r="N8" s="692">
        <f t="shared" si="0"/>
        <v>6</v>
      </c>
      <c r="O8" s="693">
        <f t="shared" si="1"/>
        <v>1.5</v>
      </c>
      <c r="P8" s="672">
        <f t="shared" si="2"/>
        <v>2.7426063902728896E-2</v>
      </c>
    </row>
    <row r="9" spans="1:16" s="691" customFormat="1">
      <c r="A9" s="687" t="s">
        <v>56</v>
      </c>
      <c r="B9" s="681"/>
      <c r="C9" s="666"/>
      <c r="D9" s="668"/>
      <c r="E9" s="668"/>
      <c r="F9" s="668"/>
      <c r="G9" s="668"/>
      <c r="H9" s="668"/>
      <c r="I9" s="668"/>
      <c r="J9" s="668">
        <v>8</v>
      </c>
      <c r="K9" s="666">
        <v>5</v>
      </c>
      <c r="L9" s="666">
        <v>3</v>
      </c>
      <c r="M9" s="669">
        <v>2</v>
      </c>
      <c r="N9" s="670">
        <f t="shared" si="0"/>
        <v>18</v>
      </c>
      <c r="O9" s="671">
        <f t="shared" si="1"/>
        <v>4.5</v>
      </c>
      <c r="P9" s="672">
        <f t="shared" si="2"/>
        <v>8.2278191708186676E-2</v>
      </c>
    </row>
    <row r="10" spans="1:16" s="691" customFormat="1">
      <c r="A10" s="687" t="s">
        <v>57</v>
      </c>
      <c r="B10" s="681"/>
      <c r="C10" s="666"/>
      <c r="D10" s="668"/>
      <c r="E10" s="668"/>
      <c r="F10" s="668"/>
      <c r="G10" s="668"/>
      <c r="H10" s="668"/>
      <c r="I10" s="668"/>
      <c r="J10" s="668">
        <v>0</v>
      </c>
      <c r="K10" s="666">
        <v>0</v>
      </c>
      <c r="L10" s="666">
        <v>1</v>
      </c>
      <c r="M10" s="669">
        <v>0</v>
      </c>
      <c r="N10" s="670">
        <f t="shared" si="0"/>
        <v>1</v>
      </c>
      <c r="O10" s="671">
        <f t="shared" si="1"/>
        <v>0.25</v>
      </c>
      <c r="P10" s="672">
        <f t="shared" si="2"/>
        <v>4.5710106504548154E-3</v>
      </c>
    </row>
    <row r="11" spans="1:16" s="691" customFormat="1">
      <c r="A11" s="687" t="s">
        <v>58</v>
      </c>
      <c r="B11" s="681"/>
      <c r="C11" s="666"/>
      <c r="D11" s="668"/>
      <c r="E11" s="668"/>
      <c r="F11" s="668"/>
      <c r="G11" s="668"/>
      <c r="H11" s="668"/>
      <c r="I11" s="668"/>
      <c r="J11" s="668">
        <v>2</v>
      </c>
      <c r="K11" s="666">
        <v>1</v>
      </c>
      <c r="L11" s="666">
        <v>3</v>
      </c>
      <c r="M11" s="669">
        <v>2</v>
      </c>
      <c r="N11" s="670">
        <f t="shared" si="0"/>
        <v>8</v>
      </c>
      <c r="O11" s="671">
        <f t="shared" si="1"/>
        <v>2</v>
      </c>
      <c r="P11" s="672">
        <f t="shared" si="2"/>
        <v>3.6568085203638523E-2</v>
      </c>
    </row>
    <row r="12" spans="1:16" s="691" customFormat="1">
      <c r="A12" s="694" t="s">
        <v>59</v>
      </c>
      <c r="B12" s="681"/>
      <c r="C12" s="666"/>
      <c r="D12" s="668"/>
      <c r="E12" s="668"/>
      <c r="F12" s="668"/>
      <c r="G12" s="668"/>
      <c r="H12" s="668"/>
      <c r="I12" s="668"/>
      <c r="J12" s="668">
        <v>0</v>
      </c>
      <c r="K12" s="666">
        <v>0</v>
      </c>
      <c r="L12" s="666">
        <v>0</v>
      </c>
      <c r="M12" s="669">
        <v>0</v>
      </c>
      <c r="N12" s="670">
        <f t="shared" si="0"/>
        <v>0</v>
      </c>
      <c r="O12" s="671">
        <f t="shared" si="1"/>
        <v>0</v>
      </c>
      <c r="P12" s="672">
        <f t="shared" si="2"/>
        <v>0</v>
      </c>
    </row>
    <row r="13" spans="1:16" s="691" customFormat="1">
      <c r="A13" s="687" t="s">
        <v>60</v>
      </c>
      <c r="B13" s="681"/>
      <c r="C13" s="666"/>
      <c r="D13" s="668"/>
      <c r="E13" s="668"/>
      <c r="F13" s="668"/>
      <c r="G13" s="668"/>
      <c r="H13" s="668"/>
      <c r="I13" s="668"/>
      <c r="J13" s="668">
        <v>2</v>
      </c>
      <c r="K13" s="666">
        <v>0</v>
      </c>
      <c r="L13" s="666">
        <v>0</v>
      </c>
      <c r="M13" s="669">
        <v>1</v>
      </c>
      <c r="N13" s="670">
        <f t="shared" si="0"/>
        <v>3</v>
      </c>
      <c r="O13" s="671">
        <f t="shared" si="1"/>
        <v>0.75</v>
      </c>
      <c r="P13" s="672">
        <f t="shared" si="2"/>
        <v>1.3713031951364448E-2</v>
      </c>
    </row>
    <row r="14" spans="1:16" s="691" customFormat="1">
      <c r="A14" s="687" t="s">
        <v>61</v>
      </c>
      <c r="B14" s="681"/>
      <c r="C14" s="666"/>
      <c r="D14" s="668"/>
      <c r="E14" s="668"/>
      <c r="F14" s="668"/>
      <c r="G14" s="668"/>
      <c r="H14" s="668"/>
      <c r="I14" s="668"/>
      <c r="J14" s="668">
        <v>1</v>
      </c>
      <c r="K14" s="666">
        <v>1</v>
      </c>
      <c r="L14" s="666">
        <v>2</v>
      </c>
      <c r="M14" s="669">
        <v>2</v>
      </c>
      <c r="N14" s="670">
        <f t="shared" si="0"/>
        <v>6</v>
      </c>
      <c r="O14" s="671">
        <f t="shared" si="1"/>
        <v>1.5</v>
      </c>
      <c r="P14" s="672">
        <f t="shared" si="2"/>
        <v>2.7426063902728896E-2</v>
      </c>
    </row>
    <row r="15" spans="1:16" s="691" customFormat="1">
      <c r="A15" s="687" t="s">
        <v>62</v>
      </c>
      <c r="B15" s="681"/>
      <c r="C15" s="666"/>
      <c r="D15" s="668"/>
      <c r="E15" s="668"/>
      <c r="F15" s="668"/>
      <c r="G15" s="668"/>
      <c r="H15" s="668"/>
      <c r="I15" s="668"/>
      <c r="J15" s="668">
        <v>0</v>
      </c>
      <c r="K15" s="666">
        <v>0</v>
      </c>
      <c r="L15" s="666">
        <v>0</v>
      </c>
      <c r="M15" s="669">
        <v>0</v>
      </c>
      <c r="N15" s="670">
        <f t="shared" si="0"/>
        <v>0</v>
      </c>
      <c r="O15" s="671">
        <f t="shared" si="1"/>
        <v>0</v>
      </c>
      <c r="P15" s="672">
        <f t="shared" si="2"/>
        <v>0</v>
      </c>
    </row>
    <row r="16" spans="1:16" s="691" customFormat="1">
      <c r="A16" s="687" t="s">
        <v>63</v>
      </c>
      <c r="B16" s="681"/>
      <c r="C16" s="666"/>
      <c r="D16" s="668"/>
      <c r="E16" s="668"/>
      <c r="F16" s="668"/>
      <c r="G16" s="668"/>
      <c r="H16" s="668"/>
      <c r="I16" s="668"/>
      <c r="J16" s="668">
        <v>9</v>
      </c>
      <c r="K16" s="666">
        <v>16</v>
      </c>
      <c r="L16" s="666">
        <v>7</v>
      </c>
      <c r="M16" s="669">
        <v>11</v>
      </c>
      <c r="N16" s="670">
        <f t="shared" si="0"/>
        <v>43</v>
      </c>
      <c r="O16" s="671">
        <f t="shared" si="1"/>
        <v>10.75</v>
      </c>
      <c r="P16" s="672">
        <f t="shared" si="2"/>
        <v>0.19655345796955709</v>
      </c>
    </row>
    <row r="17" spans="1:16" s="673" customFormat="1">
      <c r="A17" s="694" t="s">
        <v>64</v>
      </c>
      <c r="B17" s="665"/>
      <c r="C17" s="666"/>
      <c r="D17" s="667"/>
      <c r="E17" s="667"/>
      <c r="F17" s="667"/>
      <c r="G17" s="668"/>
      <c r="H17" s="668"/>
      <c r="I17" s="668"/>
      <c r="J17" s="667">
        <v>24</v>
      </c>
      <c r="K17" s="666">
        <v>30</v>
      </c>
      <c r="L17" s="666">
        <v>17</v>
      </c>
      <c r="M17" s="669">
        <v>26</v>
      </c>
      <c r="N17" s="670">
        <f t="shared" si="0"/>
        <v>97</v>
      </c>
      <c r="O17" s="671">
        <f t="shared" si="1"/>
        <v>24.25</v>
      </c>
      <c r="P17" s="672">
        <f t="shared" si="2"/>
        <v>0.44338803309411712</v>
      </c>
    </row>
    <row r="18" spans="1:16" s="673" customFormat="1">
      <c r="A18" s="664" t="s">
        <v>65</v>
      </c>
      <c r="B18" s="665"/>
      <c r="C18" s="666"/>
      <c r="D18" s="667"/>
      <c r="E18" s="667"/>
      <c r="F18" s="667"/>
      <c r="G18" s="668"/>
      <c r="H18" s="668"/>
      <c r="I18" s="668"/>
      <c r="J18" s="667">
        <v>1</v>
      </c>
      <c r="K18" s="666">
        <v>2</v>
      </c>
      <c r="L18" s="666">
        <v>1</v>
      </c>
      <c r="M18" s="669">
        <v>1</v>
      </c>
      <c r="N18" s="670">
        <f t="shared" si="0"/>
        <v>5</v>
      </c>
      <c r="O18" s="671">
        <f t="shared" si="1"/>
        <v>1.25</v>
      </c>
      <c r="P18" s="672">
        <f t="shared" si="2"/>
        <v>2.2855053252274077E-2</v>
      </c>
    </row>
    <row r="19" spans="1:16" s="673" customFormat="1">
      <c r="A19" s="664" t="s">
        <v>66</v>
      </c>
      <c r="B19" s="665"/>
      <c r="C19" s="666"/>
      <c r="D19" s="667"/>
      <c r="E19" s="667"/>
      <c r="F19" s="667"/>
      <c r="G19" s="668"/>
      <c r="H19" s="668"/>
      <c r="I19" s="668"/>
      <c r="J19" s="667">
        <v>0</v>
      </c>
      <c r="K19" s="666">
        <v>4</v>
      </c>
      <c r="L19" s="666">
        <v>1</v>
      </c>
      <c r="M19" s="669">
        <v>3</v>
      </c>
      <c r="N19" s="670">
        <f t="shared" si="0"/>
        <v>8</v>
      </c>
      <c r="O19" s="671">
        <f t="shared" si="1"/>
        <v>2</v>
      </c>
      <c r="P19" s="672">
        <f t="shared" si="2"/>
        <v>3.6568085203638523E-2</v>
      </c>
    </row>
    <row r="20" spans="1:16" s="673" customFormat="1">
      <c r="A20" s="664" t="s">
        <v>67</v>
      </c>
      <c r="B20" s="665"/>
      <c r="C20" s="666"/>
      <c r="D20" s="667"/>
      <c r="E20" s="667"/>
      <c r="F20" s="667"/>
      <c r="G20" s="668"/>
      <c r="H20" s="668"/>
      <c r="I20" s="668"/>
      <c r="J20" s="667">
        <v>7</v>
      </c>
      <c r="K20" s="666">
        <v>1</v>
      </c>
      <c r="L20" s="666">
        <v>9</v>
      </c>
      <c r="M20" s="669">
        <v>4</v>
      </c>
      <c r="N20" s="670">
        <f t="shared" si="0"/>
        <v>21</v>
      </c>
      <c r="O20" s="671">
        <f t="shared" si="1"/>
        <v>5.25</v>
      </c>
      <c r="P20" s="672">
        <f t="shared" si="2"/>
        <v>9.5991223659551123E-2</v>
      </c>
    </row>
    <row r="21" spans="1:16" s="673" customFormat="1">
      <c r="A21" s="664" t="s">
        <v>68</v>
      </c>
      <c r="B21" s="665"/>
      <c r="C21" s="666"/>
      <c r="D21" s="667"/>
      <c r="E21" s="667"/>
      <c r="F21" s="667"/>
      <c r="G21" s="668"/>
      <c r="H21" s="668"/>
      <c r="I21" s="668"/>
      <c r="J21" s="667">
        <v>4</v>
      </c>
      <c r="K21" s="666">
        <v>4</v>
      </c>
      <c r="L21" s="666">
        <v>2</v>
      </c>
      <c r="M21" s="669">
        <v>2</v>
      </c>
      <c r="N21" s="670">
        <f t="shared" si="0"/>
        <v>12</v>
      </c>
      <c r="O21" s="671">
        <f t="shared" si="1"/>
        <v>3</v>
      </c>
      <c r="P21" s="672">
        <f t="shared" si="2"/>
        <v>5.4852127805457791E-2</v>
      </c>
    </row>
    <row r="22" spans="1:16" s="673" customFormat="1">
      <c r="A22" s="664" t="s">
        <v>69</v>
      </c>
      <c r="B22" s="665"/>
      <c r="C22" s="666"/>
      <c r="D22" s="667"/>
      <c r="E22" s="667"/>
      <c r="F22" s="667"/>
      <c r="G22" s="668"/>
      <c r="H22" s="668"/>
      <c r="I22" s="668"/>
      <c r="J22" s="667">
        <v>1</v>
      </c>
      <c r="K22" s="666">
        <v>0</v>
      </c>
      <c r="L22" s="666">
        <v>0</v>
      </c>
      <c r="M22" s="669">
        <v>0</v>
      </c>
      <c r="N22" s="670">
        <f t="shared" si="0"/>
        <v>1</v>
      </c>
      <c r="O22" s="671">
        <f t="shared" si="1"/>
        <v>0.25</v>
      </c>
      <c r="P22" s="672">
        <f t="shared" si="2"/>
        <v>4.5710106504548154E-3</v>
      </c>
    </row>
    <row r="23" spans="1:16" s="673" customFormat="1">
      <c r="A23" s="664" t="s">
        <v>70</v>
      </c>
      <c r="B23" s="665"/>
      <c r="C23" s="666"/>
      <c r="D23" s="667"/>
      <c r="E23" s="667"/>
      <c r="F23" s="667"/>
      <c r="G23" s="668"/>
      <c r="H23" s="668"/>
      <c r="I23" s="668"/>
      <c r="J23" s="667">
        <v>0</v>
      </c>
      <c r="K23" s="666">
        <v>0</v>
      </c>
      <c r="L23" s="666">
        <v>0</v>
      </c>
      <c r="M23" s="669">
        <v>0</v>
      </c>
      <c r="N23" s="670">
        <f t="shared" si="0"/>
        <v>0</v>
      </c>
      <c r="O23" s="671">
        <f t="shared" si="1"/>
        <v>0</v>
      </c>
      <c r="P23" s="672">
        <f t="shared" si="2"/>
        <v>0</v>
      </c>
    </row>
    <row r="24" spans="1:16" s="673" customFormat="1">
      <c r="A24" s="664" t="s">
        <v>71</v>
      </c>
      <c r="B24" s="665"/>
      <c r="C24" s="666"/>
      <c r="D24" s="667"/>
      <c r="E24" s="667"/>
      <c r="F24" s="667"/>
      <c r="G24" s="668"/>
      <c r="H24" s="668"/>
      <c r="I24" s="668"/>
      <c r="J24" s="667">
        <v>0</v>
      </c>
      <c r="K24" s="666">
        <v>0</v>
      </c>
      <c r="L24" s="666">
        <v>0</v>
      </c>
      <c r="M24" s="669">
        <v>0</v>
      </c>
      <c r="N24" s="670">
        <f t="shared" si="0"/>
        <v>0</v>
      </c>
      <c r="O24" s="671">
        <f t="shared" si="1"/>
        <v>0</v>
      </c>
      <c r="P24" s="672">
        <f t="shared" si="2"/>
        <v>0</v>
      </c>
    </row>
    <row r="25" spans="1:16" s="673" customFormat="1">
      <c r="A25" s="664" t="s">
        <v>72</v>
      </c>
      <c r="B25" s="665"/>
      <c r="C25" s="666"/>
      <c r="D25" s="667"/>
      <c r="E25" s="667"/>
      <c r="F25" s="667"/>
      <c r="G25" s="668"/>
      <c r="H25" s="668"/>
      <c r="I25" s="668"/>
      <c r="J25" s="667">
        <v>9</v>
      </c>
      <c r="K25" s="666">
        <v>8</v>
      </c>
      <c r="L25" s="666">
        <v>12</v>
      </c>
      <c r="M25" s="669">
        <v>24</v>
      </c>
      <c r="N25" s="670">
        <f t="shared" si="0"/>
        <v>53</v>
      </c>
      <c r="O25" s="671">
        <f t="shared" si="1"/>
        <v>13.25</v>
      </c>
      <c r="P25" s="672">
        <f t="shared" si="2"/>
        <v>0.24226356447410524</v>
      </c>
    </row>
    <row r="26" spans="1:16" s="673" customFormat="1">
      <c r="A26" s="664" t="s">
        <v>73</v>
      </c>
      <c r="B26" s="665"/>
      <c r="C26" s="666"/>
      <c r="D26" s="667"/>
      <c r="E26" s="667"/>
      <c r="F26" s="667"/>
      <c r="G26" s="668"/>
      <c r="H26" s="668"/>
      <c r="I26" s="668"/>
      <c r="J26" s="667">
        <v>0</v>
      </c>
      <c r="K26" s="666">
        <v>0</v>
      </c>
      <c r="L26" s="666">
        <v>0</v>
      </c>
      <c r="M26" s="669">
        <v>0</v>
      </c>
      <c r="N26" s="670">
        <f t="shared" si="0"/>
        <v>0</v>
      </c>
      <c r="O26" s="671">
        <f t="shared" si="1"/>
        <v>0</v>
      </c>
      <c r="P26" s="672">
        <f t="shared" si="2"/>
        <v>0</v>
      </c>
    </row>
    <row r="27" spans="1:16" s="673" customFormat="1">
      <c r="A27" s="664" t="s">
        <v>74</v>
      </c>
      <c r="B27" s="665"/>
      <c r="C27" s="666"/>
      <c r="D27" s="667"/>
      <c r="E27" s="667"/>
      <c r="F27" s="667"/>
      <c r="G27" s="668"/>
      <c r="H27" s="668"/>
      <c r="I27" s="668"/>
      <c r="J27" s="667">
        <v>0</v>
      </c>
      <c r="K27" s="666">
        <v>0</v>
      </c>
      <c r="L27" s="666">
        <v>0</v>
      </c>
      <c r="M27" s="669">
        <v>0</v>
      </c>
      <c r="N27" s="670">
        <f t="shared" si="0"/>
        <v>0</v>
      </c>
      <c r="O27" s="671">
        <f t="shared" si="1"/>
        <v>0</v>
      </c>
      <c r="P27" s="672">
        <f t="shared" si="2"/>
        <v>0</v>
      </c>
    </row>
    <row r="28" spans="1:16" s="673" customFormat="1">
      <c r="A28" s="674" t="s">
        <v>75</v>
      </c>
      <c r="B28" s="665"/>
      <c r="C28" s="666"/>
      <c r="D28" s="667"/>
      <c r="E28" s="667"/>
      <c r="F28" s="667"/>
      <c r="G28" s="668"/>
      <c r="H28" s="668"/>
      <c r="I28" s="668"/>
      <c r="J28" s="667">
        <v>200</v>
      </c>
      <c r="K28" s="666">
        <v>203</v>
      </c>
      <c r="L28" s="666">
        <v>234</v>
      </c>
      <c r="M28" s="669">
        <v>264</v>
      </c>
      <c r="N28" s="670">
        <f t="shared" si="0"/>
        <v>901</v>
      </c>
      <c r="O28" s="671">
        <f t="shared" si="1"/>
        <v>225.25</v>
      </c>
      <c r="P28" s="672">
        <f t="shared" si="2"/>
        <v>4.118480596059789</v>
      </c>
    </row>
    <row r="29" spans="1:16" s="673" customFormat="1">
      <c r="A29" s="664" t="s">
        <v>76</v>
      </c>
      <c r="B29" s="665"/>
      <c r="C29" s="666"/>
      <c r="D29" s="667"/>
      <c r="E29" s="667"/>
      <c r="F29" s="667"/>
      <c r="G29" s="668"/>
      <c r="H29" s="668"/>
      <c r="I29" s="668"/>
      <c r="J29" s="667">
        <v>0</v>
      </c>
      <c r="K29" s="666">
        <v>0</v>
      </c>
      <c r="L29" s="666">
        <v>0</v>
      </c>
      <c r="M29" s="669">
        <v>0</v>
      </c>
      <c r="N29" s="670">
        <f t="shared" si="0"/>
        <v>0</v>
      </c>
      <c r="O29" s="671">
        <f t="shared" si="1"/>
        <v>0</v>
      </c>
      <c r="P29" s="672">
        <f t="shared" si="2"/>
        <v>0</v>
      </c>
    </row>
    <row r="30" spans="1:16" s="673" customFormat="1">
      <c r="A30" s="664" t="s">
        <v>77</v>
      </c>
      <c r="B30" s="665"/>
      <c r="C30" s="666"/>
      <c r="D30" s="667"/>
      <c r="E30" s="667"/>
      <c r="F30" s="667"/>
      <c r="G30" s="668"/>
      <c r="H30" s="668"/>
      <c r="I30" s="668"/>
      <c r="J30" s="667">
        <v>0</v>
      </c>
      <c r="K30" s="666">
        <v>0</v>
      </c>
      <c r="L30" s="666">
        <v>0</v>
      </c>
      <c r="M30" s="669">
        <v>1</v>
      </c>
      <c r="N30" s="670">
        <f t="shared" si="0"/>
        <v>1</v>
      </c>
      <c r="O30" s="671">
        <f t="shared" si="1"/>
        <v>0.25</v>
      </c>
      <c r="P30" s="672">
        <f t="shared" si="2"/>
        <v>4.5710106504548154E-3</v>
      </c>
    </row>
    <row r="31" spans="1:16" s="673" customFormat="1">
      <c r="A31" s="664" t="s">
        <v>78</v>
      </c>
      <c r="B31" s="665"/>
      <c r="C31" s="666"/>
      <c r="D31" s="667"/>
      <c r="E31" s="667"/>
      <c r="F31" s="667"/>
      <c r="G31" s="668"/>
      <c r="H31" s="668"/>
      <c r="I31" s="668"/>
      <c r="J31" s="667">
        <v>26</v>
      </c>
      <c r="K31" s="666">
        <v>13</v>
      </c>
      <c r="L31" s="666">
        <v>15</v>
      </c>
      <c r="M31" s="669">
        <v>33</v>
      </c>
      <c r="N31" s="670">
        <f t="shared" si="0"/>
        <v>87</v>
      </c>
      <c r="O31" s="671">
        <f t="shared" si="1"/>
        <v>21.75</v>
      </c>
      <c r="P31" s="672">
        <f t="shared" si="2"/>
        <v>0.39767792658956896</v>
      </c>
    </row>
    <row r="32" spans="1:16" s="673" customFormat="1">
      <c r="A32" s="664" t="s">
        <v>79</v>
      </c>
      <c r="B32" s="665"/>
      <c r="C32" s="666"/>
      <c r="D32" s="667"/>
      <c r="E32" s="667"/>
      <c r="F32" s="667"/>
      <c r="G32" s="668"/>
      <c r="H32" s="668"/>
      <c r="I32" s="668"/>
      <c r="J32" s="667">
        <v>0</v>
      </c>
      <c r="K32" s="666">
        <v>0</v>
      </c>
      <c r="L32" s="666">
        <v>0</v>
      </c>
      <c r="M32" s="669">
        <v>0</v>
      </c>
      <c r="N32" s="670">
        <f t="shared" si="0"/>
        <v>0</v>
      </c>
      <c r="O32" s="671">
        <f t="shared" si="1"/>
        <v>0</v>
      </c>
      <c r="P32" s="672">
        <f t="shared" si="2"/>
        <v>0</v>
      </c>
    </row>
    <row r="33" spans="1:16" s="673" customFormat="1">
      <c r="A33" s="664" t="s">
        <v>80</v>
      </c>
      <c r="B33" s="665"/>
      <c r="C33" s="666"/>
      <c r="D33" s="667"/>
      <c r="E33" s="667"/>
      <c r="F33" s="667"/>
      <c r="G33" s="668"/>
      <c r="H33" s="668"/>
      <c r="I33" s="668"/>
      <c r="J33" s="667">
        <v>25</v>
      </c>
      <c r="K33" s="666">
        <v>22</v>
      </c>
      <c r="L33" s="666">
        <v>15</v>
      </c>
      <c r="M33" s="669">
        <v>16</v>
      </c>
      <c r="N33" s="670">
        <f t="shared" si="0"/>
        <v>78</v>
      </c>
      <c r="O33" s="671">
        <f t="shared" si="1"/>
        <v>19.5</v>
      </c>
      <c r="P33" s="672">
        <f t="shared" si="2"/>
        <v>0.35653883073547565</v>
      </c>
    </row>
    <row r="34" spans="1:16" s="673" customFormat="1">
      <c r="A34" s="694" t="s">
        <v>81</v>
      </c>
      <c r="B34" s="665"/>
      <c r="C34" s="666"/>
      <c r="D34" s="667"/>
      <c r="E34" s="667"/>
      <c r="F34" s="667"/>
      <c r="G34" s="668"/>
      <c r="H34" s="668"/>
      <c r="I34" s="668"/>
      <c r="J34" s="667">
        <v>2</v>
      </c>
      <c r="K34" s="666">
        <v>0</v>
      </c>
      <c r="L34" s="666">
        <v>0</v>
      </c>
      <c r="M34" s="669">
        <v>0</v>
      </c>
      <c r="N34" s="670">
        <f t="shared" si="0"/>
        <v>2</v>
      </c>
      <c r="O34" s="671">
        <f t="shared" si="1"/>
        <v>0.5</v>
      </c>
      <c r="P34" s="672">
        <f t="shared" si="2"/>
        <v>9.1420213009096307E-3</v>
      </c>
    </row>
    <row r="35" spans="1:16" s="673" customFormat="1">
      <c r="A35" s="694" t="s">
        <v>82</v>
      </c>
      <c r="B35" s="665"/>
      <c r="C35" s="666"/>
      <c r="D35" s="667"/>
      <c r="E35" s="667"/>
      <c r="F35" s="667"/>
      <c r="G35" s="668"/>
      <c r="H35" s="668"/>
      <c r="I35" s="668"/>
      <c r="J35" s="667">
        <v>1</v>
      </c>
      <c r="K35" s="666">
        <v>7</v>
      </c>
      <c r="L35" s="666">
        <v>1</v>
      </c>
      <c r="M35" s="669">
        <v>8</v>
      </c>
      <c r="N35" s="670">
        <f t="shared" si="0"/>
        <v>17</v>
      </c>
      <c r="O35" s="671">
        <f t="shared" si="1"/>
        <v>4.25</v>
      </c>
      <c r="P35" s="672">
        <f t="shared" si="2"/>
        <v>7.7707181057731861E-2</v>
      </c>
    </row>
    <row r="36" spans="1:16" s="673" customFormat="1">
      <c r="A36" s="694" t="s">
        <v>83</v>
      </c>
      <c r="B36" s="665"/>
      <c r="C36" s="666"/>
      <c r="D36" s="667"/>
      <c r="E36" s="667"/>
      <c r="F36" s="667"/>
      <c r="G36" s="668"/>
      <c r="H36" s="668"/>
      <c r="I36" s="668"/>
      <c r="J36" s="667">
        <v>0</v>
      </c>
      <c r="K36" s="666">
        <v>0</v>
      </c>
      <c r="L36" s="666">
        <v>0</v>
      </c>
      <c r="M36" s="669">
        <v>1</v>
      </c>
      <c r="N36" s="670">
        <f t="shared" si="0"/>
        <v>1</v>
      </c>
      <c r="O36" s="671">
        <f t="shared" si="1"/>
        <v>0.25</v>
      </c>
      <c r="P36" s="672">
        <f t="shared" si="2"/>
        <v>4.5710106504548154E-3</v>
      </c>
    </row>
    <row r="37" spans="1:16" s="673" customFormat="1">
      <c r="A37" s="694" t="s">
        <v>84</v>
      </c>
      <c r="B37" s="665"/>
      <c r="C37" s="666"/>
      <c r="D37" s="667"/>
      <c r="E37" s="667"/>
      <c r="F37" s="667"/>
      <c r="G37" s="668"/>
      <c r="H37" s="668"/>
      <c r="I37" s="668"/>
      <c r="J37" s="667">
        <v>2</v>
      </c>
      <c r="K37" s="666">
        <v>3</v>
      </c>
      <c r="L37" s="666">
        <v>4</v>
      </c>
      <c r="M37" s="669">
        <v>5</v>
      </c>
      <c r="N37" s="670">
        <f t="shared" si="0"/>
        <v>14</v>
      </c>
      <c r="O37" s="671">
        <f t="shared" si="1"/>
        <v>3.5</v>
      </c>
      <c r="P37" s="672">
        <f t="shared" si="2"/>
        <v>6.3994149106367415E-2</v>
      </c>
    </row>
    <row r="38" spans="1:16" s="673" customFormat="1">
      <c r="A38" s="664" t="s">
        <v>85</v>
      </c>
      <c r="B38" s="665"/>
      <c r="C38" s="666"/>
      <c r="D38" s="667"/>
      <c r="E38" s="667"/>
      <c r="F38" s="667"/>
      <c r="G38" s="668"/>
      <c r="H38" s="668"/>
      <c r="I38" s="668"/>
      <c r="J38" s="667">
        <v>1</v>
      </c>
      <c r="K38" s="666">
        <v>2</v>
      </c>
      <c r="L38" s="666">
        <v>6</v>
      </c>
      <c r="M38" s="669">
        <v>3</v>
      </c>
      <c r="N38" s="670">
        <f t="shared" si="0"/>
        <v>12</v>
      </c>
      <c r="O38" s="671">
        <f t="shared" si="1"/>
        <v>3</v>
      </c>
      <c r="P38" s="672">
        <f t="shared" si="2"/>
        <v>5.4852127805457791E-2</v>
      </c>
    </row>
    <row r="39" spans="1:16" s="673" customFormat="1">
      <c r="A39" s="664" t="s">
        <v>86</v>
      </c>
      <c r="B39" s="665"/>
      <c r="C39" s="666"/>
      <c r="D39" s="667"/>
      <c r="E39" s="667"/>
      <c r="F39" s="667"/>
      <c r="G39" s="668"/>
      <c r="H39" s="668"/>
      <c r="I39" s="668"/>
      <c r="J39" s="667">
        <v>1</v>
      </c>
      <c r="K39" s="666">
        <v>2</v>
      </c>
      <c r="L39" s="666">
        <v>1</v>
      </c>
      <c r="M39" s="669">
        <v>0</v>
      </c>
      <c r="N39" s="670">
        <f t="shared" si="0"/>
        <v>4</v>
      </c>
      <c r="O39" s="671">
        <f t="shared" si="1"/>
        <v>1</v>
      </c>
      <c r="P39" s="672">
        <f t="shared" si="2"/>
        <v>1.8284042601819261E-2</v>
      </c>
    </row>
    <row r="40" spans="1:16" s="673" customFormat="1">
      <c r="A40" s="664" t="s">
        <v>87</v>
      </c>
      <c r="B40" s="665"/>
      <c r="C40" s="666"/>
      <c r="D40" s="667"/>
      <c r="E40" s="667"/>
      <c r="F40" s="667"/>
      <c r="G40" s="668"/>
      <c r="H40" s="668"/>
      <c r="I40" s="668"/>
      <c r="J40" s="667">
        <v>0</v>
      </c>
      <c r="K40" s="666">
        <v>0</v>
      </c>
      <c r="L40" s="666">
        <v>0</v>
      </c>
      <c r="M40" s="669">
        <v>1</v>
      </c>
      <c r="N40" s="670">
        <f t="shared" si="0"/>
        <v>1</v>
      </c>
      <c r="O40" s="671">
        <f t="shared" si="1"/>
        <v>0.25</v>
      </c>
      <c r="P40" s="672">
        <f t="shared" si="2"/>
        <v>4.5710106504548154E-3</v>
      </c>
    </row>
    <row r="41" spans="1:16" s="673" customFormat="1">
      <c r="A41" s="664" t="s">
        <v>88</v>
      </c>
      <c r="B41" s="665"/>
      <c r="C41" s="666"/>
      <c r="D41" s="667"/>
      <c r="E41" s="667"/>
      <c r="F41" s="667"/>
      <c r="G41" s="668"/>
      <c r="H41" s="668"/>
      <c r="I41" s="668"/>
      <c r="J41" s="667">
        <v>0</v>
      </c>
      <c r="K41" s="666">
        <v>1</v>
      </c>
      <c r="L41" s="666">
        <v>0</v>
      </c>
      <c r="M41" s="669">
        <v>0</v>
      </c>
      <c r="N41" s="670">
        <f t="shared" si="0"/>
        <v>1</v>
      </c>
      <c r="O41" s="671">
        <f t="shared" si="1"/>
        <v>0.25</v>
      </c>
      <c r="P41" s="672">
        <f t="shared" si="2"/>
        <v>4.5710106504548154E-3</v>
      </c>
    </row>
    <row r="42" spans="1:16" s="673" customFormat="1">
      <c r="A42" s="694" t="s">
        <v>89</v>
      </c>
      <c r="B42" s="665"/>
      <c r="C42" s="666"/>
      <c r="D42" s="667"/>
      <c r="E42" s="667"/>
      <c r="F42" s="667"/>
      <c r="G42" s="668"/>
      <c r="H42" s="668"/>
      <c r="I42" s="668"/>
      <c r="J42" s="667">
        <v>1</v>
      </c>
      <c r="K42" s="666">
        <v>4</v>
      </c>
      <c r="L42" s="666">
        <v>1</v>
      </c>
      <c r="M42" s="669">
        <v>1</v>
      </c>
      <c r="N42" s="670">
        <f t="shared" si="0"/>
        <v>7</v>
      </c>
      <c r="O42" s="671">
        <f t="shared" si="1"/>
        <v>1.75</v>
      </c>
      <c r="P42" s="672">
        <f t="shared" si="2"/>
        <v>3.1997074553183708E-2</v>
      </c>
    </row>
    <row r="43" spans="1:16" s="673" customFormat="1">
      <c r="A43" s="664" t="s">
        <v>90</v>
      </c>
      <c r="B43" s="665"/>
      <c r="C43" s="666"/>
      <c r="D43" s="667"/>
      <c r="E43" s="667"/>
      <c r="F43" s="667"/>
      <c r="G43" s="668"/>
      <c r="H43" s="668"/>
      <c r="I43" s="668"/>
      <c r="J43" s="667">
        <v>55</v>
      </c>
      <c r="K43" s="666">
        <v>77</v>
      </c>
      <c r="L43" s="666">
        <v>45</v>
      </c>
      <c r="M43" s="669">
        <v>47</v>
      </c>
      <c r="N43" s="670">
        <f t="shared" si="0"/>
        <v>224</v>
      </c>
      <c r="O43" s="671">
        <f t="shared" si="1"/>
        <v>56</v>
      </c>
      <c r="P43" s="672">
        <f t="shared" si="2"/>
        <v>1.0239063857018786</v>
      </c>
    </row>
    <row r="44" spans="1:16" s="673" customFormat="1">
      <c r="A44" s="664" t="s">
        <v>91</v>
      </c>
      <c r="B44" s="665"/>
      <c r="C44" s="666"/>
      <c r="D44" s="667"/>
      <c r="E44" s="667"/>
      <c r="F44" s="667"/>
      <c r="G44" s="668"/>
      <c r="H44" s="668"/>
      <c r="I44" s="668"/>
      <c r="J44" s="667">
        <v>6</v>
      </c>
      <c r="K44" s="666">
        <v>8</v>
      </c>
      <c r="L44" s="666">
        <v>13</v>
      </c>
      <c r="M44" s="669">
        <v>8</v>
      </c>
      <c r="N44" s="670">
        <f t="shared" si="0"/>
        <v>35</v>
      </c>
      <c r="O44" s="671">
        <f t="shared" si="1"/>
        <v>8.75</v>
      </c>
      <c r="P44" s="672">
        <f t="shared" si="2"/>
        <v>0.15998537276591857</v>
      </c>
    </row>
    <row r="45" spans="1:16" s="673" customFormat="1">
      <c r="A45" s="664" t="s">
        <v>92</v>
      </c>
      <c r="B45" s="665"/>
      <c r="C45" s="666"/>
      <c r="D45" s="667"/>
      <c r="E45" s="667"/>
      <c r="F45" s="667"/>
      <c r="G45" s="668"/>
      <c r="H45" s="668"/>
      <c r="I45" s="668"/>
      <c r="J45" s="667">
        <v>235</v>
      </c>
      <c r="K45" s="666">
        <v>330</v>
      </c>
      <c r="L45" s="666">
        <v>153</v>
      </c>
      <c r="M45" s="669">
        <v>175</v>
      </c>
      <c r="N45" s="670">
        <f t="shared" si="0"/>
        <v>893</v>
      </c>
      <c r="O45" s="671">
        <f t="shared" si="1"/>
        <v>223.25</v>
      </c>
      <c r="P45" s="672">
        <f t="shared" si="2"/>
        <v>4.0819125108561503</v>
      </c>
    </row>
    <row r="46" spans="1:16" s="673" customFormat="1">
      <c r="A46" s="664" t="s">
        <v>104</v>
      </c>
      <c r="B46" s="665"/>
      <c r="C46" s="666"/>
      <c r="D46" s="667"/>
      <c r="E46" s="667"/>
      <c r="F46" s="667"/>
      <c r="G46" s="668"/>
      <c r="H46" s="668"/>
      <c r="I46" s="668"/>
      <c r="J46" s="667">
        <v>16</v>
      </c>
      <c r="K46" s="666">
        <v>30</v>
      </c>
      <c r="L46" s="666">
        <v>27</v>
      </c>
      <c r="M46" s="669">
        <v>26</v>
      </c>
      <c r="N46" s="670">
        <f t="shared" si="0"/>
        <v>99</v>
      </c>
      <c r="O46" s="671">
        <f t="shared" si="1"/>
        <v>24.75</v>
      </c>
      <c r="P46" s="672">
        <f t="shared" si="2"/>
        <v>0.45253005439502669</v>
      </c>
    </row>
    <row r="47" spans="1:16" s="673" customFormat="1">
      <c r="A47" s="664" t="s">
        <v>93</v>
      </c>
      <c r="B47" s="665"/>
      <c r="C47" s="666"/>
      <c r="D47" s="667"/>
      <c r="E47" s="667"/>
      <c r="F47" s="667"/>
      <c r="G47" s="668"/>
      <c r="H47" s="668"/>
      <c r="I47" s="668"/>
      <c r="J47" s="667">
        <v>1</v>
      </c>
      <c r="K47" s="666">
        <v>0</v>
      </c>
      <c r="L47" s="666">
        <v>0</v>
      </c>
      <c r="M47" s="669">
        <v>1</v>
      </c>
      <c r="N47" s="670">
        <f t="shared" si="0"/>
        <v>2</v>
      </c>
      <c r="O47" s="671">
        <f t="shared" si="1"/>
        <v>0.5</v>
      </c>
      <c r="P47" s="672">
        <f t="shared" si="2"/>
        <v>9.1420213009096307E-3</v>
      </c>
    </row>
    <row r="48" spans="1:16" s="673" customFormat="1">
      <c r="A48" s="664" t="s">
        <v>94</v>
      </c>
      <c r="B48" s="665"/>
      <c r="C48" s="666"/>
      <c r="D48" s="667"/>
      <c r="E48" s="667"/>
      <c r="F48" s="667"/>
      <c r="G48" s="668"/>
      <c r="H48" s="668"/>
      <c r="I48" s="668"/>
      <c r="J48" s="667">
        <v>0</v>
      </c>
      <c r="K48" s="666">
        <v>0</v>
      </c>
      <c r="L48" s="666">
        <v>0</v>
      </c>
      <c r="M48" s="669">
        <v>0</v>
      </c>
      <c r="N48" s="670">
        <f t="shared" si="0"/>
        <v>0</v>
      </c>
      <c r="O48" s="671">
        <f t="shared" si="1"/>
        <v>0</v>
      </c>
      <c r="P48" s="672">
        <f t="shared" si="2"/>
        <v>0</v>
      </c>
    </row>
    <row r="49" spans="1:16" s="673" customFormat="1">
      <c r="A49" s="664" t="s">
        <v>95</v>
      </c>
      <c r="B49" s="665"/>
      <c r="C49" s="666"/>
      <c r="D49" s="667"/>
      <c r="E49" s="667"/>
      <c r="F49" s="667"/>
      <c r="G49" s="668"/>
      <c r="H49" s="668"/>
      <c r="I49" s="668"/>
      <c r="J49" s="667">
        <v>144</v>
      </c>
      <c r="K49" s="666">
        <v>128</v>
      </c>
      <c r="L49" s="666">
        <v>135</v>
      </c>
      <c r="M49" s="669">
        <v>135</v>
      </c>
      <c r="N49" s="670">
        <f t="shared" si="0"/>
        <v>542</v>
      </c>
      <c r="O49" s="671">
        <f t="shared" si="1"/>
        <v>135.5</v>
      </c>
      <c r="P49" s="672">
        <f t="shared" si="2"/>
        <v>2.4774877725465103</v>
      </c>
    </row>
    <row r="50" spans="1:16" s="673" customFormat="1">
      <c r="A50" s="664" t="s">
        <v>96</v>
      </c>
      <c r="B50" s="665"/>
      <c r="C50" s="666"/>
      <c r="D50" s="667"/>
      <c r="E50" s="667"/>
      <c r="F50" s="667"/>
      <c r="G50" s="668"/>
      <c r="H50" s="668"/>
      <c r="I50" s="668"/>
      <c r="J50" s="667">
        <v>1</v>
      </c>
      <c r="K50" s="666">
        <v>6</v>
      </c>
      <c r="L50" s="666">
        <v>1</v>
      </c>
      <c r="M50" s="669">
        <v>1</v>
      </c>
      <c r="N50" s="670">
        <f t="shared" si="0"/>
        <v>9</v>
      </c>
      <c r="O50" s="671">
        <f t="shared" si="1"/>
        <v>2.25</v>
      </c>
      <c r="P50" s="672">
        <f t="shared" si="2"/>
        <v>4.1139095854093338E-2</v>
      </c>
    </row>
    <row r="51" spans="1:16" s="673" customFormat="1">
      <c r="A51" s="664" t="s">
        <v>97</v>
      </c>
      <c r="B51" s="665"/>
      <c r="C51" s="666"/>
      <c r="D51" s="667"/>
      <c r="E51" s="667"/>
      <c r="F51" s="667"/>
      <c r="G51" s="668"/>
      <c r="H51" s="668"/>
      <c r="I51" s="668"/>
      <c r="J51" s="667">
        <v>144</v>
      </c>
      <c r="K51" s="666">
        <v>167</v>
      </c>
      <c r="L51" s="666">
        <v>145</v>
      </c>
      <c r="M51" s="669">
        <v>147</v>
      </c>
      <c r="N51" s="670">
        <f t="shared" si="0"/>
        <v>603</v>
      </c>
      <c r="O51" s="671">
        <f t="shared" si="1"/>
        <v>150.75</v>
      </c>
      <c r="P51" s="672">
        <f t="shared" si="2"/>
        <v>2.7563194222242537</v>
      </c>
    </row>
    <row r="52" spans="1:16" s="673" customFormat="1">
      <c r="A52" s="664" t="s">
        <v>98</v>
      </c>
      <c r="B52" s="665"/>
      <c r="C52" s="666"/>
      <c r="D52" s="667"/>
      <c r="E52" s="667"/>
      <c r="F52" s="667"/>
      <c r="G52" s="668"/>
      <c r="H52" s="668"/>
      <c r="I52" s="668"/>
      <c r="J52" s="667">
        <v>255</v>
      </c>
      <c r="K52" s="666">
        <v>199</v>
      </c>
      <c r="L52" s="666">
        <v>147</v>
      </c>
      <c r="M52" s="669">
        <v>155</v>
      </c>
      <c r="N52" s="670">
        <f t="shared" si="0"/>
        <v>756</v>
      </c>
      <c r="O52" s="671">
        <f t="shared" si="1"/>
        <v>189</v>
      </c>
      <c r="P52" s="672">
        <f t="shared" si="2"/>
        <v>3.4556840517438401</v>
      </c>
    </row>
    <row r="53" spans="1:16" s="673" customFormat="1">
      <c r="A53" s="664" t="s">
        <v>99</v>
      </c>
      <c r="B53" s="665"/>
      <c r="C53" s="666"/>
      <c r="D53" s="667"/>
      <c r="E53" s="667"/>
      <c r="F53" s="667"/>
      <c r="G53" s="668"/>
      <c r="H53" s="668"/>
      <c r="I53" s="668"/>
      <c r="J53" s="667">
        <v>3</v>
      </c>
      <c r="K53" s="666">
        <v>0</v>
      </c>
      <c r="L53" s="666">
        <v>0</v>
      </c>
      <c r="M53" s="669">
        <v>1</v>
      </c>
      <c r="N53" s="670">
        <f t="shared" si="0"/>
        <v>4</v>
      </c>
      <c r="O53" s="671">
        <f t="shared" si="1"/>
        <v>1</v>
      </c>
      <c r="P53" s="672">
        <f t="shared" si="2"/>
        <v>1.8284042601819261E-2</v>
      </c>
    </row>
    <row r="54" spans="1:16" s="673" customFormat="1">
      <c r="A54" s="664" t="s">
        <v>100</v>
      </c>
      <c r="B54" s="665"/>
      <c r="C54" s="666"/>
      <c r="D54" s="667"/>
      <c r="E54" s="667"/>
      <c r="F54" s="667"/>
      <c r="G54" s="668"/>
      <c r="H54" s="668"/>
      <c r="I54" s="668"/>
      <c r="J54" s="667">
        <v>9</v>
      </c>
      <c r="K54" s="666">
        <v>14</v>
      </c>
      <c r="L54" s="666">
        <v>14</v>
      </c>
      <c r="M54" s="669">
        <v>42</v>
      </c>
      <c r="N54" s="670">
        <f t="shared" si="0"/>
        <v>79</v>
      </c>
      <c r="O54" s="671">
        <f t="shared" si="1"/>
        <v>19.75</v>
      </c>
      <c r="P54" s="672">
        <f t="shared" si="2"/>
        <v>0.36110984138593039</v>
      </c>
    </row>
    <row r="55" spans="1:16" s="673" customFormat="1">
      <c r="A55" s="664" t="s">
        <v>101</v>
      </c>
      <c r="B55" s="665"/>
      <c r="C55" s="666"/>
      <c r="D55" s="667"/>
      <c r="E55" s="667"/>
      <c r="F55" s="667"/>
      <c r="G55" s="668"/>
      <c r="H55" s="668"/>
      <c r="I55" s="668"/>
      <c r="J55" s="667">
        <v>2</v>
      </c>
      <c r="K55" s="666">
        <v>0</v>
      </c>
      <c r="L55" s="666">
        <v>0</v>
      </c>
      <c r="M55" s="669">
        <v>0</v>
      </c>
      <c r="N55" s="670">
        <f t="shared" si="0"/>
        <v>2</v>
      </c>
      <c r="O55" s="671">
        <f t="shared" si="1"/>
        <v>0.5</v>
      </c>
      <c r="P55" s="672">
        <f t="shared" si="2"/>
        <v>9.1420213009096307E-3</v>
      </c>
    </row>
    <row r="56" spans="1:16" s="673" customFormat="1">
      <c r="A56" s="664" t="s">
        <v>102</v>
      </c>
      <c r="B56" s="665"/>
      <c r="C56" s="666"/>
      <c r="D56" s="667"/>
      <c r="E56" s="667"/>
      <c r="F56" s="667"/>
      <c r="G56" s="668"/>
      <c r="H56" s="668"/>
      <c r="I56" s="668"/>
      <c r="J56" s="667">
        <v>1</v>
      </c>
      <c r="K56" s="666">
        <v>1</v>
      </c>
      <c r="L56" s="666">
        <v>0</v>
      </c>
      <c r="M56" s="669">
        <v>3</v>
      </c>
      <c r="N56" s="670">
        <f t="shared" si="0"/>
        <v>5</v>
      </c>
      <c r="O56" s="671">
        <f t="shared" si="1"/>
        <v>1.25</v>
      </c>
      <c r="P56" s="672">
        <f t="shared" si="2"/>
        <v>2.2855053252274077E-2</v>
      </c>
    </row>
    <row r="57" spans="1:16" s="673" customFormat="1">
      <c r="A57" s="664" t="s">
        <v>103</v>
      </c>
      <c r="B57" s="665"/>
      <c r="C57" s="666"/>
      <c r="D57" s="667"/>
      <c r="E57" s="667"/>
      <c r="F57" s="667"/>
      <c r="G57" s="668"/>
      <c r="H57" s="668"/>
      <c r="I57" s="668"/>
      <c r="J57" s="667">
        <v>2</v>
      </c>
      <c r="K57" s="666">
        <v>11</v>
      </c>
      <c r="L57" s="666">
        <v>3</v>
      </c>
      <c r="M57" s="669">
        <v>8</v>
      </c>
      <c r="N57" s="670">
        <f t="shared" si="0"/>
        <v>24</v>
      </c>
      <c r="O57" s="671">
        <f t="shared" si="1"/>
        <v>6</v>
      </c>
      <c r="P57" s="672">
        <f t="shared" si="2"/>
        <v>0.10970425561091558</v>
      </c>
    </row>
    <row r="58" spans="1:16" s="673" customFormat="1">
      <c r="A58" s="694" t="s">
        <v>105</v>
      </c>
      <c r="B58" s="665"/>
      <c r="C58" s="666"/>
      <c r="D58" s="667"/>
      <c r="E58" s="667"/>
      <c r="F58" s="667"/>
      <c r="G58" s="668"/>
      <c r="H58" s="668"/>
      <c r="I58" s="668"/>
      <c r="J58" s="667">
        <v>17</v>
      </c>
      <c r="K58" s="666">
        <v>18</v>
      </c>
      <c r="L58" s="666">
        <v>20</v>
      </c>
      <c r="M58" s="669">
        <v>29</v>
      </c>
      <c r="N58" s="670">
        <f t="shared" si="0"/>
        <v>84</v>
      </c>
      <c r="O58" s="671">
        <f t="shared" si="1"/>
        <v>21</v>
      </c>
      <c r="P58" s="672">
        <f t="shared" si="2"/>
        <v>0.38396489463820449</v>
      </c>
    </row>
    <row r="59" spans="1:16" s="673" customFormat="1">
      <c r="A59" s="664" t="s">
        <v>106</v>
      </c>
      <c r="B59" s="665"/>
      <c r="C59" s="666"/>
      <c r="D59" s="667"/>
      <c r="E59" s="667"/>
      <c r="F59" s="667"/>
      <c r="G59" s="668"/>
      <c r="H59" s="668"/>
      <c r="I59" s="668"/>
      <c r="J59" s="667">
        <v>8</v>
      </c>
      <c r="K59" s="666">
        <v>8</v>
      </c>
      <c r="L59" s="666">
        <v>10</v>
      </c>
      <c r="M59" s="669">
        <v>6</v>
      </c>
      <c r="N59" s="670">
        <f t="shared" si="0"/>
        <v>32</v>
      </c>
      <c r="O59" s="671">
        <f t="shared" si="1"/>
        <v>8</v>
      </c>
      <c r="P59" s="672">
        <f t="shared" si="2"/>
        <v>0.14627234081455409</v>
      </c>
    </row>
    <row r="60" spans="1:16" s="673" customFormat="1">
      <c r="A60" s="664" t="s">
        <v>107</v>
      </c>
      <c r="B60" s="665"/>
      <c r="C60" s="666"/>
      <c r="D60" s="667"/>
      <c r="E60" s="667"/>
      <c r="F60" s="667"/>
      <c r="G60" s="668"/>
      <c r="H60" s="668"/>
      <c r="I60" s="668"/>
      <c r="J60" s="667">
        <v>1</v>
      </c>
      <c r="K60" s="666">
        <v>0</v>
      </c>
      <c r="L60" s="666">
        <v>0</v>
      </c>
      <c r="M60" s="669">
        <v>0</v>
      </c>
      <c r="N60" s="670">
        <f t="shared" si="0"/>
        <v>1</v>
      </c>
      <c r="O60" s="671">
        <f t="shared" si="1"/>
        <v>0.25</v>
      </c>
      <c r="P60" s="672">
        <f t="shared" si="2"/>
        <v>4.5710106504548154E-3</v>
      </c>
    </row>
    <row r="61" spans="1:16" s="673" customFormat="1">
      <c r="A61" s="664" t="s">
        <v>108</v>
      </c>
      <c r="B61" s="665"/>
      <c r="C61" s="666"/>
      <c r="D61" s="667"/>
      <c r="E61" s="667"/>
      <c r="F61" s="667"/>
      <c r="G61" s="668"/>
      <c r="H61" s="668"/>
      <c r="I61" s="668"/>
      <c r="J61" s="667">
        <v>9</v>
      </c>
      <c r="K61" s="666">
        <v>10</v>
      </c>
      <c r="L61" s="666">
        <v>6</v>
      </c>
      <c r="M61" s="669">
        <v>3</v>
      </c>
      <c r="N61" s="670">
        <f t="shared" si="0"/>
        <v>28</v>
      </c>
      <c r="O61" s="671">
        <f t="shared" si="1"/>
        <v>7</v>
      </c>
      <c r="P61" s="672">
        <f t="shared" si="2"/>
        <v>0.12798829821273483</v>
      </c>
    </row>
    <row r="62" spans="1:16" s="673" customFormat="1">
      <c r="A62" s="664" t="s">
        <v>109</v>
      </c>
      <c r="B62" s="665"/>
      <c r="C62" s="666"/>
      <c r="D62" s="667"/>
      <c r="E62" s="667"/>
      <c r="F62" s="667"/>
      <c r="G62" s="668"/>
      <c r="H62" s="668"/>
      <c r="I62" s="668"/>
      <c r="J62" s="667">
        <v>0</v>
      </c>
      <c r="K62" s="666">
        <v>0</v>
      </c>
      <c r="L62" s="666">
        <v>0</v>
      </c>
      <c r="M62" s="669">
        <v>0</v>
      </c>
      <c r="N62" s="670">
        <f t="shared" si="0"/>
        <v>0</v>
      </c>
      <c r="O62" s="671">
        <f t="shared" si="1"/>
        <v>0</v>
      </c>
      <c r="P62" s="672">
        <f t="shared" si="2"/>
        <v>0</v>
      </c>
    </row>
    <row r="63" spans="1:16" s="673" customFormat="1">
      <c r="A63" s="664" t="s">
        <v>110</v>
      </c>
      <c r="B63" s="665"/>
      <c r="C63" s="666"/>
      <c r="D63" s="667"/>
      <c r="E63" s="667"/>
      <c r="F63" s="667"/>
      <c r="G63" s="668"/>
      <c r="H63" s="668"/>
      <c r="I63" s="668"/>
      <c r="J63" s="667">
        <v>0</v>
      </c>
      <c r="K63" s="666">
        <v>0</v>
      </c>
      <c r="L63" s="666">
        <v>0</v>
      </c>
      <c r="M63" s="669">
        <v>0</v>
      </c>
      <c r="N63" s="670">
        <f t="shared" si="0"/>
        <v>0</v>
      </c>
      <c r="O63" s="671">
        <f t="shared" si="1"/>
        <v>0</v>
      </c>
      <c r="P63" s="672">
        <f t="shared" si="2"/>
        <v>0</v>
      </c>
    </row>
    <row r="64" spans="1:16" s="673" customFormat="1">
      <c r="A64" s="664" t="s">
        <v>111</v>
      </c>
      <c r="B64" s="665"/>
      <c r="C64" s="666"/>
      <c r="D64" s="667"/>
      <c r="E64" s="667"/>
      <c r="F64" s="667"/>
      <c r="G64" s="668"/>
      <c r="H64" s="668"/>
      <c r="I64" s="668"/>
      <c r="J64" s="667">
        <v>65</v>
      </c>
      <c r="K64" s="666">
        <v>92</v>
      </c>
      <c r="L64" s="666">
        <v>51</v>
      </c>
      <c r="M64" s="669">
        <v>83</v>
      </c>
      <c r="N64" s="670">
        <f t="shared" si="0"/>
        <v>291</v>
      </c>
      <c r="O64" s="671">
        <f t="shared" si="1"/>
        <v>72.75</v>
      </c>
      <c r="P64" s="672">
        <f t="shared" si="2"/>
        <v>1.3301640992823514</v>
      </c>
    </row>
    <row r="65" spans="1:16" s="673" customFormat="1">
      <c r="A65" s="664" t="s">
        <v>112</v>
      </c>
      <c r="B65" s="665"/>
      <c r="C65" s="666"/>
      <c r="D65" s="667"/>
      <c r="E65" s="667"/>
      <c r="F65" s="667"/>
      <c r="G65" s="668"/>
      <c r="H65" s="668"/>
      <c r="I65" s="668"/>
      <c r="J65" s="667">
        <v>36</v>
      </c>
      <c r="K65" s="666">
        <v>39</v>
      </c>
      <c r="L65" s="666">
        <v>29</v>
      </c>
      <c r="M65" s="669">
        <v>14</v>
      </c>
      <c r="N65" s="670">
        <f t="shared" si="0"/>
        <v>118</v>
      </c>
      <c r="O65" s="671">
        <f t="shared" si="1"/>
        <v>29.5</v>
      </c>
      <c r="P65" s="672">
        <f t="shared" si="2"/>
        <v>0.53937925675366827</v>
      </c>
    </row>
    <row r="66" spans="1:16" s="673" customFormat="1">
      <c r="A66" s="664" t="s">
        <v>113</v>
      </c>
      <c r="B66" s="665"/>
      <c r="C66" s="666"/>
      <c r="D66" s="667"/>
      <c r="E66" s="667"/>
      <c r="F66" s="667"/>
      <c r="G66" s="668"/>
      <c r="H66" s="668"/>
      <c r="I66" s="668"/>
      <c r="J66" s="667">
        <v>32</v>
      </c>
      <c r="K66" s="666">
        <v>54</v>
      </c>
      <c r="L66" s="666">
        <v>51</v>
      </c>
      <c r="M66" s="669">
        <v>103</v>
      </c>
      <c r="N66" s="670">
        <f t="shared" si="0"/>
        <v>240</v>
      </c>
      <c r="O66" s="671">
        <f t="shared" si="1"/>
        <v>60</v>
      </c>
      <c r="P66" s="672">
        <f t="shared" si="2"/>
        <v>1.0970425561091557</v>
      </c>
    </row>
    <row r="67" spans="1:16" s="673" customFormat="1">
      <c r="A67" s="664" t="s">
        <v>114</v>
      </c>
      <c r="B67" s="665"/>
      <c r="C67" s="666"/>
      <c r="D67" s="667"/>
      <c r="E67" s="667"/>
      <c r="F67" s="667"/>
      <c r="G67" s="668"/>
      <c r="H67" s="668"/>
      <c r="I67" s="668"/>
      <c r="J67" s="667">
        <v>0</v>
      </c>
      <c r="K67" s="666">
        <v>0</v>
      </c>
      <c r="L67" s="666">
        <v>0</v>
      </c>
      <c r="M67" s="669">
        <v>0</v>
      </c>
      <c r="N67" s="670">
        <f t="shared" si="0"/>
        <v>0</v>
      </c>
      <c r="O67" s="671">
        <f t="shared" si="1"/>
        <v>0</v>
      </c>
      <c r="P67" s="672">
        <f t="shared" si="2"/>
        <v>0</v>
      </c>
    </row>
    <row r="68" spans="1:16" s="673" customFormat="1">
      <c r="A68" s="664" t="s">
        <v>115</v>
      </c>
      <c r="B68" s="665"/>
      <c r="C68" s="666"/>
      <c r="D68" s="667"/>
      <c r="E68" s="667"/>
      <c r="F68" s="667"/>
      <c r="G68" s="668"/>
      <c r="H68" s="668"/>
      <c r="I68" s="668"/>
      <c r="J68" s="667">
        <v>10</v>
      </c>
      <c r="K68" s="666">
        <v>10</v>
      </c>
      <c r="L68" s="666">
        <v>8</v>
      </c>
      <c r="M68" s="669">
        <v>11</v>
      </c>
      <c r="N68" s="670">
        <f t="shared" si="0"/>
        <v>39</v>
      </c>
      <c r="O68" s="671">
        <f t="shared" si="1"/>
        <v>9.75</v>
      </c>
      <c r="P68" s="672">
        <f t="shared" si="2"/>
        <v>0.17826941536773783</v>
      </c>
    </row>
    <row r="69" spans="1:16" s="673" customFormat="1">
      <c r="A69" s="664" t="s">
        <v>116</v>
      </c>
      <c r="B69" s="665"/>
      <c r="C69" s="666"/>
      <c r="D69" s="667"/>
      <c r="E69" s="667"/>
      <c r="F69" s="667"/>
      <c r="G69" s="668"/>
      <c r="H69" s="668"/>
      <c r="I69" s="668"/>
      <c r="J69" s="667">
        <v>1</v>
      </c>
      <c r="K69" s="666">
        <v>2</v>
      </c>
      <c r="L69" s="666">
        <v>0</v>
      </c>
      <c r="M69" s="669">
        <v>1</v>
      </c>
      <c r="N69" s="670">
        <f t="shared" ref="N69:N132" si="3">SUM(B69:M69)</f>
        <v>4</v>
      </c>
      <c r="O69" s="671">
        <f t="shared" ref="O69:O132" si="4">AVERAGE(B69:M69)</f>
        <v>1</v>
      </c>
      <c r="P69" s="672">
        <f t="shared" ref="P69:P132" si="5">(N69/$N$263)*100</f>
        <v>1.8284042601819261E-2</v>
      </c>
    </row>
    <row r="70" spans="1:16" s="673" customFormat="1">
      <c r="A70" s="664" t="s">
        <v>117</v>
      </c>
      <c r="B70" s="665"/>
      <c r="C70" s="666"/>
      <c r="D70" s="667"/>
      <c r="E70" s="667"/>
      <c r="F70" s="667"/>
      <c r="G70" s="668"/>
      <c r="H70" s="668"/>
      <c r="I70" s="668"/>
      <c r="J70" s="667">
        <v>0</v>
      </c>
      <c r="K70" s="666">
        <v>0</v>
      </c>
      <c r="L70" s="666">
        <v>0</v>
      </c>
      <c r="M70" s="669">
        <v>0</v>
      </c>
      <c r="N70" s="670">
        <f t="shared" si="3"/>
        <v>0</v>
      </c>
      <c r="O70" s="671">
        <f t="shared" si="4"/>
        <v>0</v>
      </c>
      <c r="P70" s="672">
        <f t="shared" si="5"/>
        <v>0</v>
      </c>
    </row>
    <row r="71" spans="1:16" s="673" customFormat="1">
      <c r="A71" s="664" t="s">
        <v>118</v>
      </c>
      <c r="B71" s="665"/>
      <c r="C71" s="666"/>
      <c r="D71" s="667"/>
      <c r="E71" s="667"/>
      <c r="F71" s="667"/>
      <c r="G71" s="668"/>
      <c r="H71" s="668"/>
      <c r="I71" s="668"/>
      <c r="J71" s="667">
        <v>0</v>
      </c>
      <c r="K71" s="666">
        <v>0</v>
      </c>
      <c r="L71" s="666">
        <v>0</v>
      </c>
      <c r="M71" s="669">
        <v>0</v>
      </c>
      <c r="N71" s="670">
        <f t="shared" si="3"/>
        <v>0</v>
      </c>
      <c r="O71" s="671">
        <f t="shared" si="4"/>
        <v>0</v>
      </c>
      <c r="P71" s="672">
        <f t="shared" si="5"/>
        <v>0</v>
      </c>
    </row>
    <row r="72" spans="1:16" s="673" customFormat="1">
      <c r="A72" s="664" t="s">
        <v>119</v>
      </c>
      <c r="B72" s="665"/>
      <c r="C72" s="666"/>
      <c r="D72" s="667"/>
      <c r="E72" s="667"/>
      <c r="F72" s="667"/>
      <c r="G72" s="668"/>
      <c r="H72" s="668"/>
      <c r="I72" s="668"/>
      <c r="J72" s="667">
        <v>15</v>
      </c>
      <c r="K72" s="666">
        <v>23</v>
      </c>
      <c r="L72" s="666">
        <v>12</v>
      </c>
      <c r="M72" s="669">
        <v>8</v>
      </c>
      <c r="N72" s="670">
        <f t="shared" si="3"/>
        <v>58</v>
      </c>
      <c r="O72" s="671">
        <f t="shared" si="4"/>
        <v>14.5</v>
      </c>
      <c r="P72" s="672">
        <f t="shared" si="5"/>
        <v>0.26511861772637929</v>
      </c>
    </row>
    <row r="73" spans="1:16" s="673" customFormat="1">
      <c r="A73" s="664" t="s">
        <v>120</v>
      </c>
      <c r="B73" s="665"/>
      <c r="C73" s="666"/>
      <c r="D73" s="667"/>
      <c r="E73" s="667"/>
      <c r="F73" s="667"/>
      <c r="G73" s="668"/>
      <c r="H73" s="668"/>
      <c r="I73" s="668"/>
      <c r="J73" s="667">
        <v>48</v>
      </c>
      <c r="K73" s="666">
        <v>54</v>
      </c>
      <c r="L73" s="666">
        <v>39</v>
      </c>
      <c r="M73" s="669">
        <v>54</v>
      </c>
      <c r="N73" s="670">
        <f t="shared" si="3"/>
        <v>195</v>
      </c>
      <c r="O73" s="671">
        <f t="shared" si="4"/>
        <v>48.75</v>
      </c>
      <c r="P73" s="672">
        <f t="shared" si="5"/>
        <v>0.89134707683868908</v>
      </c>
    </row>
    <row r="74" spans="1:16" s="673" customFormat="1">
      <c r="A74" s="664" t="s">
        <v>121</v>
      </c>
      <c r="B74" s="665"/>
      <c r="C74" s="666"/>
      <c r="D74" s="667"/>
      <c r="E74" s="667"/>
      <c r="F74" s="667"/>
      <c r="G74" s="668"/>
      <c r="H74" s="668"/>
      <c r="I74" s="668"/>
      <c r="J74" s="667">
        <v>2</v>
      </c>
      <c r="K74" s="666">
        <v>0</v>
      </c>
      <c r="L74" s="666">
        <v>2</v>
      </c>
      <c r="M74" s="669">
        <v>1</v>
      </c>
      <c r="N74" s="670">
        <f t="shared" si="3"/>
        <v>5</v>
      </c>
      <c r="O74" s="671">
        <f t="shared" si="4"/>
        <v>1.25</v>
      </c>
      <c r="P74" s="672">
        <f t="shared" si="5"/>
        <v>2.2855053252274077E-2</v>
      </c>
    </row>
    <row r="75" spans="1:16" s="673" customFormat="1">
      <c r="A75" s="664" t="s">
        <v>122</v>
      </c>
      <c r="B75" s="665"/>
      <c r="C75" s="666"/>
      <c r="D75" s="667"/>
      <c r="E75" s="667"/>
      <c r="F75" s="667"/>
      <c r="G75" s="668"/>
      <c r="H75" s="668"/>
      <c r="I75" s="668"/>
      <c r="J75" s="667">
        <v>7</v>
      </c>
      <c r="K75" s="666">
        <v>14</v>
      </c>
      <c r="L75" s="666">
        <v>19</v>
      </c>
      <c r="M75" s="669">
        <v>18</v>
      </c>
      <c r="N75" s="670">
        <f t="shared" si="3"/>
        <v>58</v>
      </c>
      <c r="O75" s="671">
        <f t="shared" si="4"/>
        <v>14.5</v>
      </c>
      <c r="P75" s="672">
        <f t="shared" si="5"/>
        <v>0.26511861772637929</v>
      </c>
    </row>
    <row r="76" spans="1:16" s="673" customFormat="1">
      <c r="A76" s="695" t="s">
        <v>123</v>
      </c>
      <c r="B76" s="665"/>
      <c r="C76" s="666"/>
      <c r="D76" s="667"/>
      <c r="E76" s="667"/>
      <c r="F76" s="667"/>
      <c r="G76" s="668"/>
      <c r="H76" s="668"/>
      <c r="I76" s="668"/>
      <c r="J76" s="667">
        <v>0</v>
      </c>
      <c r="K76" s="666">
        <v>0</v>
      </c>
      <c r="L76" s="666">
        <v>0</v>
      </c>
      <c r="M76" s="669">
        <v>0</v>
      </c>
      <c r="N76" s="670">
        <f t="shared" si="3"/>
        <v>0</v>
      </c>
      <c r="O76" s="671">
        <f t="shared" si="4"/>
        <v>0</v>
      </c>
      <c r="P76" s="672">
        <f t="shared" si="5"/>
        <v>0</v>
      </c>
    </row>
    <row r="77" spans="1:16" s="673" customFormat="1">
      <c r="A77" s="664" t="s">
        <v>124</v>
      </c>
      <c r="B77" s="665"/>
      <c r="C77" s="666"/>
      <c r="D77" s="667"/>
      <c r="E77" s="667"/>
      <c r="F77" s="667"/>
      <c r="G77" s="668"/>
      <c r="H77" s="668"/>
      <c r="I77" s="668"/>
      <c r="J77" s="667">
        <v>8</v>
      </c>
      <c r="K77" s="666">
        <v>14</v>
      </c>
      <c r="L77" s="666">
        <v>8</v>
      </c>
      <c r="M77" s="669">
        <v>14</v>
      </c>
      <c r="N77" s="670">
        <f t="shared" si="3"/>
        <v>44</v>
      </c>
      <c r="O77" s="671">
        <f t="shared" si="4"/>
        <v>11</v>
      </c>
      <c r="P77" s="672">
        <f t="shared" si="5"/>
        <v>0.2011244686200119</v>
      </c>
    </row>
    <row r="78" spans="1:16" s="673" customFormat="1">
      <c r="A78" s="664" t="s">
        <v>125</v>
      </c>
      <c r="B78" s="665"/>
      <c r="C78" s="666"/>
      <c r="D78" s="667"/>
      <c r="E78" s="667"/>
      <c r="F78" s="667"/>
      <c r="G78" s="668"/>
      <c r="H78" s="668"/>
      <c r="I78" s="668"/>
      <c r="J78" s="667">
        <v>12</v>
      </c>
      <c r="K78" s="666">
        <v>3</v>
      </c>
      <c r="L78" s="666">
        <v>14</v>
      </c>
      <c r="M78" s="669">
        <v>5</v>
      </c>
      <c r="N78" s="670">
        <f t="shared" si="3"/>
        <v>34</v>
      </c>
      <c r="O78" s="671">
        <f t="shared" si="4"/>
        <v>8.5</v>
      </c>
      <c r="P78" s="672">
        <f t="shared" si="5"/>
        <v>0.15541436211546372</v>
      </c>
    </row>
    <row r="79" spans="1:16" s="673" customFormat="1">
      <c r="A79" s="664" t="s">
        <v>126</v>
      </c>
      <c r="B79" s="665"/>
      <c r="C79" s="666"/>
      <c r="D79" s="667"/>
      <c r="E79" s="667"/>
      <c r="F79" s="667"/>
      <c r="G79" s="668"/>
      <c r="H79" s="668"/>
      <c r="I79" s="668"/>
      <c r="J79" s="667">
        <v>0</v>
      </c>
      <c r="K79" s="666">
        <v>0</v>
      </c>
      <c r="L79" s="666">
        <v>0</v>
      </c>
      <c r="M79" s="669">
        <v>0</v>
      </c>
      <c r="N79" s="670">
        <f t="shared" si="3"/>
        <v>0</v>
      </c>
      <c r="O79" s="671">
        <f t="shared" si="4"/>
        <v>0</v>
      </c>
      <c r="P79" s="672">
        <f t="shared" si="5"/>
        <v>0</v>
      </c>
    </row>
    <row r="80" spans="1:16" s="673" customFormat="1">
      <c r="A80" s="664" t="s">
        <v>127</v>
      </c>
      <c r="B80" s="665"/>
      <c r="C80" s="666"/>
      <c r="D80" s="667"/>
      <c r="E80" s="667"/>
      <c r="F80" s="667"/>
      <c r="G80" s="668"/>
      <c r="H80" s="668"/>
      <c r="I80" s="668"/>
      <c r="J80" s="667">
        <v>15</v>
      </c>
      <c r="K80" s="666">
        <v>13</v>
      </c>
      <c r="L80" s="666">
        <v>8</v>
      </c>
      <c r="M80" s="669">
        <v>9</v>
      </c>
      <c r="N80" s="670">
        <f t="shared" si="3"/>
        <v>45</v>
      </c>
      <c r="O80" s="671">
        <f t="shared" si="4"/>
        <v>11.25</v>
      </c>
      <c r="P80" s="672">
        <f t="shared" si="5"/>
        <v>0.20569547927046669</v>
      </c>
    </row>
    <row r="81" spans="1:16" s="673" customFormat="1">
      <c r="A81" s="664" t="s">
        <v>128</v>
      </c>
      <c r="B81" s="665"/>
      <c r="C81" s="666"/>
      <c r="D81" s="667"/>
      <c r="E81" s="667"/>
      <c r="F81" s="667"/>
      <c r="G81" s="668"/>
      <c r="H81" s="668"/>
      <c r="I81" s="668"/>
      <c r="J81" s="667">
        <v>149</v>
      </c>
      <c r="K81" s="666">
        <v>128</v>
      </c>
      <c r="L81" s="666">
        <v>112</v>
      </c>
      <c r="M81" s="669">
        <v>148</v>
      </c>
      <c r="N81" s="670">
        <f t="shared" si="3"/>
        <v>537</v>
      </c>
      <c r="O81" s="671">
        <f t="shared" si="4"/>
        <v>134.25</v>
      </c>
      <c r="P81" s="672">
        <f t="shared" si="5"/>
        <v>2.4546327192942359</v>
      </c>
    </row>
    <row r="82" spans="1:16" s="673" customFormat="1">
      <c r="A82" s="664" t="s">
        <v>129</v>
      </c>
      <c r="B82" s="665"/>
      <c r="C82" s="666"/>
      <c r="D82" s="667"/>
      <c r="E82" s="667"/>
      <c r="F82" s="667"/>
      <c r="G82" s="668"/>
      <c r="H82" s="668"/>
      <c r="I82" s="668"/>
      <c r="J82" s="667">
        <v>33</v>
      </c>
      <c r="K82" s="666">
        <v>25</v>
      </c>
      <c r="L82" s="666">
        <v>17</v>
      </c>
      <c r="M82" s="669">
        <v>6</v>
      </c>
      <c r="N82" s="670">
        <f t="shared" si="3"/>
        <v>81</v>
      </c>
      <c r="O82" s="671">
        <f t="shared" si="4"/>
        <v>20.25</v>
      </c>
      <c r="P82" s="672">
        <f t="shared" si="5"/>
        <v>0.37025186268684007</v>
      </c>
    </row>
    <row r="83" spans="1:16" s="673" customFormat="1">
      <c r="A83" s="664" t="s">
        <v>130</v>
      </c>
      <c r="B83" s="665"/>
      <c r="C83" s="666"/>
      <c r="D83" s="667"/>
      <c r="E83" s="667"/>
      <c r="F83" s="667"/>
      <c r="G83" s="668"/>
      <c r="H83" s="668"/>
      <c r="I83" s="668"/>
      <c r="J83" s="667">
        <v>5</v>
      </c>
      <c r="K83" s="666">
        <v>12</v>
      </c>
      <c r="L83" s="666">
        <v>14</v>
      </c>
      <c r="M83" s="669">
        <v>8</v>
      </c>
      <c r="N83" s="670">
        <f t="shared" si="3"/>
        <v>39</v>
      </c>
      <c r="O83" s="671">
        <f t="shared" si="4"/>
        <v>9.75</v>
      </c>
      <c r="P83" s="672">
        <f t="shared" si="5"/>
        <v>0.17826941536773783</v>
      </c>
    </row>
    <row r="84" spans="1:16" s="673" customFormat="1">
      <c r="A84" s="664" t="s">
        <v>131</v>
      </c>
      <c r="B84" s="665"/>
      <c r="C84" s="666"/>
      <c r="D84" s="667"/>
      <c r="E84" s="667"/>
      <c r="F84" s="667"/>
      <c r="G84" s="668"/>
      <c r="H84" s="668"/>
      <c r="I84" s="668"/>
      <c r="J84" s="667">
        <v>1</v>
      </c>
      <c r="K84" s="666">
        <v>16</v>
      </c>
      <c r="L84" s="666">
        <v>11</v>
      </c>
      <c r="M84" s="669">
        <v>4</v>
      </c>
      <c r="N84" s="670">
        <f t="shared" si="3"/>
        <v>32</v>
      </c>
      <c r="O84" s="671">
        <f t="shared" si="4"/>
        <v>8</v>
      </c>
      <c r="P84" s="672">
        <f t="shared" si="5"/>
        <v>0.14627234081455409</v>
      </c>
    </row>
    <row r="85" spans="1:16" s="673" customFormat="1">
      <c r="A85" s="664" t="s">
        <v>132</v>
      </c>
      <c r="B85" s="665"/>
      <c r="C85" s="666"/>
      <c r="D85" s="667"/>
      <c r="E85" s="667"/>
      <c r="F85" s="667"/>
      <c r="G85" s="668"/>
      <c r="H85" s="668"/>
      <c r="I85" s="668"/>
      <c r="J85" s="667">
        <v>0</v>
      </c>
      <c r="K85" s="666">
        <v>0</v>
      </c>
      <c r="L85" s="666">
        <v>0</v>
      </c>
      <c r="M85" s="669">
        <v>0</v>
      </c>
      <c r="N85" s="670">
        <f t="shared" si="3"/>
        <v>0</v>
      </c>
      <c r="O85" s="671">
        <f t="shared" si="4"/>
        <v>0</v>
      </c>
      <c r="P85" s="672">
        <f t="shared" si="5"/>
        <v>0</v>
      </c>
    </row>
    <row r="86" spans="1:16" s="673" customFormat="1">
      <c r="A86" s="664" t="s">
        <v>133</v>
      </c>
      <c r="B86" s="665"/>
      <c r="C86" s="666"/>
      <c r="D86" s="667"/>
      <c r="E86" s="667"/>
      <c r="F86" s="667"/>
      <c r="G86" s="668"/>
      <c r="H86" s="668"/>
      <c r="I86" s="668"/>
      <c r="J86" s="667">
        <v>13</v>
      </c>
      <c r="K86" s="666">
        <v>24</v>
      </c>
      <c r="L86" s="666">
        <v>22</v>
      </c>
      <c r="M86" s="669">
        <v>16</v>
      </c>
      <c r="N86" s="670">
        <f t="shared" si="3"/>
        <v>75</v>
      </c>
      <c r="O86" s="671">
        <f t="shared" si="4"/>
        <v>18.75</v>
      </c>
      <c r="P86" s="672">
        <f t="shared" si="5"/>
        <v>0.34282579878411112</v>
      </c>
    </row>
    <row r="87" spans="1:16" s="673" customFormat="1">
      <c r="A87" s="664" t="s">
        <v>134</v>
      </c>
      <c r="B87" s="665"/>
      <c r="C87" s="666"/>
      <c r="D87" s="667"/>
      <c r="E87" s="667"/>
      <c r="F87" s="667"/>
      <c r="G87" s="668"/>
      <c r="H87" s="668"/>
      <c r="I87" s="668"/>
      <c r="J87" s="667">
        <v>5</v>
      </c>
      <c r="K87" s="666">
        <v>8</v>
      </c>
      <c r="L87" s="666">
        <v>13</v>
      </c>
      <c r="M87" s="669">
        <v>14</v>
      </c>
      <c r="N87" s="670">
        <f t="shared" si="3"/>
        <v>40</v>
      </c>
      <c r="O87" s="671">
        <f t="shared" si="4"/>
        <v>10</v>
      </c>
      <c r="P87" s="672">
        <f t="shared" si="5"/>
        <v>0.18284042601819261</v>
      </c>
    </row>
    <row r="88" spans="1:16" s="673" customFormat="1">
      <c r="A88" s="664" t="s">
        <v>135</v>
      </c>
      <c r="B88" s="665"/>
      <c r="C88" s="666"/>
      <c r="D88" s="667"/>
      <c r="E88" s="667"/>
      <c r="F88" s="667"/>
      <c r="G88" s="668"/>
      <c r="H88" s="668"/>
      <c r="I88" s="668"/>
      <c r="J88" s="667">
        <v>0</v>
      </c>
      <c r="K88" s="666">
        <v>1</v>
      </c>
      <c r="L88" s="666">
        <v>2</v>
      </c>
      <c r="M88" s="669">
        <v>4</v>
      </c>
      <c r="N88" s="670">
        <f t="shared" si="3"/>
        <v>7</v>
      </c>
      <c r="O88" s="671">
        <f t="shared" si="4"/>
        <v>1.75</v>
      </c>
      <c r="P88" s="672">
        <f t="shared" si="5"/>
        <v>3.1997074553183708E-2</v>
      </c>
    </row>
    <row r="89" spans="1:16" s="673" customFormat="1">
      <c r="A89" s="664" t="s">
        <v>136</v>
      </c>
      <c r="B89" s="665"/>
      <c r="C89" s="666"/>
      <c r="D89" s="667"/>
      <c r="E89" s="667"/>
      <c r="F89" s="667"/>
      <c r="G89" s="668"/>
      <c r="H89" s="668"/>
      <c r="I89" s="668"/>
      <c r="J89" s="667">
        <v>1</v>
      </c>
      <c r="K89" s="666">
        <v>1</v>
      </c>
      <c r="L89" s="666">
        <v>0</v>
      </c>
      <c r="M89" s="669">
        <v>0</v>
      </c>
      <c r="N89" s="670">
        <f t="shared" si="3"/>
        <v>2</v>
      </c>
      <c r="O89" s="671">
        <f t="shared" si="4"/>
        <v>0.5</v>
      </c>
      <c r="P89" s="672">
        <f t="shared" si="5"/>
        <v>9.1420213009096307E-3</v>
      </c>
    </row>
    <row r="90" spans="1:16" s="673" customFormat="1">
      <c r="A90" s="664" t="s">
        <v>137</v>
      </c>
      <c r="B90" s="665"/>
      <c r="C90" s="666"/>
      <c r="D90" s="667"/>
      <c r="E90" s="667"/>
      <c r="F90" s="667"/>
      <c r="G90" s="668"/>
      <c r="H90" s="668"/>
      <c r="I90" s="668"/>
      <c r="J90" s="667">
        <v>1</v>
      </c>
      <c r="K90" s="666">
        <v>1</v>
      </c>
      <c r="L90" s="666">
        <v>0</v>
      </c>
      <c r="M90" s="669">
        <v>0</v>
      </c>
      <c r="N90" s="670">
        <f t="shared" si="3"/>
        <v>2</v>
      </c>
      <c r="O90" s="671">
        <f t="shared" si="4"/>
        <v>0.5</v>
      </c>
      <c r="P90" s="672">
        <f t="shared" si="5"/>
        <v>9.1420213009096307E-3</v>
      </c>
    </row>
    <row r="91" spans="1:16" s="673" customFormat="1">
      <c r="A91" s="664" t="s">
        <v>138</v>
      </c>
      <c r="B91" s="665"/>
      <c r="C91" s="666"/>
      <c r="D91" s="667"/>
      <c r="E91" s="667"/>
      <c r="F91" s="667"/>
      <c r="G91" s="668"/>
      <c r="H91" s="668"/>
      <c r="I91" s="668"/>
      <c r="J91" s="667">
        <v>0</v>
      </c>
      <c r="K91" s="666">
        <v>0</v>
      </c>
      <c r="L91" s="666">
        <v>1</v>
      </c>
      <c r="M91" s="669">
        <v>0</v>
      </c>
      <c r="N91" s="670">
        <f t="shared" si="3"/>
        <v>1</v>
      </c>
      <c r="O91" s="671">
        <f t="shared" si="4"/>
        <v>0.25</v>
      </c>
      <c r="P91" s="672">
        <f t="shared" si="5"/>
        <v>4.5710106504548154E-3</v>
      </c>
    </row>
    <row r="92" spans="1:16" s="673" customFormat="1">
      <c r="A92" s="664" t="s">
        <v>139</v>
      </c>
      <c r="B92" s="665"/>
      <c r="C92" s="666"/>
      <c r="D92" s="667"/>
      <c r="E92" s="667"/>
      <c r="F92" s="667"/>
      <c r="G92" s="668"/>
      <c r="H92" s="668"/>
      <c r="I92" s="668"/>
      <c r="J92" s="667">
        <v>1</v>
      </c>
      <c r="K92" s="666">
        <v>1</v>
      </c>
      <c r="L92" s="666">
        <v>0</v>
      </c>
      <c r="M92" s="669">
        <v>0</v>
      </c>
      <c r="N92" s="670">
        <f t="shared" si="3"/>
        <v>2</v>
      </c>
      <c r="O92" s="671">
        <f t="shared" si="4"/>
        <v>0.5</v>
      </c>
      <c r="P92" s="672">
        <f t="shared" si="5"/>
        <v>9.1420213009096307E-3</v>
      </c>
    </row>
    <row r="93" spans="1:16" s="673" customFormat="1">
      <c r="A93" s="664" t="s">
        <v>140</v>
      </c>
      <c r="B93" s="665"/>
      <c r="C93" s="666"/>
      <c r="D93" s="667"/>
      <c r="E93" s="667"/>
      <c r="F93" s="667"/>
      <c r="G93" s="668"/>
      <c r="H93" s="668"/>
      <c r="I93" s="668"/>
      <c r="J93" s="667">
        <v>0</v>
      </c>
      <c r="K93" s="666">
        <v>0</v>
      </c>
      <c r="L93" s="666">
        <v>0</v>
      </c>
      <c r="M93" s="669">
        <v>0</v>
      </c>
      <c r="N93" s="670">
        <f t="shared" si="3"/>
        <v>0</v>
      </c>
      <c r="O93" s="671">
        <f t="shared" si="4"/>
        <v>0</v>
      </c>
      <c r="P93" s="672">
        <f t="shared" si="5"/>
        <v>0</v>
      </c>
    </row>
    <row r="94" spans="1:16" s="673" customFormat="1">
      <c r="A94" s="664" t="s">
        <v>141</v>
      </c>
      <c r="B94" s="665"/>
      <c r="C94" s="666"/>
      <c r="D94" s="667"/>
      <c r="E94" s="667"/>
      <c r="F94" s="667"/>
      <c r="G94" s="668"/>
      <c r="H94" s="668"/>
      <c r="I94" s="668"/>
      <c r="J94" s="667">
        <v>0</v>
      </c>
      <c r="K94" s="666">
        <v>0</v>
      </c>
      <c r="L94" s="666">
        <v>0</v>
      </c>
      <c r="M94" s="669">
        <v>0</v>
      </c>
      <c r="N94" s="670">
        <f t="shared" si="3"/>
        <v>0</v>
      </c>
      <c r="O94" s="671">
        <f t="shared" si="4"/>
        <v>0</v>
      </c>
      <c r="P94" s="672">
        <f t="shared" si="5"/>
        <v>0</v>
      </c>
    </row>
    <row r="95" spans="1:16" s="673" customFormat="1">
      <c r="A95" s="664" t="s">
        <v>142</v>
      </c>
      <c r="B95" s="665"/>
      <c r="C95" s="666"/>
      <c r="D95" s="667"/>
      <c r="E95" s="667"/>
      <c r="F95" s="667"/>
      <c r="G95" s="668"/>
      <c r="H95" s="668"/>
      <c r="I95" s="668"/>
      <c r="J95" s="667">
        <v>1</v>
      </c>
      <c r="K95" s="666">
        <v>3</v>
      </c>
      <c r="L95" s="666">
        <v>0</v>
      </c>
      <c r="M95" s="669">
        <v>0</v>
      </c>
      <c r="N95" s="670">
        <f t="shared" si="3"/>
        <v>4</v>
      </c>
      <c r="O95" s="671">
        <f t="shared" si="4"/>
        <v>1</v>
      </c>
      <c r="P95" s="672">
        <f t="shared" si="5"/>
        <v>1.8284042601819261E-2</v>
      </c>
    </row>
    <row r="96" spans="1:16" s="673" customFormat="1">
      <c r="A96" s="664" t="s">
        <v>143</v>
      </c>
      <c r="B96" s="665"/>
      <c r="C96" s="666"/>
      <c r="D96" s="667"/>
      <c r="E96" s="667"/>
      <c r="F96" s="667"/>
      <c r="G96" s="668"/>
      <c r="H96" s="668"/>
      <c r="I96" s="668"/>
      <c r="J96" s="667">
        <v>0</v>
      </c>
      <c r="K96" s="666">
        <v>0</v>
      </c>
      <c r="L96" s="666">
        <v>0</v>
      </c>
      <c r="M96" s="669">
        <v>0</v>
      </c>
      <c r="N96" s="670">
        <f t="shared" si="3"/>
        <v>0</v>
      </c>
      <c r="O96" s="671">
        <f t="shared" si="4"/>
        <v>0</v>
      </c>
      <c r="P96" s="672">
        <f t="shared" si="5"/>
        <v>0</v>
      </c>
    </row>
    <row r="97" spans="1:16" s="673" customFormat="1">
      <c r="A97" s="674" t="s">
        <v>144</v>
      </c>
      <c r="B97" s="665"/>
      <c r="C97" s="666"/>
      <c r="D97" s="667"/>
      <c r="E97" s="667"/>
      <c r="F97" s="667"/>
      <c r="G97" s="668"/>
      <c r="H97" s="668"/>
      <c r="I97" s="668"/>
      <c r="J97" s="667">
        <v>0</v>
      </c>
      <c r="K97" s="666">
        <v>0</v>
      </c>
      <c r="L97" s="666">
        <v>1</v>
      </c>
      <c r="M97" s="669">
        <v>0</v>
      </c>
      <c r="N97" s="670">
        <f t="shared" si="3"/>
        <v>1</v>
      </c>
      <c r="O97" s="671">
        <f t="shared" si="4"/>
        <v>0.25</v>
      </c>
      <c r="P97" s="672">
        <f t="shared" si="5"/>
        <v>4.5710106504548154E-3</v>
      </c>
    </row>
    <row r="98" spans="1:16" s="673" customFormat="1">
      <c r="A98" s="664" t="s">
        <v>145</v>
      </c>
      <c r="B98" s="665"/>
      <c r="C98" s="666"/>
      <c r="D98" s="667"/>
      <c r="E98" s="667"/>
      <c r="F98" s="667"/>
      <c r="G98" s="668"/>
      <c r="H98" s="668"/>
      <c r="I98" s="668"/>
      <c r="J98" s="667">
        <v>0</v>
      </c>
      <c r="K98" s="666">
        <v>1</v>
      </c>
      <c r="L98" s="666">
        <v>0</v>
      </c>
      <c r="M98" s="669">
        <v>0</v>
      </c>
      <c r="N98" s="670">
        <f t="shared" si="3"/>
        <v>1</v>
      </c>
      <c r="O98" s="671">
        <f t="shared" si="4"/>
        <v>0.25</v>
      </c>
      <c r="P98" s="672">
        <f t="shared" si="5"/>
        <v>4.5710106504548154E-3</v>
      </c>
    </row>
    <row r="99" spans="1:16" s="673" customFormat="1">
      <c r="A99" s="664" t="s">
        <v>146</v>
      </c>
      <c r="B99" s="665"/>
      <c r="C99" s="666"/>
      <c r="D99" s="667"/>
      <c r="E99" s="667"/>
      <c r="F99" s="667"/>
      <c r="G99" s="668"/>
      <c r="H99" s="668"/>
      <c r="I99" s="668"/>
      <c r="J99" s="667">
        <v>0</v>
      </c>
      <c r="K99" s="666">
        <v>0</v>
      </c>
      <c r="L99" s="666">
        <v>0</v>
      </c>
      <c r="M99" s="669">
        <v>0</v>
      </c>
      <c r="N99" s="670">
        <f t="shared" si="3"/>
        <v>0</v>
      </c>
      <c r="O99" s="671">
        <f t="shared" si="4"/>
        <v>0</v>
      </c>
      <c r="P99" s="672">
        <f t="shared" si="5"/>
        <v>0</v>
      </c>
    </row>
    <row r="100" spans="1:16" s="673" customFormat="1">
      <c r="A100" s="664" t="s">
        <v>147</v>
      </c>
      <c r="B100" s="665"/>
      <c r="C100" s="666"/>
      <c r="D100" s="667"/>
      <c r="E100" s="667"/>
      <c r="F100" s="667"/>
      <c r="G100" s="668"/>
      <c r="H100" s="668"/>
      <c r="I100" s="668"/>
      <c r="J100" s="667">
        <v>0</v>
      </c>
      <c r="K100" s="666">
        <v>0</v>
      </c>
      <c r="L100" s="666">
        <v>1</v>
      </c>
      <c r="M100" s="669">
        <v>0</v>
      </c>
      <c r="N100" s="670">
        <f t="shared" si="3"/>
        <v>1</v>
      </c>
      <c r="O100" s="671">
        <f t="shared" si="4"/>
        <v>0.25</v>
      </c>
      <c r="P100" s="672">
        <f t="shared" si="5"/>
        <v>4.5710106504548154E-3</v>
      </c>
    </row>
    <row r="101" spans="1:16" s="673" customFormat="1">
      <c r="A101" s="664" t="s">
        <v>148</v>
      </c>
      <c r="B101" s="665"/>
      <c r="C101" s="666"/>
      <c r="D101" s="667"/>
      <c r="E101" s="667"/>
      <c r="F101" s="667"/>
      <c r="G101" s="668"/>
      <c r="H101" s="668"/>
      <c r="I101" s="668"/>
      <c r="J101" s="667">
        <v>0</v>
      </c>
      <c r="K101" s="666">
        <v>1</v>
      </c>
      <c r="L101" s="666">
        <v>0</v>
      </c>
      <c r="M101" s="669">
        <v>0</v>
      </c>
      <c r="N101" s="670">
        <f t="shared" si="3"/>
        <v>1</v>
      </c>
      <c r="O101" s="671">
        <f t="shared" si="4"/>
        <v>0.25</v>
      </c>
      <c r="P101" s="672">
        <f t="shared" si="5"/>
        <v>4.5710106504548154E-3</v>
      </c>
    </row>
    <row r="102" spans="1:16" s="673" customFormat="1">
      <c r="A102" s="664" t="s">
        <v>149</v>
      </c>
      <c r="B102" s="665"/>
      <c r="C102" s="666"/>
      <c r="D102" s="667"/>
      <c r="E102" s="667"/>
      <c r="F102" s="667"/>
      <c r="G102" s="668"/>
      <c r="H102" s="668"/>
      <c r="I102" s="668"/>
      <c r="J102" s="667">
        <v>0</v>
      </c>
      <c r="K102" s="666">
        <v>0</v>
      </c>
      <c r="L102" s="666">
        <v>0</v>
      </c>
      <c r="M102" s="669">
        <v>0</v>
      </c>
      <c r="N102" s="670">
        <f t="shared" si="3"/>
        <v>0</v>
      </c>
      <c r="O102" s="671">
        <f t="shared" si="4"/>
        <v>0</v>
      </c>
      <c r="P102" s="672">
        <f t="shared" si="5"/>
        <v>0</v>
      </c>
    </row>
    <row r="103" spans="1:16" s="673" customFormat="1">
      <c r="A103" s="664" t="s">
        <v>150</v>
      </c>
      <c r="B103" s="665"/>
      <c r="C103" s="666"/>
      <c r="D103" s="667"/>
      <c r="E103" s="667"/>
      <c r="F103" s="667"/>
      <c r="G103" s="668"/>
      <c r="H103" s="668"/>
      <c r="I103" s="668"/>
      <c r="J103" s="667">
        <v>0</v>
      </c>
      <c r="K103" s="666">
        <v>0</v>
      </c>
      <c r="L103" s="666">
        <v>0</v>
      </c>
      <c r="M103" s="669">
        <v>0</v>
      </c>
      <c r="N103" s="670">
        <f t="shared" si="3"/>
        <v>0</v>
      </c>
      <c r="O103" s="671">
        <f t="shared" si="4"/>
        <v>0</v>
      </c>
      <c r="P103" s="672">
        <f t="shared" si="5"/>
        <v>0</v>
      </c>
    </row>
    <row r="104" spans="1:16" s="673" customFormat="1">
      <c r="A104" s="664" t="s">
        <v>151</v>
      </c>
      <c r="B104" s="665"/>
      <c r="C104" s="666"/>
      <c r="D104" s="667"/>
      <c r="E104" s="668"/>
      <c r="F104" s="668"/>
      <c r="G104" s="668"/>
      <c r="H104" s="668"/>
      <c r="I104" s="668"/>
      <c r="J104" s="668">
        <v>0</v>
      </c>
      <c r="K104" s="666">
        <v>0</v>
      </c>
      <c r="L104" s="666">
        <v>0</v>
      </c>
      <c r="M104" s="669">
        <v>0</v>
      </c>
      <c r="N104" s="670">
        <f t="shared" si="3"/>
        <v>0</v>
      </c>
      <c r="O104" s="671">
        <f t="shared" si="4"/>
        <v>0</v>
      </c>
      <c r="P104" s="672">
        <f t="shared" si="5"/>
        <v>0</v>
      </c>
    </row>
    <row r="105" spans="1:16" s="673" customFormat="1">
      <c r="A105" s="664" t="s">
        <v>152</v>
      </c>
      <c r="B105" s="665"/>
      <c r="C105" s="666"/>
      <c r="D105" s="667"/>
      <c r="E105" s="667"/>
      <c r="F105" s="667"/>
      <c r="G105" s="668"/>
      <c r="H105" s="668"/>
      <c r="I105" s="668"/>
      <c r="J105" s="667">
        <v>0</v>
      </c>
      <c r="K105" s="666">
        <v>1</v>
      </c>
      <c r="L105" s="666">
        <v>0</v>
      </c>
      <c r="M105" s="669">
        <v>0</v>
      </c>
      <c r="N105" s="670">
        <f t="shared" si="3"/>
        <v>1</v>
      </c>
      <c r="O105" s="671">
        <f t="shared" si="4"/>
        <v>0.25</v>
      </c>
      <c r="P105" s="672">
        <f t="shared" si="5"/>
        <v>4.5710106504548154E-3</v>
      </c>
    </row>
    <row r="106" spans="1:16" s="673" customFormat="1">
      <c r="A106" s="696" t="s">
        <v>153</v>
      </c>
      <c r="B106" s="665"/>
      <c r="C106" s="666"/>
      <c r="D106" s="667"/>
      <c r="E106" s="667"/>
      <c r="F106" s="667"/>
      <c r="G106" s="668"/>
      <c r="H106" s="668"/>
      <c r="I106" s="668"/>
      <c r="J106" s="667">
        <v>0</v>
      </c>
      <c r="K106" s="666">
        <v>0</v>
      </c>
      <c r="L106" s="666">
        <v>0</v>
      </c>
      <c r="M106" s="669">
        <v>0</v>
      </c>
      <c r="N106" s="670">
        <f t="shared" si="3"/>
        <v>0</v>
      </c>
      <c r="O106" s="671">
        <f t="shared" si="4"/>
        <v>0</v>
      </c>
      <c r="P106" s="672">
        <f t="shared" si="5"/>
        <v>0</v>
      </c>
    </row>
    <row r="107" spans="1:16" s="673" customFormat="1">
      <c r="A107" s="696" t="s">
        <v>154</v>
      </c>
      <c r="B107" s="665"/>
      <c r="C107" s="666"/>
      <c r="D107" s="667"/>
      <c r="E107" s="667"/>
      <c r="F107" s="667"/>
      <c r="G107" s="668"/>
      <c r="H107" s="668"/>
      <c r="I107" s="668"/>
      <c r="J107" s="667">
        <v>0</v>
      </c>
      <c r="K107" s="666">
        <v>0</v>
      </c>
      <c r="L107" s="666">
        <v>0</v>
      </c>
      <c r="M107" s="669">
        <v>0</v>
      </c>
      <c r="N107" s="670">
        <f t="shared" si="3"/>
        <v>0</v>
      </c>
      <c r="O107" s="671">
        <f t="shared" si="4"/>
        <v>0</v>
      </c>
      <c r="P107" s="672">
        <f t="shared" si="5"/>
        <v>0</v>
      </c>
    </row>
    <row r="108" spans="1:16" s="673" customFormat="1">
      <c r="A108" s="696" t="s">
        <v>155</v>
      </c>
      <c r="B108" s="665"/>
      <c r="C108" s="666"/>
      <c r="D108" s="667"/>
      <c r="E108" s="667"/>
      <c r="F108" s="667"/>
      <c r="G108" s="668"/>
      <c r="H108" s="668"/>
      <c r="I108" s="668"/>
      <c r="J108" s="667">
        <v>0</v>
      </c>
      <c r="K108" s="666">
        <v>0</v>
      </c>
      <c r="L108" s="666">
        <v>0</v>
      </c>
      <c r="M108" s="669">
        <v>0</v>
      </c>
      <c r="N108" s="670">
        <f t="shared" si="3"/>
        <v>0</v>
      </c>
      <c r="O108" s="671">
        <f t="shared" si="4"/>
        <v>0</v>
      </c>
      <c r="P108" s="672">
        <f t="shared" si="5"/>
        <v>0</v>
      </c>
    </row>
    <row r="109" spans="1:16" s="673" customFormat="1">
      <c r="A109" s="696" t="s">
        <v>156</v>
      </c>
      <c r="B109" s="665"/>
      <c r="C109" s="666"/>
      <c r="D109" s="667"/>
      <c r="E109" s="668"/>
      <c r="F109" s="668"/>
      <c r="G109" s="668"/>
      <c r="H109" s="668"/>
      <c r="I109" s="668"/>
      <c r="J109" s="668">
        <v>0</v>
      </c>
      <c r="K109" s="666">
        <v>0</v>
      </c>
      <c r="L109" s="666">
        <v>0</v>
      </c>
      <c r="M109" s="669">
        <v>0</v>
      </c>
      <c r="N109" s="670">
        <f t="shared" si="3"/>
        <v>0</v>
      </c>
      <c r="O109" s="671">
        <f t="shared" si="4"/>
        <v>0</v>
      </c>
      <c r="P109" s="672">
        <f t="shared" si="5"/>
        <v>0</v>
      </c>
    </row>
    <row r="110" spans="1:16" s="673" customFormat="1">
      <c r="A110" s="664" t="s">
        <v>157</v>
      </c>
      <c r="B110" s="665"/>
      <c r="C110" s="666"/>
      <c r="D110" s="667"/>
      <c r="E110" s="667"/>
      <c r="F110" s="667"/>
      <c r="G110" s="668"/>
      <c r="H110" s="668"/>
      <c r="I110" s="668"/>
      <c r="J110" s="667">
        <v>0</v>
      </c>
      <c r="K110" s="666">
        <v>0</v>
      </c>
      <c r="L110" s="666">
        <v>0</v>
      </c>
      <c r="M110" s="669">
        <v>0</v>
      </c>
      <c r="N110" s="670">
        <f t="shared" si="3"/>
        <v>0</v>
      </c>
      <c r="O110" s="671">
        <f t="shared" si="4"/>
        <v>0</v>
      </c>
      <c r="P110" s="672">
        <f t="shared" si="5"/>
        <v>0</v>
      </c>
    </row>
    <row r="111" spans="1:16" s="673" customFormat="1">
      <c r="A111" s="664" t="s">
        <v>158</v>
      </c>
      <c r="B111" s="665"/>
      <c r="C111" s="666"/>
      <c r="D111" s="667"/>
      <c r="E111" s="667"/>
      <c r="F111" s="667"/>
      <c r="G111" s="668"/>
      <c r="H111" s="668"/>
      <c r="I111" s="668"/>
      <c r="J111" s="667">
        <v>1</v>
      </c>
      <c r="K111" s="666">
        <v>0</v>
      </c>
      <c r="L111" s="666">
        <v>0</v>
      </c>
      <c r="M111" s="669">
        <v>0</v>
      </c>
      <c r="N111" s="670">
        <f t="shared" si="3"/>
        <v>1</v>
      </c>
      <c r="O111" s="671">
        <f t="shared" si="4"/>
        <v>0.25</v>
      </c>
      <c r="P111" s="672">
        <f t="shared" si="5"/>
        <v>4.5710106504548154E-3</v>
      </c>
    </row>
    <row r="112" spans="1:16" s="673" customFormat="1">
      <c r="A112" s="664" t="s">
        <v>159</v>
      </c>
      <c r="B112" s="665"/>
      <c r="C112" s="666"/>
      <c r="D112" s="667"/>
      <c r="E112" s="668"/>
      <c r="F112" s="668"/>
      <c r="G112" s="668"/>
      <c r="H112" s="668"/>
      <c r="I112" s="668"/>
      <c r="J112" s="668">
        <v>0</v>
      </c>
      <c r="K112" s="666">
        <v>0</v>
      </c>
      <c r="L112" s="666">
        <v>0</v>
      </c>
      <c r="M112" s="669">
        <v>0</v>
      </c>
      <c r="N112" s="670">
        <f t="shared" si="3"/>
        <v>0</v>
      </c>
      <c r="O112" s="671">
        <f t="shared" si="4"/>
        <v>0</v>
      </c>
      <c r="P112" s="672">
        <f t="shared" si="5"/>
        <v>0</v>
      </c>
    </row>
    <row r="113" spans="1:16" s="673" customFormat="1">
      <c r="A113" s="664" t="s">
        <v>160</v>
      </c>
      <c r="B113" s="665"/>
      <c r="C113" s="666"/>
      <c r="D113" s="667"/>
      <c r="E113" s="667"/>
      <c r="F113" s="667"/>
      <c r="G113" s="668"/>
      <c r="H113" s="668"/>
      <c r="I113" s="668"/>
      <c r="J113" s="667">
        <v>0</v>
      </c>
      <c r="K113" s="666">
        <v>0</v>
      </c>
      <c r="L113" s="666">
        <v>0</v>
      </c>
      <c r="M113" s="669">
        <v>1</v>
      </c>
      <c r="N113" s="670">
        <f t="shared" si="3"/>
        <v>1</v>
      </c>
      <c r="O113" s="671">
        <f t="shared" si="4"/>
        <v>0.25</v>
      </c>
      <c r="P113" s="672">
        <f t="shared" si="5"/>
        <v>4.5710106504548154E-3</v>
      </c>
    </row>
    <row r="114" spans="1:16" s="673" customFormat="1">
      <c r="A114" s="664" t="s">
        <v>161</v>
      </c>
      <c r="B114" s="665"/>
      <c r="C114" s="666"/>
      <c r="D114" s="667"/>
      <c r="E114" s="667"/>
      <c r="F114" s="667"/>
      <c r="G114" s="668"/>
      <c r="H114" s="668"/>
      <c r="I114" s="668"/>
      <c r="J114" s="667">
        <v>0</v>
      </c>
      <c r="K114" s="666">
        <v>0</v>
      </c>
      <c r="L114" s="666">
        <v>0</v>
      </c>
      <c r="M114" s="669">
        <v>0</v>
      </c>
      <c r="N114" s="670">
        <f t="shared" si="3"/>
        <v>0</v>
      </c>
      <c r="O114" s="671">
        <f t="shared" si="4"/>
        <v>0</v>
      </c>
      <c r="P114" s="672">
        <f t="shared" si="5"/>
        <v>0</v>
      </c>
    </row>
    <row r="115" spans="1:16" s="673" customFormat="1">
      <c r="A115" s="664" t="s">
        <v>162</v>
      </c>
      <c r="B115" s="665"/>
      <c r="C115" s="666"/>
      <c r="D115" s="667"/>
      <c r="E115" s="668"/>
      <c r="F115" s="668"/>
      <c r="G115" s="668"/>
      <c r="H115" s="668"/>
      <c r="I115" s="668"/>
      <c r="J115" s="668">
        <v>0</v>
      </c>
      <c r="K115" s="666">
        <v>0</v>
      </c>
      <c r="L115" s="666">
        <v>1</v>
      </c>
      <c r="M115" s="669">
        <v>0</v>
      </c>
      <c r="N115" s="670">
        <f t="shared" si="3"/>
        <v>1</v>
      </c>
      <c r="O115" s="671">
        <f t="shared" si="4"/>
        <v>0.25</v>
      </c>
      <c r="P115" s="672">
        <f t="shared" si="5"/>
        <v>4.5710106504548154E-3</v>
      </c>
    </row>
    <row r="116" spans="1:16" s="673" customFormat="1">
      <c r="A116" s="664" t="s">
        <v>163</v>
      </c>
      <c r="B116" s="665"/>
      <c r="C116" s="666"/>
      <c r="D116" s="667"/>
      <c r="E116" s="668"/>
      <c r="F116" s="668"/>
      <c r="G116" s="668"/>
      <c r="H116" s="668"/>
      <c r="I116" s="668"/>
      <c r="J116" s="668">
        <v>0</v>
      </c>
      <c r="K116" s="666">
        <v>0</v>
      </c>
      <c r="L116" s="666">
        <v>0</v>
      </c>
      <c r="M116" s="669">
        <v>0</v>
      </c>
      <c r="N116" s="670">
        <f t="shared" si="3"/>
        <v>0</v>
      </c>
      <c r="O116" s="671">
        <f t="shared" si="4"/>
        <v>0</v>
      </c>
      <c r="P116" s="672">
        <f t="shared" si="5"/>
        <v>0</v>
      </c>
    </row>
    <row r="117" spans="1:16" s="673" customFormat="1">
      <c r="A117" s="664" t="s">
        <v>164</v>
      </c>
      <c r="B117" s="665"/>
      <c r="C117" s="666"/>
      <c r="D117" s="667"/>
      <c r="E117" s="668"/>
      <c r="F117" s="668"/>
      <c r="G117" s="668"/>
      <c r="H117" s="668"/>
      <c r="I117" s="668"/>
      <c r="J117" s="668">
        <v>1</v>
      </c>
      <c r="K117" s="666">
        <v>0</v>
      </c>
      <c r="L117" s="666">
        <v>0</v>
      </c>
      <c r="M117" s="669">
        <v>0</v>
      </c>
      <c r="N117" s="670">
        <f t="shared" si="3"/>
        <v>1</v>
      </c>
      <c r="O117" s="671">
        <f t="shared" si="4"/>
        <v>0.25</v>
      </c>
      <c r="P117" s="672">
        <f t="shared" si="5"/>
        <v>4.5710106504548154E-3</v>
      </c>
    </row>
    <row r="118" spans="1:16" s="673" customFormat="1">
      <c r="A118" s="664" t="s">
        <v>165</v>
      </c>
      <c r="B118" s="665"/>
      <c r="C118" s="666"/>
      <c r="D118" s="667"/>
      <c r="E118" s="668"/>
      <c r="F118" s="668"/>
      <c r="G118" s="668"/>
      <c r="H118" s="668"/>
      <c r="I118" s="668"/>
      <c r="J118" s="668">
        <v>0</v>
      </c>
      <c r="K118" s="666">
        <v>0</v>
      </c>
      <c r="L118" s="666">
        <v>1</v>
      </c>
      <c r="M118" s="669">
        <v>1</v>
      </c>
      <c r="N118" s="670">
        <f t="shared" si="3"/>
        <v>2</v>
      </c>
      <c r="O118" s="671">
        <f t="shared" si="4"/>
        <v>0.5</v>
      </c>
      <c r="P118" s="672">
        <f t="shared" si="5"/>
        <v>9.1420213009096307E-3</v>
      </c>
    </row>
    <row r="119" spans="1:16" s="673" customFormat="1">
      <c r="A119" s="664" t="s">
        <v>166</v>
      </c>
      <c r="B119" s="665"/>
      <c r="C119" s="666"/>
      <c r="D119" s="667"/>
      <c r="E119" s="667"/>
      <c r="F119" s="667"/>
      <c r="G119" s="668"/>
      <c r="H119" s="668"/>
      <c r="I119" s="668"/>
      <c r="J119" s="667">
        <v>18</v>
      </c>
      <c r="K119" s="666">
        <v>17</v>
      </c>
      <c r="L119" s="666">
        <v>18</v>
      </c>
      <c r="M119" s="669">
        <v>15</v>
      </c>
      <c r="N119" s="670">
        <f t="shared" si="3"/>
        <v>68</v>
      </c>
      <c r="O119" s="671">
        <f t="shared" si="4"/>
        <v>17</v>
      </c>
      <c r="P119" s="672">
        <f t="shared" si="5"/>
        <v>0.31082872423092744</v>
      </c>
    </row>
    <row r="120" spans="1:16" s="673" customFormat="1">
      <c r="A120" s="664" t="s">
        <v>167</v>
      </c>
      <c r="B120" s="665"/>
      <c r="C120" s="666"/>
      <c r="D120" s="667"/>
      <c r="E120" s="667"/>
      <c r="F120" s="667"/>
      <c r="G120" s="668"/>
      <c r="H120" s="668"/>
      <c r="I120" s="668"/>
      <c r="J120" s="667">
        <v>31</v>
      </c>
      <c r="K120" s="666">
        <v>54</v>
      </c>
      <c r="L120" s="666">
        <v>58</v>
      </c>
      <c r="M120" s="669">
        <v>58</v>
      </c>
      <c r="N120" s="670">
        <f t="shared" si="3"/>
        <v>201</v>
      </c>
      <c r="O120" s="671">
        <f t="shared" si="4"/>
        <v>50.25</v>
      </c>
      <c r="P120" s="672">
        <f t="shared" si="5"/>
        <v>0.91877314074141803</v>
      </c>
    </row>
    <row r="121" spans="1:16" s="673" customFormat="1">
      <c r="A121" s="664" t="s">
        <v>168</v>
      </c>
      <c r="B121" s="665"/>
      <c r="C121" s="666"/>
      <c r="D121" s="667"/>
      <c r="E121" s="667"/>
      <c r="F121" s="667"/>
      <c r="G121" s="668"/>
      <c r="H121" s="668"/>
      <c r="I121" s="668"/>
      <c r="J121" s="667">
        <v>4</v>
      </c>
      <c r="K121" s="666">
        <v>5</v>
      </c>
      <c r="L121" s="666">
        <v>5</v>
      </c>
      <c r="M121" s="669">
        <v>3</v>
      </c>
      <c r="N121" s="670">
        <f t="shared" si="3"/>
        <v>17</v>
      </c>
      <c r="O121" s="671">
        <f t="shared" si="4"/>
        <v>4.25</v>
      </c>
      <c r="P121" s="672">
        <f t="shared" si="5"/>
        <v>7.7707181057731861E-2</v>
      </c>
    </row>
    <row r="122" spans="1:16" s="673" customFormat="1">
      <c r="A122" s="694" t="s">
        <v>169</v>
      </c>
      <c r="B122" s="665"/>
      <c r="C122" s="666"/>
      <c r="D122" s="667"/>
      <c r="E122" s="667"/>
      <c r="F122" s="667"/>
      <c r="G122" s="668"/>
      <c r="H122" s="668"/>
      <c r="I122" s="668"/>
      <c r="J122" s="667">
        <v>9</v>
      </c>
      <c r="K122" s="666">
        <v>9</v>
      </c>
      <c r="L122" s="666">
        <v>4</v>
      </c>
      <c r="M122" s="669">
        <v>12</v>
      </c>
      <c r="N122" s="670">
        <f t="shared" si="3"/>
        <v>34</v>
      </c>
      <c r="O122" s="671">
        <f t="shared" si="4"/>
        <v>8.5</v>
      </c>
      <c r="P122" s="672">
        <f t="shared" si="5"/>
        <v>0.15541436211546372</v>
      </c>
    </row>
    <row r="123" spans="1:16" s="673" customFormat="1">
      <c r="A123" s="664" t="s">
        <v>170</v>
      </c>
      <c r="B123" s="665"/>
      <c r="C123" s="666"/>
      <c r="D123" s="667"/>
      <c r="E123" s="667"/>
      <c r="F123" s="667"/>
      <c r="G123" s="668"/>
      <c r="H123" s="668"/>
      <c r="I123" s="668"/>
      <c r="J123" s="667">
        <v>0</v>
      </c>
      <c r="K123" s="666">
        <v>4</v>
      </c>
      <c r="L123" s="666">
        <v>0</v>
      </c>
      <c r="M123" s="669">
        <v>6</v>
      </c>
      <c r="N123" s="670">
        <f t="shared" si="3"/>
        <v>10</v>
      </c>
      <c r="O123" s="671">
        <f t="shared" si="4"/>
        <v>2.5</v>
      </c>
      <c r="P123" s="672">
        <f t="shared" si="5"/>
        <v>4.5710106504548154E-2</v>
      </c>
    </row>
    <row r="124" spans="1:16" s="673" customFormat="1">
      <c r="A124" s="664" t="s">
        <v>171</v>
      </c>
      <c r="B124" s="665"/>
      <c r="C124" s="666"/>
      <c r="D124" s="667"/>
      <c r="E124" s="667"/>
      <c r="F124" s="667"/>
      <c r="G124" s="668"/>
      <c r="H124" s="668"/>
      <c r="I124" s="668"/>
      <c r="J124" s="667">
        <v>113</v>
      </c>
      <c r="K124" s="666">
        <v>134</v>
      </c>
      <c r="L124" s="666">
        <v>146</v>
      </c>
      <c r="M124" s="669">
        <v>93</v>
      </c>
      <c r="N124" s="670">
        <f t="shared" si="3"/>
        <v>486</v>
      </c>
      <c r="O124" s="671">
        <f t="shared" si="4"/>
        <v>121.5</v>
      </c>
      <c r="P124" s="672">
        <f t="shared" si="5"/>
        <v>2.2215111761210404</v>
      </c>
    </row>
    <row r="125" spans="1:16" s="673" customFormat="1">
      <c r="A125" s="694" t="s">
        <v>172</v>
      </c>
      <c r="B125" s="665"/>
      <c r="C125" s="666"/>
      <c r="D125" s="667"/>
      <c r="E125" s="667"/>
      <c r="F125" s="667"/>
      <c r="G125" s="668"/>
      <c r="H125" s="668"/>
      <c r="I125" s="668"/>
      <c r="J125" s="667">
        <v>3</v>
      </c>
      <c r="K125" s="666">
        <v>5</v>
      </c>
      <c r="L125" s="666">
        <v>3</v>
      </c>
      <c r="M125" s="669">
        <v>5</v>
      </c>
      <c r="N125" s="670">
        <f t="shared" si="3"/>
        <v>16</v>
      </c>
      <c r="O125" s="671">
        <f t="shared" si="4"/>
        <v>4</v>
      </c>
      <c r="P125" s="672">
        <f t="shared" si="5"/>
        <v>7.3136170407277046E-2</v>
      </c>
    </row>
    <row r="126" spans="1:16" s="673" customFormat="1">
      <c r="A126" s="694" t="s">
        <v>173</v>
      </c>
      <c r="B126" s="665"/>
      <c r="C126" s="666"/>
      <c r="D126" s="667"/>
      <c r="E126" s="667"/>
      <c r="F126" s="667"/>
      <c r="G126" s="668"/>
      <c r="H126" s="668"/>
      <c r="I126" s="668"/>
      <c r="J126" s="667">
        <v>0</v>
      </c>
      <c r="K126" s="666">
        <v>0</v>
      </c>
      <c r="L126" s="666">
        <v>0</v>
      </c>
      <c r="M126" s="669">
        <v>0</v>
      </c>
      <c r="N126" s="670">
        <f t="shared" si="3"/>
        <v>0</v>
      </c>
      <c r="O126" s="671">
        <f t="shared" si="4"/>
        <v>0</v>
      </c>
      <c r="P126" s="672">
        <f t="shared" si="5"/>
        <v>0</v>
      </c>
    </row>
    <row r="127" spans="1:16" s="673" customFormat="1">
      <c r="A127" s="664" t="s">
        <v>13</v>
      </c>
      <c r="B127" s="665"/>
      <c r="C127" s="666"/>
      <c r="D127" s="667"/>
      <c r="E127" s="667"/>
      <c r="F127" s="667"/>
      <c r="G127" s="668"/>
      <c r="H127" s="668"/>
      <c r="I127" s="668"/>
      <c r="J127" s="667">
        <v>69</v>
      </c>
      <c r="K127" s="666">
        <v>78</v>
      </c>
      <c r="L127" s="666">
        <v>74</v>
      </c>
      <c r="M127" s="669">
        <v>63</v>
      </c>
      <c r="N127" s="670">
        <f t="shared" si="3"/>
        <v>284</v>
      </c>
      <c r="O127" s="671">
        <f t="shared" si="4"/>
        <v>71</v>
      </c>
      <c r="P127" s="672">
        <f t="shared" si="5"/>
        <v>1.2981670247291677</v>
      </c>
    </row>
    <row r="128" spans="1:16" s="673" customFormat="1">
      <c r="A128" s="664" t="s">
        <v>174</v>
      </c>
      <c r="B128" s="665"/>
      <c r="C128" s="666"/>
      <c r="D128" s="667"/>
      <c r="E128" s="667"/>
      <c r="F128" s="667"/>
      <c r="G128" s="668"/>
      <c r="H128" s="668"/>
      <c r="I128" s="668"/>
      <c r="J128" s="667">
        <v>1</v>
      </c>
      <c r="K128" s="666">
        <v>1</v>
      </c>
      <c r="L128" s="666">
        <v>0</v>
      </c>
      <c r="M128" s="669">
        <v>0</v>
      </c>
      <c r="N128" s="670">
        <f t="shared" si="3"/>
        <v>2</v>
      </c>
      <c r="O128" s="671">
        <f t="shared" si="4"/>
        <v>0.5</v>
      </c>
      <c r="P128" s="672">
        <f t="shared" si="5"/>
        <v>9.1420213009096307E-3</v>
      </c>
    </row>
    <row r="129" spans="1:16" s="673" customFormat="1">
      <c r="A129" s="664" t="s">
        <v>175</v>
      </c>
      <c r="B129" s="665"/>
      <c r="C129" s="666"/>
      <c r="D129" s="667"/>
      <c r="E129" s="667"/>
      <c r="F129" s="667"/>
      <c r="G129" s="668"/>
      <c r="H129" s="668"/>
      <c r="I129" s="668"/>
      <c r="J129" s="667">
        <v>2</v>
      </c>
      <c r="K129" s="666">
        <v>0</v>
      </c>
      <c r="L129" s="666">
        <v>0</v>
      </c>
      <c r="M129" s="669">
        <v>0</v>
      </c>
      <c r="N129" s="670">
        <f t="shared" si="3"/>
        <v>2</v>
      </c>
      <c r="O129" s="671">
        <f t="shared" si="4"/>
        <v>0.5</v>
      </c>
      <c r="P129" s="672">
        <f t="shared" si="5"/>
        <v>9.1420213009096307E-3</v>
      </c>
    </row>
    <row r="130" spans="1:16" s="673" customFormat="1">
      <c r="A130" s="664" t="s">
        <v>176</v>
      </c>
      <c r="B130" s="665"/>
      <c r="C130" s="666"/>
      <c r="D130" s="667"/>
      <c r="E130" s="667"/>
      <c r="F130" s="667"/>
      <c r="G130" s="668"/>
      <c r="H130" s="668"/>
      <c r="I130" s="668"/>
      <c r="J130" s="667">
        <v>0</v>
      </c>
      <c r="K130" s="666">
        <v>0</v>
      </c>
      <c r="L130" s="666">
        <v>0</v>
      </c>
      <c r="M130" s="669">
        <v>0</v>
      </c>
      <c r="N130" s="670">
        <f t="shared" si="3"/>
        <v>0</v>
      </c>
      <c r="O130" s="671">
        <f t="shared" si="4"/>
        <v>0</v>
      </c>
      <c r="P130" s="672">
        <f t="shared" si="5"/>
        <v>0</v>
      </c>
    </row>
    <row r="131" spans="1:16" s="673" customFormat="1">
      <c r="A131" s="664" t="s">
        <v>177</v>
      </c>
      <c r="B131" s="665"/>
      <c r="C131" s="666"/>
      <c r="D131" s="667"/>
      <c r="E131" s="667"/>
      <c r="F131" s="667"/>
      <c r="G131" s="668"/>
      <c r="H131" s="668"/>
      <c r="I131" s="668"/>
      <c r="J131" s="667">
        <v>104</v>
      </c>
      <c r="K131" s="666">
        <v>195</v>
      </c>
      <c r="L131" s="666">
        <v>123</v>
      </c>
      <c r="M131" s="669">
        <v>111</v>
      </c>
      <c r="N131" s="670">
        <f t="shared" si="3"/>
        <v>533</v>
      </c>
      <c r="O131" s="671">
        <f t="shared" si="4"/>
        <v>133.25</v>
      </c>
      <c r="P131" s="672">
        <f t="shared" si="5"/>
        <v>2.4363486766924165</v>
      </c>
    </row>
    <row r="132" spans="1:16" s="673" customFormat="1">
      <c r="A132" s="664" t="s">
        <v>178</v>
      </c>
      <c r="B132" s="665"/>
      <c r="C132" s="697"/>
      <c r="D132" s="667"/>
      <c r="E132" s="667"/>
      <c r="F132" s="667"/>
      <c r="G132" s="668"/>
      <c r="H132" s="668"/>
      <c r="I132" s="668"/>
      <c r="J132" s="667">
        <v>80</v>
      </c>
      <c r="K132" s="666">
        <v>132</v>
      </c>
      <c r="L132" s="666">
        <v>84</v>
      </c>
      <c r="M132" s="669">
        <v>66</v>
      </c>
      <c r="N132" s="670">
        <f t="shared" si="3"/>
        <v>362</v>
      </c>
      <c r="O132" s="671">
        <f t="shared" si="4"/>
        <v>90.5</v>
      </c>
      <c r="P132" s="672">
        <f t="shared" si="5"/>
        <v>1.6547058554646432</v>
      </c>
    </row>
    <row r="133" spans="1:16" s="673" customFormat="1">
      <c r="A133" s="664" t="s">
        <v>179</v>
      </c>
      <c r="B133" s="665"/>
      <c r="C133" s="697"/>
      <c r="D133" s="667"/>
      <c r="E133" s="667"/>
      <c r="F133" s="667"/>
      <c r="G133" s="668"/>
      <c r="H133" s="668"/>
      <c r="I133" s="668"/>
      <c r="J133" s="667">
        <v>0</v>
      </c>
      <c r="K133" s="666">
        <v>0</v>
      </c>
      <c r="L133" s="666">
        <v>0</v>
      </c>
      <c r="M133" s="669">
        <v>0</v>
      </c>
      <c r="N133" s="670">
        <f t="shared" ref="N133:N196" si="6">SUM(B133:M133)</f>
        <v>0</v>
      </c>
      <c r="O133" s="671">
        <f t="shared" ref="O133:O196" si="7">AVERAGE(B133:M133)</f>
        <v>0</v>
      </c>
      <c r="P133" s="672">
        <f t="shared" ref="P133:P196" si="8">(N133/$N$263)*100</f>
        <v>0</v>
      </c>
    </row>
    <row r="134" spans="1:16" s="673" customFormat="1">
      <c r="A134" s="664" t="s">
        <v>180</v>
      </c>
      <c r="B134" s="665"/>
      <c r="C134" s="666"/>
      <c r="D134" s="667"/>
      <c r="E134" s="667"/>
      <c r="F134" s="667"/>
      <c r="G134" s="668"/>
      <c r="H134" s="668"/>
      <c r="I134" s="668"/>
      <c r="J134" s="667">
        <v>6</v>
      </c>
      <c r="K134" s="666">
        <v>9</v>
      </c>
      <c r="L134" s="666">
        <v>20</v>
      </c>
      <c r="M134" s="669">
        <v>4</v>
      </c>
      <c r="N134" s="670">
        <f t="shared" si="6"/>
        <v>39</v>
      </c>
      <c r="O134" s="671">
        <f t="shared" si="7"/>
        <v>9.75</v>
      </c>
      <c r="P134" s="672">
        <f t="shared" si="8"/>
        <v>0.17826941536773783</v>
      </c>
    </row>
    <row r="135" spans="1:16" s="673" customFormat="1">
      <c r="A135" s="664" t="s">
        <v>181</v>
      </c>
      <c r="B135" s="665"/>
      <c r="C135" s="666"/>
      <c r="D135" s="667"/>
      <c r="E135" s="667"/>
      <c r="F135" s="667"/>
      <c r="G135" s="668"/>
      <c r="H135" s="668"/>
      <c r="I135" s="668"/>
      <c r="J135" s="667">
        <v>0</v>
      </c>
      <c r="K135" s="666">
        <v>0</v>
      </c>
      <c r="L135" s="666">
        <v>0</v>
      </c>
      <c r="M135" s="669">
        <v>0</v>
      </c>
      <c r="N135" s="670">
        <f t="shared" si="6"/>
        <v>0</v>
      </c>
      <c r="O135" s="671">
        <f t="shared" si="7"/>
        <v>0</v>
      </c>
      <c r="P135" s="672">
        <f t="shared" si="8"/>
        <v>0</v>
      </c>
    </row>
    <row r="136" spans="1:16" s="673" customFormat="1">
      <c r="A136" s="664" t="s">
        <v>182</v>
      </c>
      <c r="B136" s="665"/>
      <c r="C136" s="666"/>
      <c r="D136" s="667"/>
      <c r="E136" s="667"/>
      <c r="F136" s="667"/>
      <c r="G136" s="668"/>
      <c r="H136" s="668"/>
      <c r="I136" s="668"/>
      <c r="J136" s="667">
        <v>82</v>
      </c>
      <c r="K136" s="666">
        <v>44</v>
      </c>
      <c r="L136" s="666">
        <v>68</v>
      </c>
      <c r="M136" s="669">
        <v>37</v>
      </c>
      <c r="N136" s="670">
        <f t="shared" si="6"/>
        <v>231</v>
      </c>
      <c r="O136" s="671">
        <f t="shared" si="7"/>
        <v>57.75</v>
      </c>
      <c r="P136" s="672">
        <f t="shared" si="8"/>
        <v>1.0559034602550623</v>
      </c>
    </row>
    <row r="137" spans="1:16" s="673" customFormat="1">
      <c r="A137" s="664" t="s">
        <v>183</v>
      </c>
      <c r="B137" s="665"/>
      <c r="C137" s="666"/>
      <c r="D137" s="667"/>
      <c r="E137" s="667"/>
      <c r="F137" s="667"/>
      <c r="G137" s="668"/>
      <c r="H137" s="668"/>
      <c r="I137" s="668"/>
      <c r="J137" s="667">
        <v>0</v>
      </c>
      <c r="K137" s="666">
        <v>1</v>
      </c>
      <c r="L137" s="666">
        <v>2</v>
      </c>
      <c r="M137" s="669">
        <v>3</v>
      </c>
      <c r="N137" s="670">
        <f t="shared" si="6"/>
        <v>6</v>
      </c>
      <c r="O137" s="671">
        <f t="shared" si="7"/>
        <v>1.5</v>
      </c>
      <c r="P137" s="672">
        <f t="shared" si="8"/>
        <v>2.7426063902728896E-2</v>
      </c>
    </row>
    <row r="138" spans="1:16" s="673" customFormat="1">
      <c r="A138" s="664" t="s">
        <v>184</v>
      </c>
      <c r="B138" s="665"/>
      <c r="C138" s="666"/>
      <c r="D138" s="667"/>
      <c r="E138" s="667"/>
      <c r="F138" s="667"/>
      <c r="G138" s="668"/>
      <c r="H138" s="668"/>
      <c r="I138" s="668"/>
      <c r="J138" s="667">
        <v>0</v>
      </c>
      <c r="K138" s="666">
        <v>0</v>
      </c>
      <c r="L138" s="666">
        <v>0</v>
      </c>
      <c r="M138" s="669">
        <v>0</v>
      </c>
      <c r="N138" s="670">
        <f t="shared" si="6"/>
        <v>0</v>
      </c>
      <c r="O138" s="671">
        <f t="shared" si="7"/>
        <v>0</v>
      </c>
      <c r="P138" s="672">
        <f t="shared" si="8"/>
        <v>0</v>
      </c>
    </row>
    <row r="139" spans="1:16" s="673" customFormat="1">
      <c r="A139" s="664" t="s">
        <v>185</v>
      </c>
      <c r="B139" s="665"/>
      <c r="C139" s="666"/>
      <c r="D139" s="667"/>
      <c r="E139" s="667"/>
      <c r="F139" s="667"/>
      <c r="G139" s="668"/>
      <c r="H139" s="668"/>
      <c r="I139" s="668"/>
      <c r="J139" s="667">
        <v>0</v>
      </c>
      <c r="K139" s="666">
        <v>4</v>
      </c>
      <c r="L139" s="666">
        <v>4</v>
      </c>
      <c r="M139" s="669">
        <v>5</v>
      </c>
      <c r="N139" s="670">
        <f t="shared" si="6"/>
        <v>13</v>
      </c>
      <c r="O139" s="671">
        <f t="shared" si="7"/>
        <v>3.25</v>
      </c>
      <c r="P139" s="672">
        <f t="shared" si="8"/>
        <v>5.9423138455912607E-2</v>
      </c>
    </row>
    <row r="140" spans="1:16" s="673" customFormat="1">
      <c r="A140" s="664" t="s">
        <v>186</v>
      </c>
      <c r="B140" s="665"/>
      <c r="C140" s="666"/>
      <c r="D140" s="667"/>
      <c r="E140" s="667"/>
      <c r="F140" s="667"/>
      <c r="G140" s="668"/>
      <c r="H140" s="668"/>
      <c r="I140" s="668"/>
      <c r="J140" s="667">
        <v>4</v>
      </c>
      <c r="K140" s="666">
        <v>8</v>
      </c>
      <c r="L140" s="666">
        <v>12</v>
      </c>
      <c r="M140" s="669">
        <v>13</v>
      </c>
      <c r="N140" s="670">
        <f t="shared" si="6"/>
        <v>37</v>
      </c>
      <c r="O140" s="671">
        <f t="shared" si="7"/>
        <v>9.25</v>
      </c>
      <c r="P140" s="672">
        <f t="shared" si="8"/>
        <v>0.1691273940668282</v>
      </c>
    </row>
    <row r="141" spans="1:16" s="673" customFormat="1">
      <c r="A141" s="664" t="s">
        <v>187</v>
      </c>
      <c r="B141" s="665"/>
      <c r="C141" s="666"/>
      <c r="D141" s="667"/>
      <c r="E141" s="667"/>
      <c r="F141" s="667"/>
      <c r="G141" s="668"/>
      <c r="H141" s="668"/>
      <c r="I141" s="668"/>
      <c r="J141" s="667">
        <v>0</v>
      </c>
      <c r="K141" s="666">
        <v>0</v>
      </c>
      <c r="L141" s="666">
        <v>0</v>
      </c>
      <c r="M141" s="669">
        <v>0</v>
      </c>
      <c r="N141" s="670">
        <f t="shared" si="6"/>
        <v>0</v>
      </c>
      <c r="O141" s="671">
        <f t="shared" si="7"/>
        <v>0</v>
      </c>
      <c r="P141" s="672">
        <f t="shared" si="8"/>
        <v>0</v>
      </c>
    </row>
    <row r="142" spans="1:16" s="673" customFormat="1">
      <c r="A142" s="664" t="s">
        <v>188</v>
      </c>
      <c r="B142" s="665"/>
      <c r="C142" s="666"/>
      <c r="D142" s="667"/>
      <c r="E142" s="667"/>
      <c r="F142" s="667"/>
      <c r="G142" s="668"/>
      <c r="H142" s="668"/>
      <c r="I142" s="668"/>
      <c r="J142" s="667">
        <v>96</v>
      </c>
      <c r="K142" s="666">
        <v>109</v>
      </c>
      <c r="L142" s="666">
        <v>74</v>
      </c>
      <c r="M142" s="669">
        <v>82</v>
      </c>
      <c r="N142" s="670">
        <f t="shared" si="6"/>
        <v>361</v>
      </c>
      <c r="O142" s="671">
        <f t="shared" si="7"/>
        <v>90.25</v>
      </c>
      <c r="P142" s="672">
        <f t="shared" si="8"/>
        <v>1.6501348448141884</v>
      </c>
    </row>
    <row r="143" spans="1:16" s="673" customFormat="1">
      <c r="A143" s="664" t="s">
        <v>189</v>
      </c>
      <c r="B143" s="665"/>
      <c r="C143" s="666"/>
      <c r="D143" s="667"/>
      <c r="E143" s="667"/>
      <c r="F143" s="667"/>
      <c r="G143" s="668"/>
      <c r="H143" s="668"/>
      <c r="I143" s="668"/>
      <c r="J143" s="667">
        <v>0</v>
      </c>
      <c r="K143" s="666">
        <v>0</v>
      </c>
      <c r="L143" s="666">
        <v>0</v>
      </c>
      <c r="M143" s="669">
        <v>0</v>
      </c>
      <c r="N143" s="670">
        <f t="shared" si="6"/>
        <v>0</v>
      </c>
      <c r="O143" s="671">
        <f t="shared" si="7"/>
        <v>0</v>
      </c>
      <c r="P143" s="672">
        <f t="shared" si="8"/>
        <v>0</v>
      </c>
    </row>
    <row r="144" spans="1:16" s="673" customFormat="1">
      <c r="A144" s="694" t="s">
        <v>565</v>
      </c>
      <c r="B144" s="665"/>
      <c r="C144" s="666"/>
      <c r="D144" s="667"/>
      <c r="E144" s="667"/>
      <c r="F144" s="667"/>
      <c r="G144" s="668"/>
      <c r="H144" s="668"/>
      <c r="I144" s="668"/>
      <c r="J144" s="667">
        <v>141</v>
      </c>
      <c r="K144" s="666">
        <v>154</v>
      </c>
      <c r="L144" s="666">
        <v>80</v>
      </c>
      <c r="M144" s="669">
        <v>143</v>
      </c>
      <c r="N144" s="670">
        <f t="shared" si="6"/>
        <v>518</v>
      </c>
      <c r="O144" s="671">
        <f t="shared" si="7"/>
        <v>129.5</v>
      </c>
      <c r="P144" s="672">
        <f t="shared" si="8"/>
        <v>2.3677835169355945</v>
      </c>
    </row>
    <row r="145" spans="1:16" s="673" customFormat="1">
      <c r="A145" s="664" t="s">
        <v>190</v>
      </c>
      <c r="B145" s="665"/>
      <c r="C145" s="666"/>
      <c r="D145" s="667"/>
      <c r="E145" s="667"/>
      <c r="F145" s="667"/>
      <c r="G145" s="668"/>
      <c r="H145" s="668"/>
      <c r="I145" s="668"/>
      <c r="J145" s="667">
        <v>0</v>
      </c>
      <c r="K145" s="666">
        <v>0</v>
      </c>
      <c r="L145" s="666">
        <v>0</v>
      </c>
      <c r="M145" s="669">
        <v>0</v>
      </c>
      <c r="N145" s="670">
        <f t="shared" si="6"/>
        <v>0</v>
      </c>
      <c r="O145" s="671">
        <f t="shared" si="7"/>
        <v>0</v>
      </c>
      <c r="P145" s="672">
        <f t="shared" si="8"/>
        <v>0</v>
      </c>
    </row>
    <row r="146" spans="1:16" s="673" customFormat="1">
      <c r="A146" s="664" t="s">
        <v>191</v>
      </c>
      <c r="B146" s="665"/>
      <c r="C146" s="666"/>
      <c r="D146" s="667"/>
      <c r="E146" s="667"/>
      <c r="F146" s="667"/>
      <c r="G146" s="668"/>
      <c r="H146" s="668"/>
      <c r="I146" s="668"/>
      <c r="J146" s="667">
        <v>0</v>
      </c>
      <c r="K146" s="666">
        <v>0</v>
      </c>
      <c r="L146" s="666">
        <v>0</v>
      </c>
      <c r="M146" s="669">
        <v>0</v>
      </c>
      <c r="N146" s="670">
        <f t="shared" si="6"/>
        <v>0</v>
      </c>
      <c r="O146" s="671">
        <f t="shared" si="7"/>
        <v>0</v>
      </c>
      <c r="P146" s="672">
        <f t="shared" si="8"/>
        <v>0</v>
      </c>
    </row>
    <row r="147" spans="1:16" s="673" customFormat="1">
      <c r="A147" s="664" t="s">
        <v>192</v>
      </c>
      <c r="B147" s="665"/>
      <c r="C147" s="666"/>
      <c r="D147" s="667"/>
      <c r="E147" s="667"/>
      <c r="F147" s="667"/>
      <c r="G147" s="668"/>
      <c r="H147" s="668"/>
      <c r="I147" s="668"/>
      <c r="J147" s="667">
        <v>2</v>
      </c>
      <c r="K147" s="666">
        <v>1</v>
      </c>
      <c r="L147" s="666">
        <v>4</v>
      </c>
      <c r="M147" s="669">
        <v>1</v>
      </c>
      <c r="N147" s="670">
        <f t="shared" si="6"/>
        <v>8</v>
      </c>
      <c r="O147" s="671">
        <f t="shared" si="7"/>
        <v>2</v>
      </c>
      <c r="P147" s="672">
        <f t="shared" si="8"/>
        <v>3.6568085203638523E-2</v>
      </c>
    </row>
    <row r="148" spans="1:16" s="673" customFormat="1">
      <c r="A148" s="664" t="s">
        <v>193</v>
      </c>
      <c r="B148" s="665"/>
      <c r="C148" s="666"/>
      <c r="D148" s="667"/>
      <c r="E148" s="667"/>
      <c r="F148" s="667"/>
      <c r="G148" s="668"/>
      <c r="H148" s="668"/>
      <c r="I148" s="668"/>
      <c r="J148" s="667">
        <v>0</v>
      </c>
      <c r="K148" s="666">
        <v>1</v>
      </c>
      <c r="L148" s="666">
        <v>1</v>
      </c>
      <c r="M148" s="669">
        <v>1</v>
      </c>
      <c r="N148" s="670">
        <f t="shared" si="6"/>
        <v>3</v>
      </c>
      <c r="O148" s="671">
        <f t="shared" si="7"/>
        <v>0.75</v>
      </c>
      <c r="P148" s="672">
        <f t="shared" si="8"/>
        <v>1.3713031951364448E-2</v>
      </c>
    </row>
    <row r="149" spans="1:16" s="673" customFormat="1">
      <c r="A149" s="664" t="s">
        <v>194</v>
      </c>
      <c r="B149" s="665"/>
      <c r="C149" s="666"/>
      <c r="D149" s="667"/>
      <c r="E149" s="667"/>
      <c r="F149" s="667"/>
      <c r="G149" s="668"/>
      <c r="H149" s="668"/>
      <c r="I149" s="668"/>
      <c r="J149" s="667">
        <v>23</v>
      </c>
      <c r="K149" s="666">
        <v>29</v>
      </c>
      <c r="L149" s="666">
        <v>25</v>
      </c>
      <c r="M149" s="669">
        <v>29</v>
      </c>
      <c r="N149" s="670">
        <f t="shared" si="6"/>
        <v>106</v>
      </c>
      <c r="O149" s="671">
        <f t="shared" si="7"/>
        <v>26.5</v>
      </c>
      <c r="P149" s="672">
        <f t="shared" si="8"/>
        <v>0.48452712894821048</v>
      </c>
    </row>
    <row r="150" spans="1:16" s="673" customFormat="1">
      <c r="A150" s="664" t="s">
        <v>195</v>
      </c>
      <c r="B150" s="665"/>
      <c r="C150" s="666"/>
      <c r="D150" s="667"/>
      <c r="E150" s="667"/>
      <c r="F150" s="667"/>
      <c r="G150" s="668"/>
      <c r="H150" s="668"/>
      <c r="I150" s="668"/>
      <c r="J150" s="667">
        <v>5</v>
      </c>
      <c r="K150" s="666">
        <v>12</v>
      </c>
      <c r="L150" s="666">
        <v>19</v>
      </c>
      <c r="M150" s="669">
        <v>15</v>
      </c>
      <c r="N150" s="670">
        <f t="shared" si="6"/>
        <v>51</v>
      </c>
      <c r="O150" s="671">
        <f t="shared" si="7"/>
        <v>12.75</v>
      </c>
      <c r="P150" s="672">
        <f t="shared" si="8"/>
        <v>0.23312154317319558</v>
      </c>
    </row>
    <row r="151" spans="1:16" s="673" customFormat="1">
      <c r="A151" s="664" t="s">
        <v>196</v>
      </c>
      <c r="B151" s="665"/>
      <c r="C151" s="666"/>
      <c r="D151" s="667"/>
      <c r="E151" s="667"/>
      <c r="F151" s="667"/>
      <c r="G151" s="668"/>
      <c r="H151" s="668"/>
      <c r="I151" s="668"/>
      <c r="J151" s="667">
        <v>0</v>
      </c>
      <c r="K151" s="666">
        <v>0</v>
      </c>
      <c r="L151" s="666">
        <v>0</v>
      </c>
      <c r="M151" s="669">
        <v>0</v>
      </c>
      <c r="N151" s="670">
        <f t="shared" si="6"/>
        <v>0</v>
      </c>
      <c r="O151" s="671">
        <f t="shared" si="7"/>
        <v>0</v>
      </c>
      <c r="P151" s="672">
        <f t="shared" si="8"/>
        <v>0</v>
      </c>
    </row>
    <row r="152" spans="1:16" s="673" customFormat="1">
      <c r="A152" s="664" t="s">
        <v>197</v>
      </c>
      <c r="B152" s="665"/>
      <c r="C152" s="666"/>
      <c r="D152" s="667"/>
      <c r="E152" s="667"/>
      <c r="F152" s="667"/>
      <c r="G152" s="668"/>
      <c r="H152" s="668"/>
      <c r="I152" s="668"/>
      <c r="J152" s="667">
        <v>1</v>
      </c>
      <c r="K152" s="666">
        <v>0</v>
      </c>
      <c r="L152" s="666">
        <v>0</v>
      </c>
      <c r="M152" s="669">
        <v>1</v>
      </c>
      <c r="N152" s="670">
        <f t="shared" si="6"/>
        <v>2</v>
      </c>
      <c r="O152" s="671">
        <f t="shared" si="7"/>
        <v>0.5</v>
      </c>
      <c r="P152" s="672">
        <f t="shared" si="8"/>
        <v>9.1420213009096307E-3</v>
      </c>
    </row>
    <row r="153" spans="1:16" s="673" customFormat="1">
      <c r="A153" s="664" t="s">
        <v>198</v>
      </c>
      <c r="B153" s="665"/>
      <c r="C153" s="666"/>
      <c r="D153" s="667"/>
      <c r="E153" s="667"/>
      <c r="F153" s="667"/>
      <c r="G153" s="668"/>
      <c r="H153" s="668"/>
      <c r="I153" s="668"/>
      <c r="J153" s="667">
        <v>2</v>
      </c>
      <c r="K153" s="666">
        <v>3</v>
      </c>
      <c r="L153" s="666">
        <v>1</v>
      </c>
      <c r="M153" s="669">
        <v>2</v>
      </c>
      <c r="N153" s="670">
        <f t="shared" si="6"/>
        <v>8</v>
      </c>
      <c r="O153" s="671">
        <f t="shared" si="7"/>
        <v>2</v>
      </c>
      <c r="P153" s="672">
        <f t="shared" si="8"/>
        <v>3.6568085203638523E-2</v>
      </c>
    </row>
    <row r="154" spans="1:16" s="673" customFormat="1">
      <c r="A154" s="694" t="s">
        <v>199</v>
      </c>
      <c r="B154" s="665"/>
      <c r="C154" s="666"/>
      <c r="D154" s="667"/>
      <c r="E154" s="667"/>
      <c r="F154" s="667"/>
      <c r="G154" s="668"/>
      <c r="H154" s="668"/>
      <c r="I154" s="668"/>
      <c r="J154" s="667">
        <v>54</v>
      </c>
      <c r="K154" s="666">
        <v>104</v>
      </c>
      <c r="L154" s="666">
        <v>72</v>
      </c>
      <c r="M154" s="669">
        <v>84</v>
      </c>
      <c r="N154" s="670">
        <f t="shared" si="6"/>
        <v>314</v>
      </c>
      <c r="O154" s="671">
        <f t="shared" si="7"/>
        <v>78.5</v>
      </c>
      <c r="P154" s="672">
        <f t="shared" si="8"/>
        <v>1.4352973442428121</v>
      </c>
    </row>
    <row r="155" spans="1:16" s="673" customFormat="1">
      <c r="A155" s="664" t="s">
        <v>200</v>
      </c>
      <c r="B155" s="665"/>
      <c r="C155" s="666"/>
      <c r="D155" s="667"/>
      <c r="E155" s="667"/>
      <c r="F155" s="667"/>
      <c r="G155" s="668"/>
      <c r="H155" s="668"/>
      <c r="I155" s="668"/>
      <c r="J155" s="667">
        <v>0</v>
      </c>
      <c r="K155" s="666">
        <v>0</v>
      </c>
      <c r="L155" s="666">
        <v>1</v>
      </c>
      <c r="M155" s="669">
        <v>0</v>
      </c>
      <c r="N155" s="670">
        <f t="shared" si="6"/>
        <v>1</v>
      </c>
      <c r="O155" s="671">
        <f t="shared" si="7"/>
        <v>0.25</v>
      </c>
      <c r="P155" s="672">
        <f t="shared" si="8"/>
        <v>4.5710106504548154E-3</v>
      </c>
    </row>
    <row r="156" spans="1:16" s="673" customFormat="1">
      <c r="A156" s="694" t="s">
        <v>209</v>
      </c>
      <c r="B156" s="665"/>
      <c r="C156" s="666"/>
      <c r="D156" s="667"/>
      <c r="E156" s="667"/>
      <c r="F156" s="667"/>
      <c r="G156" s="668"/>
      <c r="H156" s="668"/>
      <c r="I156" s="668"/>
      <c r="J156" s="667">
        <v>20</v>
      </c>
      <c r="K156" s="666">
        <v>11</v>
      </c>
      <c r="L156" s="666">
        <v>12</v>
      </c>
      <c r="M156" s="669">
        <v>9</v>
      </c>
      <c r="N156" s="670">
        <f t="shared" si="6"/>
        <v>52</v>
      </c>
      <c r="O156" s="671">
        <f t="shared" si="7"/>
        <v>13</v>
      </c>
      <c r="P156" s="672">
        <f t="shared" si="8"/>
        <v>0.23769255382365043</v>
      </c>
    </row>
    <row r="157" spans="1:16" s="673" customFormat="1">
      <c r="A157" s="664" t="s">
        <v>201</v>
      </c>
      <c r="B157" s="665"/>
      <c r="C157" s="666"/>
      <c r="D157" s="667"/>
      <c r="E157" s="667"/>
      <c r="F157" s="667"/>
      <c r="G157" s="668"/>
      <c r="H157" s="668"/>
      <c r="I157" s="668"/>
      <c r="J157" s="667">
        <v>2</v>
      </c>
      <c r="K157" s="666">
        <v>0</v>
      </c>
      <c r="L157" s="666">
        <v>0</v>
      </c>
      <c r="M157" s="669">
        <v>4</v>
      </c>
      <c r="N157" s="670">
        <f t="shared" si="6"/>
        <v>6</v>
      </c>
      <c r="O157" s="671">
        <f t="shared" si="7"/>
        <v>1.5</v>
      </c>
      <c r="P157" s="672">
        <f t="shared" si="8"/>
        <v>2.7426063902728896E-2</v>
      </c>
    </row>
    <row r="158" spans="1:16" s="673" customFormat="1">
      <c r="A158" s="664" t="s">
        <v>202</v>
      </c>
      <c r="B158" s="665"/>
      <c r="C158" s="666"/>
      <c r="D158" s="667"/>
      <c r="E158" s="667"/>
      <c r="F158" s="667"/>
      <c r="G158" s="668"/>
      <c r="H158" s="668"/>
      <c r="I158" s="668"/>
      <c r="J158" s="667">
        <v>0</v>
      </c>
      <c r="K158" s="666">
        <v>4</v>
      </c>
      <c r="L158" s="666">
        <v>5</v>
      </c>
      <c r="M158" s="669">
        <v>0</v>
      </c>
      <c r="N158" s="670">
        <f t="shared" si="6"/>
        <v>9</v>
      </c>
      <c r="O158" s="671">
        <f t="shared" si="7"/>
        <v>2.25</v>
      </c>
      <c r="P158" s="672">
        <f t="shared" si="8"/>
        <v>4.1139095854093338E-2</v>
      </c>
    </row>
    <row r="159" spans="1:16" s="673" customFormat="1">
      <c r="A159" s="664" t="s">
        <v>203</v>
      </c>
      <c r="B159" s="665"/>
      <c r="C159" s="666"/>
      <c r="D159" s="667"/>
      <c r="E159" s="667"/>
      <c r="F159" s="667"/>
      <c r="G159" s="668"/>
      <c r="H159" s="668"/>
      <c r="I159" s="668"/>
      <c r="J159" s="667">
        <v>0</v>
      </c>
      <c r="K159" s="666">
        <v>0</v>
      </c>
      <c r="L159" s="666">
        <v>0</v>
      </c>
      <c r="M159" s="669">
        <v>0</v>
      </c>
      <c r="N159" s="670">
        <f t="shared" si="6"/>
        <v>0</v>
      </c>
      <c r="O159" s="671">
        <f t="shared" si="7"/>
        <v>0</v>
      </c>
      <c r="P159" s="672">
        <f t="shared" si="8"/>
        <v>0</v>
      </c>
    </row>
    <row r="160" spans="1:16" s="673" customFormat="1">
      <c r="A160" s="664" t="s">
        <v>204</v>
      </c>
      <c r="B160" s="665"/>
      <c r="C160" s="666"/>
      <c r="D160" s="667"/>
      <c r="E160" s="667"/>
      <c r="F160" s="667"/>
      <c r="G160" s="668"/>
      <c r="H160" s="668"/>
      <c r="I160" s="668"/>
      <c r="J160" s="667">
        <v>0</v>
      </c>
      <c r="K160" s="666">
        <v>0</v>
      </c>
      <c r="L160" s="666">
        <v>0</v>
      </c>
      <c r="M160" s="669">
        <v>0</v>
      </c>
      <c r="N160" s="670">
        <f t="shared" si="6"/>
        <v>0</v>
      </c>
      <c r="O160" s="671">
        <f t="shared" si="7"/>
        <v>0</v>
      </c>
      <c r="P160" s="672">
        <f t="shared" si="8"/>
        <v>0</v>
      </c>
    </row>
    <row r="161" spans="1:16" s="673" customFormat="1">
      <c r="A161" s="664" t="s">
        <v>205</v>
      </c>
      <c r="B161" s="665"/>
      <c r="C161" s="666"/>
      <c r="D161" s="667"/>
      <c r="E161" s="667"/>
      <c r="F161" s="667"/>
      <c r="G161" s="668"/>
      <c r="H161" s="668"/>
      <c r="I161" s="668"/>
      <c r="J161" s="667">
        <v>0</v>
      </c>
      <c r="K161" s="666">
        <v>4</v>
      </c>
      <c r="L161" s="666">
        <v>1</v>
      </c>
      <c r="M161" s="669">
        <v>1</v>
      </c>
      <c r="N161" s="670">
        <f t="shared" si="6"/>
        <v>6</v>
      </c>
      <c r="O161" s="671">
        <f t="shared" si="7"/>
        <v>1.5</v>
      </c>
      <c r="P161" s="672">
        <f t="shared" si="8"/>
        <v>2.7426063902728896E-2</v>
      </c>
    </row>
    <row r="162" spans="1:16" s="673" customFormat="1">
      <c r="A162" s="694" t="s">
        <v>206</v>
      </c>
      <c r="B162" s="665"/>
      <c r="C162" s="666"/>
      <c r="D162" s="667"/>
      <c r="E162" s="667"/>
      <c r="F162" s="667"/>
      <c r="G162" s="668"/>
      <c r="H162" s="668"/>
      <c r="I162" s="668"/>
      <c r="J162" s="667">
        <v>89</v>
      </c>
      <c r="K162" s="666">
        <v>120</v>
      </c>
      <c r="L162" s="666">
        <v>131</v>
      </c>
      <c r="M162" s="669">
        <v>105</v>
      </c>
      <c r="N162" s="670">
        <f t="shared" si="6"/>
        <v>445</v>
      </c>
      <c r="O162" s="671">
        <f t="shared" si="7"/>
        <v>111.25</v>
      </c>
      <c r="P162" s="672">
        <f t="shared" si="8"/>
        <v>2.034099739452393</v>
      </c>
    </row>
    <row r="163" spans="1:16" s="673" customFormat="1">
      <c r="A163" s="694" t="s">
        <v>207</v>
      </c>
      <c r="B163" s="665"/>
      <c r="C163" s="666"/>
      <c r="D163" s="667"/>
      <c r="E163" s="667"/>
      <c r="F163" s="667"/>
      <c r="G163" s="668"/>
      <c r="H163" s="668"/>
      <c r="I163" s="668"/>
      <c r="J163" s="667">
        <v>1</v>
      </c>
      <c r="K163" s="666">
        <v>1</v>
      </c>
      <c r="L163" s="666">
        <v>1</v>
      </c>
      <c r="M163" s="669">
        <v>1</v>
      </c>
      <c r="N163" s="670">
        <f t="shared" si="6"/>
        <v>4</v>
      </c>
      <c r="O163" s="671">
        <f t="shared" si="7"/>
        <v>1</v>
      </c>
      <c r="P163" s="672">
        <f t="shared" si="8"/>
        <v>1.8284042601819261E-2</v>
      </c>
    </row>
    <row r="164" spans="1:16" s="673" customFormat="1">
      <c r="A164" s="694" t="s">
        <v>208</v>
      </c>
      <c r="B164" s="665"/>
      <c r="C164" s="666"/>
      <c r="D164" s="667"/>
      <c r="E164" s="667"/>
      <c r="F164" s="667"/>
      <c r="G164" s="668"/>
      <c r="H164" s="668"/>
      <c r="I164" s="668"/>
      <c r="J164" s="667">
        <v>11</v>
      </c>
      <c r="K164" s="666">
        <v>16</v>
      </c>
      <c r="L164" s="666">
        <v>15</v>
      </c>
      <c r="M164" s="669">
        <v>19</v>
      </c>
      <c r="N164" s="670">
        <f t="shared" si="6"/>
        <v>61</v>
      </c>
      <c r="O164" s="671">
        <f t="shared" si="7"/>
        <v>15.25</v>
      </c>
      <c r="P164" s="672">
        <f t="shared" si="8"/>
        <v>0.27883164967774376</v>
      </c>
    </row>
    <row r="165" spans="1:16" s="673" customFormat="1">
      <c r="A165" s="694" t="s">
        <v>210</v>
      </c>
      <c r="B165" s="665"/>
      <c r="C165" s="666"/>
      <c r="D165" s="667"/>
      <c r="E165" s="667"/>
      <c r="F165" s="667"/>
      <c r="G165" s="668"/>
      <c r="H165" s="668"/>
      <c r="I165" s="668"/>
      <c r="J165" s="667">
        <v>0</v>
      </c>
      <c r="K165" s="666">
        <v>0</v>
      </c>
      <c r="L165" s="666">
        <v>0</v>
      </c>
      <c r="M165" s="669">
        <v>0</v>
      </c>
      <c r="N165" s="670">
        <f t="shared" si="6"/>
        <v>0</v>
      </c>
      <c r="O165" s="671">
        <f t="shared" si="7"/>
        <v>0</v>
      </c>
      <c r="P165" s="672">
        <f t="shared" si="8"/>
        <v>0</v>
      </c>
    </row>
    <row r="166" spans="1:16" s="673" customFormat="1">
      <c r="A166" s="694" t="s">
        <v>211</v>
      </c>
      <c r="B166" s="665"/>
      <c r="C166" s="666"/>
      <c r="D166" s="667"/>
      <c r="E166" s="667"/>
      <c r="F166" s="667"/>
      <c r="G166" s="668"/>
      <c r="H166" s="668"/>
      <c r="I166" s="668"/>
      <c r="J166" s="667">
        <v>37</v>
      </c>
      <c r="K166" s="666">
        <v>55</v>
      </c>
      <c r="L166" s="666">
        <v>44</v>
      </c>
      <c r="M166" s="669">
        <v>39</v>
      </c>
      <c r="N166" s="670">
        <f t="shared" si="6"/>
        <v>175</v>
      </c>
      <c r="O166" s="671">
        <f t="shared" si="7"/>
        <v>43.75</v>
      </c>
      <c r="P166" s="672">
        <f t="shared" si="8"/>
        <v>0.79992686382959266</v>
      </c>
    </row>
    <row r="167" spans="1:16" s="673" customFormat="1">
      <c r="A167" s="664" t="s">
        <v>212</v>
      </c>
      <c r="B167" s="665"/>
      <c r="C167" s="666"/>
      <c r="D167" s="667"/>
      <c r="E167" s="667"/>
      <c r="F167" s="667"/>
      <c r="G167" s="668"/>
      <c r="H167" s="668"/>
      <c r="I167" s="668"/>
      <c r="J167" s="667">
        <v>0</v>
      </c>
      <c r="K167" s="666">
        <v>0</v>
      </c>
      <c r="L167" s="666">
        <v>0</v>
      </c>
      <c r="M167" s="669">
        <v>0</v>
      </c>
      <c r="N167" s="670">
        <f t="shared" si="6"/>
        <v>0</v>
      </c>
      <c r="O167" s="671">
        <f t="shared" si="7"/>
        <v>0</v>
      </c>
      <c r="P167" s="672">
        <f t="shared" si="8"/>
        <v>0</v>
      </c>
    </row>
    <row r="168" spans="1:16" s="255" customFormat="1">
      <c r="A168" s="664" t="s">
        <v>213</v>
      </c>
      <c r="B168" s="665"/>
      <c r="C168" s="666"/>
      <c r="D168" s="667"/>
      <c r="E168" s="667"/>
      <c r="F168" s="667"/>
      <c r="G168" s="668"/>
      <c r="H168" s="668"/>
      <c r="I168" s="668"/>
      <c r="J168" s="667">
        <v>0</v>
      </c>
      <c r="K168" s="666">
        <v>0</v>
      </c>
      <c r="L168" s="666">
        <v>0</v>
      </c>
      <c r="M168" s="669">
        <v>0</v>
      </c>
      <c r="N168" s="670">
        <f t="shared" si="6"/>
        <v>0</v>
      </c>
      <c r="O168" s="671">
        <f t="shared" si="7"/>
        <v>0</v>
      </c>
      <c r="P168" s="672">
        <f t="shared" si="8"/>
        <v>0</v>
      </c>
    </row>
    <row r="169" spans="1:16" s="673" customFormat="1">
      <c r="A169" s="664" t="s">
        <v>214</v>
      </c>
      <c r="B169" s="665"/>
      <c r="C169" s="666"/>
      <c r="D169" s="667"/>
      <c r="E169" s="667"/>
      <c r="F169" s="667"/>
      <c r="G169" s="668"/>
      <c r="H169" s="668"/>
      <c r="I169" s="668"/>
      <c r="J169" s="667">
        <v>0</v>
      </c>
      <c r="K169" s="666">
        <v>0</v>
      </c>
      <c r="L169" s="666">
        <v>0</v>
      </c>
      <c r="M169" s="669">
        <v>0</v>
      </c>
      <c r="N169" s="670">
        <f t="shared" si="6"/>
        <v>0</v>
      </c>
      <c r="O169" s="671">
        <f t="shared" si="7"/>
        <v>0</v>
      </c>
      <c r="P169" s="672">
        <f t="shared" si="8"/>
        <v>0</v>
      </c>
    </row>
    <row r="170" spans="1:16" s="673" customFormat="1">
      <c r="A170" s="429" t="s">
        <v>215</v>
      </c>
      <c r="B170" s="427"/>
      <c r="C170" s="423"/>
      <c r="D170" s="422"/>
      <c r="E170" s="422"/>
      <c r="F170" s="422"/>
      <c r="G170" s="422"/>
      <c r="H170" s="422"/>
      <c r="I170" s="422"/>
      <c r="J170" s="422">
        <v>40</v>
      </c>
      <c r="K170" s="423">
        <v>30</v>
      </c>
      <c r="L170" s="423">
        <v>31</v>
      </c>
      <c r="M170" s="669">
        <v>30</v>
      </c>
      <c r="N170" s="381">
        <f t="shared" si="6"/>
        <v>131</v>
      </c>
      <c r="O170" s="382">
        <f t="shared" si="7"/>
        <v>32.75</v>
      </c>
      <c r="P170" s="256">
        <f t="shared" si="8"/>
        <v>0.5988023952095809</v>
      </c>
    </row>
    <row r="171" spans="1:16" s="673" customFormat="1">
      <c r="A171" s="694" t="s">
        <v>216</v>
      </c>
      <c r="B171" s="665"/>
      <c r="C171" s="666"/>
      <c r="D171" s="667"/>
      <c r="E171" s="667"/>
      <c r="F171" s="667"/>
      <c r="G171" s="668"/>
      <c r="H171" s="668"/>
      <c r="I171" s="668"/>
      <c r="J171" s="667">
        <v>0</v>
      </c>
      <c r="K171" s="666">
        <v>0</v>
      </c>
      <c r="L171" s="666">
        <v>0</v>
      </c>
      <c r="M171" s="669">
        <v>0</v>
      </c>
      <c r="N171" s="670">
        <f t="shared" si="6"/>
        <v>0</v>
      </c>
      <c r="O171" s="671">
        <f t="shared" si="7"/>
        <v>0</v>
      </c>
      <c r="P171" s="672">
        <f t="shared" si="8"/>
        <v>0</v>
      </c>
    </row>
    <row r="172" spans="1:16" s="673" customFormat="1">
      <c r="A172" s="664" t="s">
        <v>217</v>
      </c>
      <c r="B172" s="665"/>
      <c r="C172" s="666"/>
      <c r="D172" s="667"/>
      <c r="E172" s="667"/>
      <c r="F172" s="667"/>
      <c r="G172" s="668"/>
      <c r="H172" s="668"/>
      <c r="I172" s="668"/>
      <c r="J172" s="667">
        <v>6</v>
      </c>
      <c r="K172" s="666">
        <v>10</v>
      </c>
      <c r="L172" s="666">
        <v>45</v>
      </c>
      <c r="M172" s="669">
        <v>85</v>
      </c>
      <c r="N172" s="670">
        <f t="shared" si="6"/>
        <v>146</v>
      </c>
      <c r="O172" s="671">
        <f t="shared" si="7"/>
        <v>36.5</v>
      </c>
      <c r="P172" s="672">
        <f t="shared" si="8"/>
        <v>0.6673675549664031</v>
      </c>
    </row>
    <row r="173" spans="1:16" s="673" customFormat="1">
      <c r="A173" s="664" t="s">
        <v>218</v>
      </c>
      <c r="B173" s="665"/>
      <c r="C173" s="666"/>
      <c r="D173" s="667"/>
      <c r="E173" s="667"/>
      <c r="F173" s="667"/>
      <c r="G173" s="668"/>
      <c r="H173" s="668"/>
      <c r="I173" s="668"/>
      <c r="J173" s="667">
        <v>102</v>
      </c>
      <c r="K173" s="666">
        <v>210</v>
      </c>
      <c r="L173" s="666">
        <v>298</v>
      </c>
      <c r="M173" s="669">
        <v>232</v>
      </c>
      <c r="N173" s="670">
        <f t="shared" si="6"/>
        <v>842</v>
      </c>
      <c r="O173" s="671">
        <f t="shared" si="7"/>
        <v>210.5</v>
      </c>
      <c r="P173" s="672">
        <f t="shared" si="8"/>
        <v>3.8487909676829544</v>
      </c>
    </row>
    <row r="174" spans="1:16" s="673" customFormat="1">
      <c r="A174" s="696" t="s">
        <v>219</v>
      </c>
      <c r="B174" s="665"/>
      <c r="C174" s="666"/>
      <c r="D174" s="667"/>
      <c r="E174" s="667"/>
      <c r="F174" s="667"/>
      <c r="G174" s="668"/>
      <c r="H174" s="668"/>
      <c r="I174" s="668"/>
      <c r="J174" s="667">
        <v>0</v>
      </c>
      <c r="K174" s="666">
        <v>4</v>
      </c>
      <c r="L174" s="666">
        <v>0</v>
      </c>
      <c r="M174" s="669">
        <v>4</v>
      </c>
      <c r="N174" s="670">
        <f t="shared" si="6"/>
        <v>8</v>
      </c>
      <c r="O174" s="671">
        <f t="shared" si="7"/>
        <v>2</v>
      </c>
      <c r="P174" s="672">
        <f t="shared" si="8"/>
        <v>3.6568085203638523E-2</v>
      </c>
    </row>
    <row r="175" spans="1:16" s="673" customFormat="1">
      <c r="A175" s="695" t="s">
        <v>220</v>
      </c>
      <c r="B175" s="665"/>
      <c r="C175" s="666"/>
      <c r="D175" s="667"/>
      <c r="E175" s="667"/>
      <c r="F175" s="667"/>
      <c r="G175" s="668"/>
      <c r="H175" s="668"/>
      <c r="I175" s="668"/>
      <c r="J175" s="667">
        <v>0</v>
      </c>
      <c r="K175" s="666">
        <v>3</v>
      </c>
      <c r="L175" s="666">
        <v>0</v>
      </c>
      <c r="M175" s="669">
        <v>0</v>
      </c>
      <c r="N175" s="670">
        <f t="shared" si="6"/>
        <v>3</v>
      </c>
      <c r="O175" s="671">
        <f t="shared" si="7"/>
        <v>0.75</v>
      </c>
      <c r="P175" s="672">
        <f t="shared" si="8"/>
        <v>1.3713031951364448E-2</v>
      </c>
    </row>
    <row r="176" spans="1:16" s="673" customFormat="1">
      <c r="A176" s="674" t="s">
        <v>221</v>
      </c>
      <c r="B176" s="665"/>
      <c r="C176" s="666"/>
      <c r="D176" s="667"/>
      <c r="E176" s="667"/>
      <c r="F176" s="667"/>
      <c r="G176" s="668"/>
      <c r="H176" s="668"/>
      <c r="I176" s="668"/>
      <c r="J176" s="667">
        <v>0</v>
      </c>
      <c r="K176" s="666">
        <v>0</v>
      </c>
      <c r="L176" s="666">
        <v>0</v>
      </c>
      <c r="M176" s="669">
        <v>0</v>
      </c>
      <c r="N176" s="670">
        <f t="shared" si="6"/>
        <v>0</v>
      </c>
      <c r="O176" s="671">
        <f t="shared" si="7"/>
        <v>0</v>
      </c>
      <c r="P176" s="672">
        <f t="shared" si="8"/>
        <v>0</v>
      </c>
    </row>
    <row r="177" spans="1:16" s="673" customFormat="1">
      <c r="A177" s="664" t="s">
        <v>222</v>
      </c>
      <c r="B177" s="665"/>
      <c r="C177" s="666"/>
      <c r="D177" s="667"/>
      <c r="E177" s="667"/>
      <c r="F177" s="667"/>
      <c r="G177" s="668"/>
      <c r="H177" s="668"/>
      <c r="I177" s="668"/>
      <c r="J177" s="667">
        <v>0</v>
      </c>
      <c r="K177" s="666">
        <v>0</v>
      </c>
      <c r="L177" s="666">
        <v>0</v>
      </c>
      <c r="M177" s="669">
        <v>0</v>
      </c>
      <c r="N177" s="670">
        <f t="shared" si="6"/>
        <v>0</v>
      </c>
      <c r="O177" s="671">
        <f t="shared" si="7"/>
        <v>0</v>
      </c>
      <c r="P177" s="672">
        <f t="shared" si="8"/>
        <v>0</v>
      </c>
    </row>
    <row r="178" spans="1:16" s="673" customFormat="1">
      <c r="A178" s="664" t="s">
        <v>223</v>
      </c>
      <c r="B178" s="665"/>
      <c r="C178" s="666"/>
      <c r="D178" s="667"/>
      <c r="E178" s="667"/>
      <c r="F178" s="667"/>
      <c r="G178" s="668"/>
      <c r="H178" s="668"/>
      <c r="I178" s="668"/>
      <c r="J178" s="667">
        <v>0</v>
      </c>
      <c r="K178" s="666">
        <v>0</v>
      </c>
      <c r="L178" s="666">
        <v>1</v>
      </c>
      <c r="M178" s="669">
        <v>4</v>
      </c>
      <c r="N178" s="670">
        <f t="shared" si="6"/>
        <v>5</v>
      </c>
      <c r="O178" s="671">
        <f t="shared" si="7"/>
        <v>1.25</v>
      </c>
      <c r="P178" s="672">
        <f t="shared" si="8"/>
        <v>2.2855053252274077E-2</v>
      </c>
    </row>
    <row r="179" spans="1:16" s="673" customFormat="1">
      <c r="A179" s="664" t="s">
        <v>224</v>
      </c>
      <c r="B179" s="665"/>
      <c r="C179" s="666"/>
      <c r="D179" s="667"/>
      <c r="E179" s="667"/>
      <c r="F179" s="667"/>
      <c r="G179" s="668"/>
      <c r="H179" s="668"/>
      <c r="I179" s="668"/>
      <c r="J179" s="667">
        <v>0</v>
      </c>
      <c r="K179" s="666">
        <v>0</v>
      </c>
      <c r="L179" s="666">
        <v>0</v>
      </c>
      <c r="M179" s="669">
        <v>0</v>
      </c>
      <c r="N179" s="670">
        <f t="shared" si="6"/>
        <v>0</v>
      </c>
      <c r="O179" s="671">
        <f t="shared" si="7"/>
        <v>0</v>
      </c>
      <c r="P179" s="672">
        <f t="shared" si="8"/>
        <v>0</v>
      </c>
    </row>
    <row r="180" spans="1:16" s="673" customFormat="1">
      <c r="A180" s="664" t="s">
        <v>225</v>
      </c>
      <c r="B180" s="665"/>
      <c r="C180" s="666"/>
      <c r="D180" s="667"/>
      <c r="E180" s="667"/>
      <c r="F180" s="667"/>
      <c r="G180" s="668"/>
      <c r="H180" s="668"/>
      <c r="I180" s="668"/>
      <c r="J180" s="667">
        <v>0</v>
      </c>
      <c r="K180" s="666">
        <v>2</v>
      </c>
      <c r="L180" s="666">
        <v>1</v>
      </c>
      <c r="M180" s="669">
        <v>1</v>
      </c>
      <c r="N180" s="670">
        <f t="shared" si="6"/>
        <v>4</v>
      </c>
      <c r="O180" s="671">
        <f t="shared" si="7"/>
        <v>1</v>
      </c>
      <c r="P180" s="672">
        <f t="shared" si="8"/>
        <v>1.8284042601819261E-2</v>
      </c>
    </row>
    <row r="181" spans="1:16" s="673" customFormat="1">
      <c r="A181" s="664" t="s">
        <v>226</v>
      </c>
      <c r="B181" s="665"/>
      <c r="C181" s="666"/>
      <c r="D181" s="667"/>
      <c r="E181" s="667"/>
      <c r="F181" s="667"/>
      <c r="G181" s="668"/>
      <c r="H181" s="668"/>
      <c r="I181" s="668"/>
      <c r="J181" s="667">
        <v>1</v>
      </c>
      <c r="K181" s="666">
        <v>0</v>
      </c>
      <c r="L181" s="666">
        <v>1</v>
      </c>
      <c r="M181" s="669">
        <v>0</v>
      </c>
      <c r="N181" s="670">
        <f t="shared" si="6"/>
        <v>2</v>
      </c>
      <c r="O181" s="671">
        <f t="shared" si="7"/>
        <v>0.5</v>
      </c>
      <c r="P181" s="672">
        <f t="shared" si="8"/>
        <v>9.1420213009096307E-3</v>
      </c>
    </row>
    <row r="182" spans="1:16" s="673" customFormat="1">
      <c r="A182" s="664" t="s">
        <v>227</v>
      </c>
      <c r="B182" s="665"/>
      <c r="C182" s="666"/>
      <c r="D182" s="667"/>
      <c r="E182" s="667"/>
      <c r="F182" s="667"/>
      <c r="G182" s="668"/>
      <c r="H182" s="668"/>
      <c r="I182" s="668"/>
      <c r="J182" s="667">
        <v>160</v>
      </c>
      <c r="K182" s="666">
        <v>160</v>
      </c>
      <c r="L182" s="666">
        <v>142</v>
      </c>
      <c r="M182" s="669">
        <v>165</v>
      </c>
      <c r="N182" s="670">
        <f t="shared" si="6"/>
        <v>627</v>
      </c>
      <c r="O182" s="671">
        <f t="shared" si="7"/>
        <v>156.75</v>
      </c>
      <c r="P182" s="672">
        <f t="shared" si="8"/>
        <v>2.8660236778351695</v>
      </c>
    </row>
    <row r="183" spans="1:16" s="673" customFormat="1">
      <c r="A183" s="664" t="s">
        <v>228</v>
      </c>
      <c r="B183" s="665"/>
      <c r="C183" s="666"/>
      <c r="D183" s="667"/>
      <c r="E183" s="667"/>
      <c r="F183" s="667"/>
      <c r="G183" s="668"/>
      <c r="H183" s="668"/>
      <c r="I183" s="668"/>
      <c r="J183" s="667">
        <v>0</v>
      </c>
      <c r="K183" s="666">
        <v>0</v>
      </c>
      <c r="L183" s="666">
        <v>0</v>
      </c>
      <c r="M183" s="669">
        <v>0</v>
      </c>
      <c r="N183" s="670">
        <f t="shared" si="6"/>
        <v>0</v>
      </c>
      <c r="O183" s="671">
        <f t="shared" si="7"/>
        <v>0</v>
      </c>
      <c r="P183" s="672">
        <f t="shared" si="8"/>
        <v>0</v>
      </c>
    </row>
    <row r="184" spans="1:16" s="673" customFormat="1">
      <c r="A184" s="664" t="s">
        <v>229</v>
      </c>
      <c r="B184" s="665"/>
      <c r="C184" s="666"/>
      <c r="D184" s="667"/>
      <c r="E184" s="667"/>
      <c r="F184" s="667"/>
      <c r="G184" s="668"/>
      <c r="H184" s="668"/>
      <c r="I184" s="668"/>
      <c r="J184" s="667">
        <v>54</v>
      </c>
      <c r="K184" s="666">
        <v>110</v>
      </c>
      <c r="L184" s="666">
        <v>65</v>
      </c>
      <c r="M184" s="669">
        <v>52</v>
      </c>
      <c r="N184" s="670">
        <f t="shared" si="6"/>
        <v>281</v>
      </c>
      <c r="O184" s="671">
        <f t="shared" si="7"/>
        <v>70.25</v>
      </c>
      <c r="P184" s="672">
        <f t="shared" si="8"/>
        <v>1.2844539927778031</v>
      </c>
    </row>
    <row r="185" spans="1:16" s="673" customFormat="1">
      <c r="A185" s="664" t="s">
        <v>230</v>
      </c>
      <c r="B185" s="665"/>
      <c r="C185" s="666"/>
      <c r="D185" s="667"/>
      <c r="E185" s="667"/>
      <c r="F185" s="667"/>
      <c r="G185" s="668"/>
      <c r="H185" s="668"/>
      <c r="I185" s="668"/>
      <c r="J185" s="667">
        <v>45</v>
      </c>
      <c r="K185" s="666">
        <v>34</v>
      </c>
      <c r="L185" s="666">
        <v>34</v>
      </c>
      <c r="M185" s="669">
        <v>34</v>
      </c>
      <c r="N185" s="670">
        <f t="shared" si="6"/>
        <v>147</v>
      </c>
      <c r="O185" s="671">
        <f t="shared" si="7"/>
        <v>36.75</v>
      </c>
      <c r="P185" s="672">
        <f t="shared" si="8"/>
        <v>0.67193856561685794</v>
      </c>
    </row>
    <row r="186" spans="1:16" s="673" customFormat="1">
      <c r="A186" s="664" t="s">
        <v>231</v>
      </c>
      <c r="B186" s="665"/>
      <c r="C186" s="666"/>
      <c r="D186" s="667"/>
      <c r="E186" s="667"/>
      <c r="F186" s="667"/>
      <c r="G186" s="668"/>
      <c r="H186" s="668"/>
      <c r="I186" s="668"/>
      <c r="J186" s="667">
        <v>0</v>
      </c>
      <c r="K186" s="666">
        <v>0</v>
      </c>
      <c r="L186" s="666">
        <v>0</v>
      </c>
      <c r="M186" s="669">
        <v>0</v>
      </c>
      <c r="N186" s="670">
        <f t="shared" si="6"/>
        <v>0</v>
      </c>
      <c r="O186" s="671">
        <f t="shared" si="7"/>
        <v>0</v>
      </c>
      <c r="P186" s="672">
        <f t="shared" si="8"/>
        <v>0</v>
      </c>
    </row>
    <row r="187" spans="1:16" s="673" customFormat="1">
      <c r="A187" s="694" t="s">
        <v>232</v>
      </c>
      <c r="B187" s="665"/>
      <c r="C187" s="666"/>
      <c r="D187" s="667"/>
      <c r="E187" s="667"/>
      <c r="F187" s="667"/>
      <c r="G187" s="668"/>
      <c r="H187" s="668"/>
      <c r="I187" s="668"/>
      <c r="J187" s="667">
        <v>2</v>
      </c>
      <c r="K187" s="666">
        <v>1</v>
      </c>
      <c r="L187" s="666">
        <v>1</v>
      </c>
      <c r="M187" s="669">
        <v>0</v>
      </c>
      <c r="N187" s="670">
        <f t="shared" si="6"/>
        <v>4</v>
      </c>
      <c r="O187" s="671">
        <f t="shared" si="7"/>
        <v>1</v>
      </c>
      <c r="P187" s="672">
        <f t="shared" si="8"/>
        <v>1.8284042601819261E-2</v>
      </c>
    </row>
    <row r="188" spans="1:16" s="673" customFormat="1">
      <c r="A188" s="664" t="s">
        <v>233</v>
      </c>
      <c r="B188" s="665"/>
      <c r="C188" s="666"/>
      <c r="D188" s="667"/>
      <c r="E188" s="667"/>
      <c r="F188" s="667"/>
      <c r="G188" s="668"/>
      <c r="H188" s="668"/>
      <c r="I188" s="668"/>
      <c r="J188" s="667">
        <v>1</v>
      </c>
      <c r="K188" s="666">
        <v>3</v>
      </c>
      <c r="L188" s="666">
        <v>1</v>
      </c>
      <c r="M188" s="669">
        <v>4</v>
      </c>
      <c r="N188" s="670">
        <f t="shared" si="6"/>
        <v>9</v>
      </c>
      <c r="O188" s="671">
        <f t="shared" si="7"/>
        <v>2.25</v>
      </c>
      <c r="P188" s="672">
        <f t="shared" si="8"/>
        <v>4.1139095854093338E-2</v>
      </c>
    </row>
    <row r="189" spans="1:16" s="673" customFormat="1">
      <c r="A189" s="664" t="s">
        <v>234</v>
      </c>
      <c r="B189" s="665"/>
      <c r="C189" s="666"/>
      <c r="D189" s="667"/>
      <c r="E189" s="667"/>
      <c r="F189" s="667"/>
      <c r="G189" s="668"/>
      <c r="H189" s="668"/>
      <c r="I189" s="668"/>
      <c r="J189" s="667">
        <v>251</v>
      </c>
      <c r="K189" s="666">
        <v>257</v>
      </c>
      <c r="L189" s="666">
        <v>251</v>
      </c>
      <c r="M189" s="669">
        <v>169</v>
      </c>
      <c r="N189" s="670">
        <f t="shared" si="6"/>
        <v>928</v>
      </c>
      <c r="O189" s="671">
        <f t="shared" si="7"/>
        <v>232</v>
      </c>
      <c r="P189" s="672">
        <f t="shared" si="8"/>
        <v>4.2418978836220687</v>
      </c>
    </row>
    <row r="190" spans="1:16" s="673" customFormat="1">
      <c r="A190" s="664" t="s">
        <v>235</v>
      </c>
      <c r="B190" s="665"/>
      <c r="C190" s="666"/>
      <c r="D190" s="667"/>
      <c r="E190" s="667"/>
      <c r="F190" s="667"/>
      <c r="G190" s="668"/>
      <c r="H190" s="668"/>
      <c r="I190" s="668"/>
      <c r="J190" s="667">
        <v>41</v>
      </c>
      <c r="K190" s="666">
        <v>30</v>
      </c>
      <c r="L190" s="666">
        <v>21</v>
      </c>
      <c r="M190" s="669">
        <v>32</v>
      </c>
      <c r="N190" s="670">
        <f t="shared" si="6"/>
        <v>124</v>
      </c>
      <c r="O190" s="671">
        <f t="shared" si="7"/>
        <v>31</v>
      </c>
      <c r="P190" s="672">
        <f t="shared" si="8"/>
        <v>0.5668053206563971</v>
      </c>
    </row>
    <row r="191" spans="1:16" s="673" customFormat="1">
      <c r="A191" s="664" t="s">
        <v>236</v>
      </c>
      <c r="B191" s="665"/>
      <c r="C191" s="666"/>
      <c r="D191" s="667"/>
      <c r="E191" s="667"/>
      <c r="F191" s="667"/>
      <c r="G191" s="668"/>
      <c r="H191" s="668"/>
      <c r="I191" s="668"/>
      <c r="J191" s="667">
        <v>0</v>
      </c>
      <c r="K191" s="666">
        <v>0</v>
      </c>
      <c r="L191" s="666">
        <v>0</v>
      </c>
      <c r="M191" s="669">
        <v>0</v>
      </c>
      <c r="N191" s="670">
        <f t="shared" si="6"/>
        <v>0</v>
      </c>
      <c r="O191" s="671">
        <f t="shared" si="7"/>
        <v>0</v>
      </c>
      <c r="P191" s="672">
        <f t="shared" si="8"/>
        <v>0</v>
      </c>
    </row>
    <row r="192" spans="1:16" s="673" customFormat="1">
      <c r="A192" s="664" t="s">
        <v>237</v>
      </c>
      <c r="B192" s="665"/>
      <c r="C192" s="666"/>
      <c r="D192" s="667"/>
      <c r="E192" s="667"/>
      <c r="F192" s="667"/>
      <c r="G192" s="668"/>
      <c r="H192" s="668"/>
      <c r="I192" s="668"/>
      <c r="J192" s="667">
        <v>0</v>
      </c>
      <c r="K192" s="666">
        <v>0</v>
      </c>
      <c r="L192" s="666">
        <v>1</v>
      </c>
      <c r="M192" s="669">
        <v>0</v>
      </c>
      <c r="N192" s="670">
        <f t="shared" si="6"/>
        <v>1</v>
      </c>
      <c r="O192" s="671">
        <f t="shared" si="7"/>
        <v>0.25</v>
      </c>
      <c r="P192" s="672">
        <f t="shared" si="8"/>
        <v>4.5710106504548154E-3</v>
      </c>
    </row>
    <row r="193" spans="1:16" s="673" customFormat="1">
      <c r="A193" s="664" t="s">
        <v>238</v>
      </c>
      <c r="B193" s="665"/>
      <c r="C193" s="666"/>
      <c r="D193" s="667"/>
      <c r="E193" s="667"/>
      <c r="F193" s="667"/>
      <c r="G193" s="668"/>
      <c r="H193" s="668"/>
      <c r="I193" s="668"/>
      <c r="J193" s="667">
        <v>96</v>
      </c>
      <c r="K193" s="666">
        <v>120</v>
      </c>
      <c r="L193" s="666">
        <v>90</v>
      </c>
      <c r="M193" s="669">
        <v>108</v>
      </c>
      <c r="N193" s="670">
        <f t="shared" si="6"/>
        <v>414</v>
      </c>
      <c r="O193" s="671">
        <f t="shared" si="7"/>
        <v>103.5</v>
      </c>
      <c r="P193" s="672">
        <f t="shared" si="8"/>
        <v>1.8923984092882935</v>
      </c>
    </row>
    <row r="194" spans="1:16" s="673" customFormat="1">
      <c r="A194" s="664" t="s">
        <v>239</v>
      </c>
      <c r="B194" s="665"/>
      <c r="C194" s="666"/>
      <c r="D194" s="667"/>
      <c r="E194" s="667"/>
      <c r="F194" s="667"/>
      <c r="G194" s="668"/>
      <c r="H194" s="668"/>
      <c r="I194" s="668"/>
      <c r="J194" s="667">
        <v>2</v>
      </c>
      <c r="K194" s="666">
        <v>8</v>
      </c>
      <c r="L194" s="666">
        <v>3</v>
      </c>
      <c r="M194" s="669">
        <v>8</v>
      </c>
      <c r="N194" s="670">
        <f t="shared" si="6"/>
        <v>21</v>
      </c>
      <c r="O194" s="671">
        <f t="shared" si="7"/>
        <v>5.25</v>
      </c>
      <c r="P194" s="672">
        <f t="shared" si="8"/>
        <v>9.5991223659551123E-2</v>
      </c>
    </row>
    <row r="195" spans="1:16" s="673" customFormat="1">
      <c r="A195" s="664" t="s">
        <v>240</v>
      </c>
      <c r="B195" s="665"/>
      <c r="C195" s="666"/>
      <c r="D195" s="667"/>
      <c r="E195" s="667"/>
      <c r="F195" s="667"/>
      <c r="G195" s="668"/>
      <c r="H195" s="668"/>
      <c r="I195" s="668"/>
      <c r="J195" s="667">
        <v>14</v>
      </c>
      <c r="K195" s="666">
        <v>10</v>
      </c>
      <c r="L195" s="666">
        <v>15</v>
      </c>
      <c r="M195" s="669">
        <v>15</v>
      </c>
      <c r="N195" s="670">
        <f t="shared" si="6"/>
        <v>54</v>
      </c>
      <c r="O195" s="671">
        <f t="shared" si="7"/>
        <v>13.5</v>
      </c>
      <c r="P195" s="672">
        <f t="shared" si="8"/>
        <v>0.24683457512456003</v>
      </c>
    </row>
    <row r="196" spans="1:16" s="673" customFormat="1">
      <c r="A196" s="664" t="s">
        <v>241</v>
      </c>
      <c r="B196" s="665"/>
      <c r="C196" s="666"/>
      <c r="D196" s="667"/>
      <c r="E196" s="667"/>
      <c r="F196" s="667"/>
      <c r="G196" s="668"/>
      <c r="H196" s="668"/>
      <c r="I196" s="668"/>
      <c r="J196" s="667">
        <v>0</v>
      </c>
      <c r="K196" s="666">
        <v>2</v>
      </c>
      <c r="L196" s="666">
        <v>0</v>
      </c>
      <c r="M196" s="669">
        <v>3</v>
      </c>
      <c r="N196" s="670">
        <f t="shared" si="6"/>
        <v>5</v>
      </c>
      <c r="O196" s="671">
        <f t="shared" si="7"/>
        <v>1.25</v>
      </c>
      <c r="P196" s="672">
        <f t="shared" si="8"/>
        <v>2.2855053252274077E-2</v>
      </c>
    </row>
    <row r="197" spans="1:16" s="673" customFormat="1">
      <c r="A197" s="664" t="s">
        <v>242</v>
      </c>
      <c r="B197" s="665"/>
      <c r="C197" s="666"/>
      <c r="D197" s="667"/>
      <c r="E197" s="667"/>
      <c r="F197" s="667"/>
      <c r="G197" s="668"/>
      <c r="H197" s="668"/>
      <c r="I197" s="668"/>
      <c r="J197" s="667">
        <v>0</v>
      </c>
      <c r="K197" s="666">
        <v>0</v>
      </c>
      <c r="L197" s="666">
        <v>0</v>
      </c>
      <c r="M197" s="669">
        <v>0</v>
      </c>
      <c r="N197" s="670">
        <f t="shared" ref="N197:N260" si="9">SUM(B197:M197)</f>
        <v>0</v>
      </c>
      <c r="O197" s="671">
        <f t="shared" ref="O197:O262" si="10">AVERAGE(B197:M197)</f>
        <v>0</v>
      </c>
      <c r="P197" s="672">
        <f t="shared" ref="P197:P262" si="11">(N197/$N$263)*100</f>
        <v>0</v>
      </c>
    </row>
    <row r="198" spans="1:16" s="673" customFormat="1">
      <c r="A198" s="664" t="s">
        <v>243</v>
      </c>
      <c r="B198" s="665"/>
      <c r="C198" s="666"/>
      <c r="D198" s="667"/>
      <c r="E198" s="667"/>
      <c r="F198" s="667"/>
      <c r="G198" s="668"/>
      <c r="H198" s="668"/>
      <c r="I198" s="668"/>
      <c r="J198" s="667">
        <v>2</v>
      </c>
      <c r="K198" s="666">
        <v>1</v>
      </c>
      <c r="L198" s="666">
        <v>0</v>
      </c>
      <c r="M198" s="669">
        <v>0</v>
      </c>
      <c r="N198" s="670">
        <f t="shared" si="9"/>
        <v>3</v>
      </c>
      <c r="O198" s="671">
        <f t="shared" si="10"/>
        <v>0.75</v>
      </c>
      <c r="P198" s="672">
        <f t="shared" si="11"/>
        <v>1.3713031951364448E-2</v>
      </c>
    </row>
    <row r="199" spans="1:16" s="673" customFormat="1">
      <c r="A199" s="664" t="s">
        <v>244</v>
      </c>
      <c r="B199" s="665"/>
      <c r="C199" s="666"/>
      <c r="D199" s="667"/>
      <c r="E199" s="667"/>
      <c r="F199" s="667"/>
      <c r="G199" s="668"/>
      <c r="H199" s="668"/>
      <c r="I199" s="668"/>
      <c r="J199" s="667">
        <v>2</v>
      </c>
      <c r="K199" s="666">
        <v>1</v>
      </c>
      <c r="L199" s="666">
        <v>0</v>
      </c>
      <c r="M199" s="669">
        <v>0</v>
      </c>
      <c r="N199" s="670">
        <f t="shared" si="9"/>
        <v>3</v>
      </c>
      <c r="O199" s="671">
        <f t="shared" si="10"/>
        <v>0.75</v>
      </c>
      <c r="P199" s="672">
        <f t="shared" si="11"/>
        <v>1.3713031951364448E-2</v>
      </c>
    </row>
    <row r="200" spans="1:16" s="673" customFormat="1">
      <c r="A200" s="694" t="s">
        <v>245</v>
      </c>
      <c r="B200" s="665"/>
      <c r="C200" s="666"/>
      <c r="D200" s="667"/>
      <c r="E200" s="667"/>
      <c r="F200" s="667"/>
      <c r="G200" s="668"/>
      <c r="H200" s="668"/>
      <c r="I200" s="668"/>
      <c r="J200" s="667">
        <v>10</v>
      </c>
      <c r="K200" s="666">
        <v>32</v>
      </c>
      <c r="L200" s="666">
        <v>12</v>
      </c>
      <c r="M200" s="669">
        <v>7</v>
      </c>
      <c r="N200" s="670">
        <f t="shared" si="9"/>
        <v>61</v>
      </c>
      <c r="O200" s="671">
        <f t="shared" si="10"/>
        <v>15.25</v>
      </c>
      <c r="P200" s="672">
        <f t="shared" si="11"/>
        <v>0.27883164967774376</v>
      </c>
    </row>
    <row r="201" spans="1:16" s="673" customFormat="1">
      <c r="A201" s="694" t="s">
        <v>246</v>
      </c>
      <c r="B201" s="665"/>
      <c r="C201" s="666"/>
      <c r="D201" s="667"/>
      <c r="E201" s="667"/>
      <c r="F201" s="667"/>
      <c r="G201" s="668"/>
      <c r="H201" s="668"/>
      <c r="I201" s="668"/>
      <c r="J201" s="667">
        <v>0</v>
      </c>
      <c r="K201" s="666">
        <v>0</v>
      </c>
      <c r="L201" s="666">
        <v>0</v>
      </c>
      <c r="M201" s="669">
        <v>0</v>
      </c>
      <c r="N201" s="670">
        <f t="shared" si="9"/>
        <v>0</v>
      </c>
      <c r="O201" s="671">
        <f t="shared" si="10"/>
        <v>0</v>
      </c>
      <c r="P201" s="672">
        <f t="shared" si="11"/>
        <v>0</v>
      </c>
    </row>
    <row r="202" spans="1:16" s="673" customFormat="1">
      <c r="A202" s="694" t="s">
        <v>247</v>
      </c>
      <c r="B202" s="665"/>
      <c r="C202" s="666"/>
      <c r="D202" s="667"/>
      <c r="E202" s="667"/>
      <c r="F202" s="667"/>
      <c r="G202" s="668"/>
      <c r="H202" s="668"/>
      <c r="I202" s="668"/>
      <c r="J202" s="667">
        <v>12</v>
      </c>
      <c r="K202" s="666">
        <v>11</v>
      </c>
      <c r="L202" s="666">
        <v>8</v>
      </c>
      <c r="M202" s="669">
        <v>5</v>
      </c>
      <c r="N202" s="670">
        <f t="shared" si="9"/>
        <v>36</v>
      </c>
      <c r="O202" s="671">
        <f t="shared" si="10"/>
        <v>9</v>
      </c>
      <c r="P202" s="672">
        <f t="shared" si="11"/>
        <v>0.16455638341637335</v>
      </c>
    </row>
    <row r="203" spans="1:16" s="673" customFormat="1">
      <c r="A203" s="664" t="s">
        <v>248</v>
      </c>
      <c r="B203" s="665"/>
      <c r="C203" s="666"/>
      <c r="D203" s="667"/>
      <c r="E203" s="667"/>
      <c r="F203" s="667"/>
      <c r="G203" s="668"/>
      <c r="H203" s="668"/>
      <c r="I203" s="668"/>
      <c r="J203" s="667">
        <v>187</v>
      </c>
      <c r="K203" s="666">
        <v>214</v>
      </c>
      <c r="L203" s="666">
        <v>110</v>
      </c>
      <c r="M203" s="669">
        <v>137</v>
      </c>
      <c r="N203" s="670">
        <f t="shared" si="9"/>
        <v>648</v>
      </c>
      <c r="O203" s="671">
        <f t="shared" si="10"/>
        <v>162</v>
      </c>
      <c r="P203" s="672">
        <f t="shared" si="11"/>
        <v>2.9620149014947206</v>
      </c>
    </row>
    <row r="204" spans="1:16" s="673" customFormat="1">
      <c r="A204" s="664" t="s">
        <v>249</v>
      </c>
      <c r="B204" s="665"/>
      <c r="C204" s="666"/>
      <c r="D204" s="667"/>
      <c r="E204" s="667"/>
      <c r="F204" s="667"/>
      <c r="G204" s="668"/>
      <c r="H204" s="668"/>
      <c r="I204" s="668"/>
      <c r="J204" s="667">
        <v>172</v>
      </c>
      <c r="K204" s="666">
        <v>224</v>
      </c>
      <c r="L204" s="666">
        <v>212</v>
      </c>
      <c r="M204" s="669">
        <v>198</v>
      </c>
      <c r="N204" s="670">
        <f t="shared" si="9"/>
        <v>806</v>
      </c>
      <c r="O204" s="671">
        <f t="shared" si="10"/>
        <v>201.5</v>
      </c>
      <c r="P204" s="672">
        <f t="shared" si="11"/>
        <v>3.6842345842665809</v>
      </c>
    </row>
    <row r="205" spans="1:16" s="673" customFormat="1">
      <c r="A205" s="664" t="s">
        <v>250</v>
      </c>
      <c r="B205" s="665"/>
      <c r="C205" s="666"/>
      <c r="D205" s="667"/>
      <c r="E205" s="667"/>
      <c r="F205" s="667"/>
      <c r="G205" s="668"/>
      <c r="H205" s="668"/>
      <c r="I205" s="668"/>
      <c r="J205" s="667">
        <v>22</v>
      </c>
      <c r="K205" s="666">
        <v>28</v>
      </c>
      <c r="L205" s="666">
        <v>16</v>
      </c>
      <c r="M205" s="669">
        <v>18</v>
      </c>
      <c r="N205" s="670">
        <f t="shared" si="9"/>
        <v>84</v>
      </c>
      <c r="O205" s="671">
        <f t="shared" si="10"/>
        <v>21</v>
      </c>
      <c r="P205" s="672">
        <f t="shared" si="11"/>
        <v>0.38396489463820449</v>
      </c>
    </row>
    <row r="206" spans="1:16" s="691" customFormat="1">
      <c r="A206" s="694" t="s">
        <v>251</v>
      </c>
      <c r="B206" s="681"/>
      <c r="C206" s="666"/>
      <c r="D206" s="668"/>
      <c r="E206" s="668"/>
      <c r="F206" s="668"/>
      <c r="G206" s="668"/>
      <c r="H206" s="668"/>
      <c r="I206" s="668"/>
      <c r="J206" s="668">
        <v>16</v>
      </c>
      <c r="K206" s="666">
        <v>20</v>
      </c>
      <c r="L206" s="666">
        <v>5</v>
      </c>
      <c r="M206" s="669">
        <v>14</v>
      </c>
      <c r="N206" s="670">
        <f t="shared" si="9"/>
        <v>55</v>
      </c>
      <c r="O206" s="671">
        <f t="shared" si="10"/>
        <v>13.75</v>
      </c>
      <c r="P206" s="672">
        <f t="shared" si="11"/>
        <v>0.25140558577501487</v>
      </c>
    </row>
    <row r="207" spans="1:16" s="691" customFormat="1">
      <c r="A207" s="694" t="s">
        <v>252</v>
      </c>
      <c r="B207" s="681"/>
      <c r="C207" s="666"/>
      <c r="D207" s="668"/>
      <c r="E207" s="668"/>
      <c r="F207" s="668"/>
      <c r="G207" s="668"/>
      <c r="H207" s="668"/>
      <c r="I207" s="668"/>
      <c r="J207" s="668">
        <v>20</v>
      </c>
      <c r="K207" s="666">
        <v>35</v>
      </c>
      <c r="L207" s="666">
        <v>16</v>
      </c>
      <c r="M207" s="669">
        <v>23</v>
      </c>
      <c r="N207" s="670">
        <f t="shared" si="9"/>
        <v>94</v>
      </c>
      <c r="O207" s="671">
        <f t="shared" si="10"/>
        <v>23.5</v>
      </c>
      <c r="P207" s="672">
        <f t="shared" si="11"/>
        <v>0.42967500114275264</v>
      </c>
    </row>
    <row r="208" spans="1:16" s="673" customFormat="1">
      <c r="A208" s="694" t="s">
        <v>253</v>
      </c>
      <c r="B208" s="681"/>
      <c r="C208" s="666"/>
      <c r="D208" s="668"/>
      <c r="E208" s="668"/>
      <c r="F208" s="668"/>
      <c r="G208" s="668"/>
      <c r="H208" s="668"/>
      <c r="I208" s="668"/>
      <c r="J208" s="668">
        <v>2</v>
      </c>
      <c r="K208" s="666">
        <v>1</v>
      </c>
      <c r="L208" s="666">
        <v>1</v>
      </c>
      <c r="M208" s="669">
        <v>1</v>
      </c>
      <c r="N208" s="670">
        <f t="shared" si="9"/>
        <v>5</v>
      </c>
      <c r="O208" s="671">
        <f t="shared" si="10"/>
        <v>1.25</v>
      </c>
      <c r="P208" s="672">
        <f t="shared" si="11"/>
        <v>2.2855053252274077E-2</v>
      </c>
    </row>
    <row r="209" spans="1:16" s="673" customFormat="1">
      <c r="A209" s="664" t="s">
        <v>254</v>
      </c>
      <c r="B209" s="665"/>
      <c r="C209" s="666"/>
      <c r="D209" s="667"/>
      <c r="E209" s="667"/>
      <c r="F209" s="667"/>
      <c r="G209" s="668"/>
      <c r="H209" s="668"/>
      <c r="I209" s="668"/>
      <c r="J209" s="667">
        <v>139</v>
      </c>
      <c r="K209" s="666">
        <v>200</v>
      </c>
      <c r="L209" s="666">
        <v>161</v>
      </c>
      <c r="M209" s="669">
        <v>217</v>
      </c>
      <c r="N209" s="670">
        <f t="shared" si="9"/>
        <v>717</v>
      </c>
      <c r="O209" s="671">
        <f t="shared" si="10"/>
        <v>179.25</v>
      </c>
      <c r="P209" s="672">
        <f t="shared" si="11"/>
        <v>3.2774146363761023</v>
      </c>
    </row>
    <row r="210" spans="1:16" s="673" customFormat="1">
      <c r="A210" s="664" t="s">
        <v>255</v>
      </c>
      <c r="B210" s="665"/>
      <c r="C210" s="666"/>
      <c r="D210" s="667"/>
      <c r="E210" s="667"/>
      <c r="F210" s="667"/>
      <c r="G210" s="668"/>
      <c r="H210" s="668"/>
      <c r="I210" s="668"/>
      <c r="J210" s="667">
        <v>0</v>
      </c>
      <c r="K210" s="666">
        <v>1</v>
      </c>
      <c r="L210" s="666">
        <v>1</v>
      </c>
      <c r="M210" s="669">
        <v>2</v>
      </c>
      <c r="N210" s="670">
        <f t="shared" si="9"/>
        <v>4</v>
      </c>
      <c r="O210" s="671">
        <f t="shared" si="10"/>
        <v>1</v>
      </c>
      <c r="P210" s="672">
        <f t="shared" si="11"/>
        <v>1.8284042601819261E-2</v>
      </c>
    </row>
    <row r="211" spans="1:16" s="673" customFormat="1">
      <c r="A211" s="664" t="s">
        <v>256</v>
      </c>
      <c r="B211" s="665"/>
      <c r="C211" s="666"/>
      <c r="D211" s="667"/>
      <c r="E211" s="667"/>
      <c r="F211" s="667"/>
      <c r="G211" s="668"/>
      <c r="H211" s="668"/>
      <c r="I211" s="668"/>
      <c r="J211" s="667">
        <v>8</v>
      </c>
      <c r="K211" s="666">
        <v>7</v>
      </c>
      <c r="L211" s="666">
        <v>5</v>
      </c>
      <c r="M211" s="669">
        <v>10</v>
      </c>
      <c r="N211" s="670">
        <f t="shared" si="9"/>
        <v>30</v>
      </c>
      <c r="O211" s="671">
        <f t="shared" si="10"/>
        <v>7.5</v>
      </c>
      <c r="P211" s="672">
        <f t="shared" si="11"/>
        <v>0.13713031951364446</v>
      </c>
    </row>
    <row r="212" spans="1:16" s="673" customFormat="1">
      <c r="A212" s="664" t="s">
        <v>257</v>
      </c>
      <c r="B212" s="665"/>
      <c r="C212" s="666"/>
      <c r="D212" s="667"/>
      <c r="E212" s="667"/>
      <c r="F212" s="667"/>
      <c r="G212" s="668"/>
      <c r="H212" s="668"/>
      <c r="I212" s="668"/>
      <c r="J212" s="667">
        <v>0</v>
      </c>
      <c r="K212" s="666">
        <v>0</v>
      </c>
      <c r="L212" s="666">
        <v>0</v>
      </c>
      <c r="M212" s="669">
        <v>0</v>
      </c>
      <c r="N212" s="670">
        <f t="shared" si="9"/>
        <v>0</v>
      </c>
      <c r="O212" s="671">
        <f t="shared" si="10"/>
        <v>0</v>
      </c>
      <c r="P212" s="672">
        <f t="shared" si="11"/>
        <v>0</v>
      </c>
    </row>
    <row r="213" spans="1:16" s="673" customFormat="1">
      <c r="A213" s="664" t="s">
        <v>258</v>
      </c>
      <c r="B213" s="665"/>
      <c r="C213" s="666"/>
      <c r="D213" s="667"/>
      <c r="E213" s="667"/>
      <c r="F213" s="667"/>
      <c r="G213" s="668"/>
      <c r="H213" s="668"/>
      <c r="I213" s="668"/>
      <c r="J213" s="667">
        <v>0</v>
      </c>
      <c r="K213" s="666">
        <v>0</v>
      </c>
      <c r="L213" s="666">
        <v>0</v>
      </c>
      <c r="M213" s="669">
        <v>0</v>
      </c>
      <c r="N213" s="670">
        <f t="shared" si="9"/>
        <v>0</v>
      </c>
      <c r="O213" s="671">
        <f t="shared" si="10"/>
        <v>0</v>
      </c>
      <c r="P213" s="672">
        <f t="shared" si="11"/>
        <v>0</v>
      </c>
    </row>
    <row r="214" spans="1:16" s="673" customFormat="1">
      <c r="A214" s="664" t="s">
        <v>259</v>
      </c>
      <c r="B214" s="665"/>
      <c r="C214" s="666"/>
      <c r="D214" s="667"/>
      <c r="E214" s="667"/>
      <c r="F214" s="667"/>
      <c r="G214" s="668"/>
      <c r="H214" s="668"/>
      <c r="I214" s="668"/>
      <c r="J214" s="667">
        <v>16</v>
      </c>
      <c r="K214" s="666">
        <v>8</v>
      </c>
      <c r="L214" s="666">
        <v>12</v>
      </c>
      <c r="M214" s="669">
        <v>11</v>
      </c>
      <c r="N214" s="670">
        <f t="shared" si="9"/>
        <v>47</v>
      </c>
      <c r="O214" s="671">
        <f t="shared" si="10"/>
        <v>11.75</v>
      </c>
      <c r="P214" s="672">
        <f t="shared" si="11"/>
        <v>0.21483750057137632</v>
      </c>
    </row>
    <row r="215" spans="1:16" s="673" customFormat="1">
      <c r="A215" s="694" t="s">
        <v>260</v>
      </c>
      <c r="B215" s="665"/>
      <c r="C215" s="666"/>
      <c r="D215" s="667"/>
      <c r="E215" s="667"/>
      <c r="F215" s="667"/>
      <c r="G215" s="668"/>
      <c r="H215" s="668"/>
      <c r="I215" s="668"/>
      <c r="J215" s="667">
        <v>272</v>
      </c>
      <c r="K215" s="666">
        <v>323</v>
      </c>
      <c r="L215" s="666">
        <v>282</v>
      </c>
      <c r="M215" s="669">
        <v>343</v>
      </c>
      <c r="N215" s="670">
        <f t="shared" si="9"/>
        <v>1220</v>
      </c>
      <c r="O215" s="671">
        <f t="shared" si="10"/>
        <v>305</v>
      </c>
      <c r="P215" s="672">
        <f t="shared" si="11"/>
        <v>5.5766329935548757</v>
      </c>
    </row>
    <row r="216" spans="1:16" s="673" customFormat="1">
      <c r="A216" s="664" t="s">
        <v>261</v>
      </c>
      <c r="B216" s="665"/>
      <c r="C216" s="666"/>
      <c r="D216" s="667"/>
      <c r="E216" s="667"/>
      <c r="F216" s="667"/>
      <c r="G216" s="668"/>
      <c r="H216" s="668"/>
      <c r="I216" s="668"/>
      <c r="J216" s="667">
        <v>0</v>
      </c>
      <c r="K216" s="666">
        <v>0</v>
      </c>
      <c r="L216" s="666">
        <v>0</v>
      </c>
      <c r="M216" s="669">
        <v>0</v>
      </c>
      <c r="N216" s="670">
        <f t="shared" si="9"/>
        <v>0</v>
      </c>
      <c r="O216" s="671">
        <f t="shared" si="10"/>
        <v>0</v>
      </c>
      <c r="P216" s="672">
        <f t="shared" si="11"/>
        <v>0</v>
      </c>
    </row>
    <row r="217" spans="1:16" s="673" customFormat="1">
      <c r="A217" s="664" t="s">
        <v>262</v>
      </c>
      <c r="B217" s="665"/>
      <c r="C217" s="666"/>
      <c r="D217" s="667"/>
      <c r="E217" s="667"/>
      <c r="F217" s="667"/>
      <c r="G217" s="668"/>
      <c r="H217" s="668"/>
      <c r="I217" s="668"/>
      <c r="J217" s="667">
        <v>0</v>
      </c>
      <c r="K217" s="666">
        <v>0</v>
      </c>
      <c r="L217" s="666">
        <v>0</v>
      </c>
      <c r="M217" s="669">
        <v>0</v>
      </c>
      <c r="N217" s="670">
        <f t="shared" si="9"/>
        <v>0</v>
      </c>
      <c r="O217" s="671">
        <f t="shared" si="10"/>
        <v>0</v>
      </c>
      <c r="P217" s="672">
        <f t="shared" si="11"/>
        <v>0</v>
      </c>
    </row>
    <row r="218" spans="1:16" s="673" customFormat="1">
      <c r="A218" s="664" t="s">
        <v>263</v>
      </c>
      <c r="B218" s="665"/>
      <c r="C218" s="666"/>
      <c r="D218" s="667"/>
      <c r="E218" s="667"/>
      <c r="F218" s="667"/>
      <c r="G218" s="668"/>
      <c r="H218" s="668"/>
      <c r="I218" s="668"/>
      <c r="J218" s="667">
        <v>6</v>
      </c>
      <c r="K218" s="666">
        <v>5</v>
      </c>
      <c r="L218" s="666">
        <v>11</v>
      </c>
      <c r="M218" s="669">
        <v>6</v>
      </c>
      <c r="N218" s="670">
        <f t="shared" si="9"/>
        <v>28</v>
      </c>
      <c r="O218" s="671">
        <f t="shared" si="10"/>
        <v>7</v>
      </c>
      <c r="P218" s="672">
        <f t="shared" si="11"/>
        <v>0.12798829821273483</v>
      </c>
    </row>
    <row r="219" spans="1:16" s="673" customFormat="1">
      <c r="A219" s="694" t="s">
        <v>264</v>
      </c>
      <c r="B219" s="665"/>
      <c r="C219" s="666"/>
      <c r="D219" s="667"/>
      <c r="E219" s="667"/>
      <c r="F219" s="667"/>
      <c r="G219" s="668"/>
      <c r="H219" s="668"/>
      <c r="I219" s="668"/>
      <c r="J219" s="667">
        <v>0</v>
      </c>
      <c r="K219" s="666">
        <v>1</v>
      </c>
      <c r="L219" s="666">
        <v>4</v>
      </c>
      <c r="M219" s="669">
        <v>1</v>
      </c>
      <c r="N219" s="670">
        <f t="shared" si="9"/>
        <v>6</v>
      </c>
      <c r="O219" s="671">
        <f t="shared" si="10"/>
        <v>1.5</v>
      </c>
      <c r="P219" s="672">
        <f t="shared" si="11"/>
        <v>2.7426063902728896E-2</v>
      </c>
    </row>
    <row r="220" spans="1:16" s="673" customFormat="1">
      <c r="A220" s="664" t="s">
        <v>265</v>
      </c>
      <c r="B220" s="665"/>
      <c r="C220" s="666"/>
      <c r="D220" s="667"/>
      <c r="E220" s="667"/>
      <c r="F220" s="667"/>
      <c r="G220" s="668"/>
      <c r="H220" s="668"/>
      <c r="I220" s="668"/>
      <c r="J220" s="667">
        <v>45</v>
      </c>
      <c r="K220" s="666">
        <v>73</v>
      </c>
      <c r="L220" s="666">
        <v>59</v>
      </c>
      <c r="M220" s="669">
        <v>41</v>
      </c>
      <c r="N220" s="670">
        <f t="shared" si="9"/>
        <v>218</v>
      </c>
      <c r="O220" s="671">
        <f t="shared" si="10"/>
        <v>54.5</v>
      </c>
      <c r="P220" s="672">
        <f t="shared" si="11"/>
        <v>0.9964803217991498</v>
      </c>
    </row>
    <row r="221" spans="1:16" s="673" customFormat="1">
      <c r="A221" s="664" t="s">
        <v>266</v>
      </c>
      <c r="B221" s="665"/>
      <c r="C221" s="666"/>
      <c r="D221" s="667"/>
      <c r="E221" s="667"/>
      <c r="F221" s="667"/>
      <c r="G221" s="668"/>
      <c r="H221" s="668"/>
      <c r="I221" s="668"/>
      <c r="J221" s="667">
        <v>0</v>
      </c>
      <c r="K221" s="666">
        <v>0</v>
      </c>
      <c r="L221" s="666">
        <v>0</v>
      </c>
      <c r="M221" s="669">
        <v>0</v>
      </c>
      <c r="N221" s="670">
        <f t="shared" si="9"/>
        <v>0</v>
      </c>
      <c r="O221" s="671">
        <f t="shared" si="10"/>
        <v>0</v>
      </c>
      <c r="P221" s="672">
        <f t="shared" si="11"/>
        <v>0</v>
      </c>
    </row>
    <row r="222" spans="1:16" s="673" customFormat="1">
      <c r="A222" s="694" t="s">
        <v>267</v>
      </c>
      <c r="B222" s="665"/>
      <c r="C222" s="666"/>
      <c r="D222" s="667"/>
      <c r="E222" s="667"/>
      <c r="F222" s="667"/>
      <c r="G222" s="668"/>
      <c r="H222" s="668"/>
      <c r="I222" s="668"/>
      <c r="J222" s="667">
        <v>0</v>
      </c>
      <c r="K222" s="666">
        <v>0</v>
      </c>
      <c r="L222" s="666">
        <v>0</v>
      </c>
      <c r="M222" s="669">
        <v>0</v>
      </c>
      <c r="N222" s="670">
        <f t="shared" si="9"/>
        <v>0</v>
      </c>
      <c r="O222" s="671">
        <f t="shared" si="10"/>
        <v>0</v>
      </c>
      <c r="P222" s="672">
        <f t="shared" si="11"/>
        <v>0</v>
      </c>
    </row>
    <row r="223" spans="1:16" s="673" customFormat="1">
      <c r="A223" s="694" t="s">
        <v>268</v>
      </c>
      <c r="B223" s="665"/>
      <c r="C223" s="666"/>
      <c r="D223" s="667"/>
      <c r="E223" s="667"/>
      <c r="F223" s="667"/>
      <c r="G223" s="668"/>
      <c r="H223" s="668"/>
      <c r="I223" s="668"/>
      <c r="J223" s="667">
        <v>17</v>
      </c>
      <c r="K223" s="666">
        <v>36</v>
      </c>
      <c r="L223" s="666">
        <v>19</v>
      </c>
      <c r="M223" s="669">
        <v>23</v>
      </c>
      <c r="N223" s="670">
        <f t="shared" si="9"/>
        <v>95</v>
      </c>
      <c r="O223" s="671">
        <f t="shared" si="10"/>
        <v>23.75</v>
      </c>
      <c r="P223" s="672">
        <f t="shared" si="11"/>
        <v>0.43424601179320749</v>
      </c>
    </row>
    <row r="224" spans="1:16" s="673" customFormat="1">
      <c r="A224" s="694" t="s">
        <v>269</v>
      </c>
      <c r="B224" s="665"/>
      <c r="C224" s="666"/>
      <c r="D224" s="667"/>
      <c r="E224" s="667"/>
      <c r="F224" s="667"/>
      <c r="G224" s="668"/>
      <c r="H224" s="668"/>
      <c r="I224" s="668"/>
      <c r="J224" s="667">
        <v>0</v>
      </c>
      <c r="K224" s="666">
        <v>1</v>
      </c>
      <c r="L224" s="666">
        <v>0</v>
      </c>
      <c r="M224" s="669">
        <v>0</v>
      </c>
      <c r="N224" s="670">
        <f t="shared" si="9"/>
        <v>1</v>
      </c>
      <c r="O224" s="671">
        <f t="shared" si="10"/>
        <v>0.25</v>
      </c>
      <c r="P224" s="672">
        <f t="shared" si="11"/>
        <v>4.5710106504548154E-3</v>
      </c>
    </row>
    <row r="225" spans="1:16" s="673" customFormat="1" ht="14.25" customHeight="1">
      <c r="A225" s="664" t="s">
        <v>270</v>
      </c>
      <c r="B225" s="665"/>
      <c r="C225" s="666"/>
      <c r="D225" s="667"/>
      <c r="E225" s="667"/>
      <c r="F225" s="667"/>
      <c r="G225" s="668"/>
      <c r="H225" s="668"/>
      <c r="I225" s="668"/>
      <c r="J225" s="667">
        <v>13</v>
      </c>
      <c r="K225" s="666">
        <v>18</v>
      </c>
      <c r="L225" s="666">
        <v>18</v>
      </c>
      <c r="M225" s="669">
        <v>12</v>
      </c>
      <c r="N225" s="670">
        <f t="shared" si="9"/>
        <v>61</v>
      </c>
      <c r="O225" s="671">
        <f t="shared" si="10"/>
        <v>15.25</v>
      </c>
      <c r="P225" s="672">
        <f t="shared" si="11"/>
        <v>0.27883164967774376</v>
      </c>
    </row>
    <row r="226" spans="1:16" s="673" customFormat="1">
      <c r="A226" s="664" t="s">
        <v>271</v>
      </c>
      <c r="B226" s="665"/>
      <c r="C226" s="666"/>
      <c r="D226" s="667"/>
      <c r="E226" s="667"/>
      <c r="F226" s="667"/>
      <c r="G226" s="668"/>
      <c r="H226" s="668"/>
      <c r="I226" s="668"/>
      <c r="J226" s="667">
        <v>4</v>
      </c>
      <c r="K226" s="666">
        <v>7</v>
      </c>
      <c r="L226" s="666">
        <v>0</v>
      </c>
      <c r="M226" s="669">
        <v>1</v>
      </c>
      <c r="N226" s="670">
        <f t="shared" si="9"/>
        <v>12</v>
      </c>
      <c r="O226" s="671">
        <f t="shared" si="10"/>
        <v>3</v>
      </c>
      <c r="P226" s="672">
        <f t="shared" si="11"/>
        <v>5.4852127805457791E-2</v>
      </c>
    </row>
    <row r="227" spans="1:16" s="673" customFormat="1">
      <c r="A227" s="664" t="s">
        <v>272</v>
      </c>
      <c r="B227" s="665"/>
      <c r="C227" s="666"/>
      <c r="D227" s="667"/>
      <c r="E227" s="667"/>
      <c r="F227" s="667"/>
      <c r="G227" s="668"/>
      <c r="H227" s="668"/>
      <c r="I227" s="668"/>
      <c r="J227" s="667">
        <v>0</v>
      </c>
      <c r="K227" s="666">
        <v>0</v>
      </c>
      <c r="L227" s="666">
        <v>0</v>
      </c>
      <c r="M227" s="669">
        <v>0</v>
      </c>
      <c r="N227" s="670">
        <f t="shared" si="9"/>
        <v>0</v>
      </c>
      <c r="O227" s="671">
        <f t="shared" si="10"/>
        <v>0</v>
      </c>
      <c r="P227" s="672">
        <f t="shared" si="11"/>
        <v>0</v>
      </c>
    </row>
    <row r="228" spans="1:16" s="673" customFormat="1">
      <c r="A228" s="664" t="s">
        <v>273</v>
      </c>
      <c r="B228" s="665"/>
      <c r="C228" s="666"/>
      <c r="D228" s="667"/>
      <c r="E228" s="667"/>
      <c r="F228" s="667"/>
      <c r="G228" s="668"/>
      <c r="H228" s="668"/>
      <c r="I228" s="668"/>
      <c r="J228" s="667">
        <v>0</v>
      </c>
      <c r="K228" s="666">
        <v>0</v>
      </c>
      <c r="L228" s="666">
        <v>6</v>
      </c>
      <c r="M228" s="669">
        <v>2</v>
      </c>
      <c r="N228" s="670">
        <f t="shared" si="9"/>
        <v>8</v>
      </c>
      <c r="O228" s="671">
        <f t="shared" si="10"/>
        <v>2</v>
      </c>
      <c r="P228" s="672">
        <f t="shared" si="11"/>
        <v>3.6568085203638523E-2</v>
      </c>
    </row>
    <row r="229" spans="1:16" s="673" customFormat="1">
      <c r="A229" s="694" t="s">
        <v>274</v>
      </c>
      <c r="B229" s="665"/>
      <c r="C229" s="666"/>
      <c r="D229" s="667"/>
      <c r="E229" s="667"/>
      <c r="F229" s="667"/>
      <c r="G229" s="668"/>
      <c r="H229" s="668"/>
      <c r="I229" s="668"/>
      <c r="J229" s="667">
        <v>0</v>
      </c>
      <c r="K229" s="666">
        <v>0</v>
      </c>
      <c r="L229" s="666">
        <v>0</v>
      </c>
      <c r="M229" s="669">
        <v>0</v>
      </c>
      <c r="N229" s="670">
        <f t="shared" si="9"/>
        <v>0</v>
      </c>
      <c r="O229" s="671">
        <f t="shared" si="10"/>
        <v>0</v>
      </c>
      <c r="P229" s="672">
        <f t="shared" si="11"/>
        <v>0</v>
      </c>
    </row>
    <row r="230" spans="1:16" s="673" customFormat="1">
      <c r="A230" s="695" t="s">
        <v>275</v>
      </c>
      <c r="B230" s="665"/>
      <c r="C230" s="666"/>
      <c r="D230" s="667"/>
      <c r="E230" s="667"/>
      <c r="F230" s="667"/>
      <c r="G230" s="668"/>
      <c r="H230" s="668"/>
      <c r="I230" s="668"/>
      <c r="J230" s="667">
        <v>0</v>
      </c>
      <c r="K230" s="666">
        <v>0</v>
      </c>
      <c r="L230" s="666">
        <v>0</v>
      </c>
      <c r="M230" s="669">
        <v>0</v>
      </c>
      <c r="N230" s="670">
        <f t="shared" si="9"/>
        <v>0</v>
      </c>
      <c r="O230" s="671">
        <f t="shared" si="10"/>
        <v>0</v>
      </c>
      <c r="P230" s="672">
        <f t="shared" si="11"/>
        <v>0</v>
      </c>
    </row>
    <row r="231" spans="1:16" s="673" customFormat="1">
      <c r="A231" s="694" t="s">
        <v>276</v>
      </c>
      <c r="B231" s="665"/>
      <c r="C231" s="666"/>
      <c r="D231" s="667"/>
      <c r="E231" s="667"/>
      <c r="F231" s="667"/>
      <c r="G231" s="668"/>
      <c r="H231" s="668"/>
      <c r="I231" s="668"/>
      <c r="J231" s="667">
        <v>0</v>
      </c>
      <c r="K231" s="666">
        <v>0</v>
      </c>
      <c r="L231" s="666">
        <v>0</v>
      </c>
      <c r="M231" s="669">
        <v>0</v>
      </c>
      <c r="N231" s="670">
        <f t="shared" si="9"/>
        <v>0</v>
      </c>
      <c r="O231" s="671">
        <f t="shared" si="10"/>
        <v>0</v>
      </c>
      <c r="P231" s="672">
        <f t="shared" si="11"/>
        <v>0</v>
      </c>
    </row>
    <row r="232" spans="1:16" s="673" customFormat="1">
      <c r="A232" s="694" t="s">
        <v>277</v>
      </c>
      <c r="B232" s="665"/>
      <c r="C232" s="666"/>
      <c r="D232" s="667"/>
      <c r="E232" s="667"/>
      <c r="F232" s="667"/>
      <c r="G232" s="668"/>
      <c r="H232" s="668"/>
      <c r="I232" s="668"/>
      <c r="J232" s="667">
        <v>3</v>
      </c>
      <c r="K232" s="666">
        <v>10</v>
      </c>
      <c r="L232" s="666">
        <v>4</v>
      </c>
      <c r="M232" s="669">
        <v>0</v>
      </c>
      <c r="N232" s="670">
        <f t="shared" si="9"/>
        <v>17</v>
      </c>
      <c r="O232" s="671">
        <f t="shared" si="10"/>
        <v>4.25</v>
      </c>
      <c r="P232" s="672">
        <f t="shared" si="11"/>
        <v>7.7707181057731861E-2</v>
      </c>
    </row>
    <row r="233" spans="1:16" s="673" customFormat="1">
      <c r="A233" s="664" t="s">
        <v>278</v>
      </c>
      <c r="B233" s="665"/>
      <c r="C233" s="666"/>
      <c r="D233" s="667"/>
      <c r="E233" s="667"/>
      <c r="F233" s="667"/>
      <c r="G233" s="668"/>
      <c r="H233" s="668"/>
      <c r="I233" s="668"/>
      <c r="J233" s="667">
        <v>0</v>
      </c>
      <c r="K233" s="666">
        <v>0</v>
      </c>
      <c r="L233" s="666">
        <v>0</v>
      </c>
      <c r="M233" s="669">
        <v>0</v>
      </c>
      <c r="N233" s="670">
        <f t="shared" si="9"/>
        <v>0</v>
      </c>
      <c r="O233" s="671">
        <f t="shared" si="10"/>
        <v>0</v>
      </c>
      <c r="P233" s="672">
        <f t="shared" si="11"/>
        <v>0</v>
      </c>
    </row>
    <row r="234" spans="1:16" s="673" customFormat="1">
      <c r="A234" s="664" t="s">
        <v>279</v>
      </c>
      <c r="B234" s="665"/>
      <c r="C234" s="666"/>
      <c r="D234" s="667"/>
      <c r="E234" s="667"/>
      <c r="F234" s="667"/>
      <c r="G234" s="668"/>
      <c r="H234" s="668"/>
      <c r="I234" s="668"/>
      <c r="J234" s="667">
        <v>0</v>
      </c>
      <c r="K234" s="666">
        <v>0</v>
      </c>
      <c r="L234" s="666">
        <v>0</v>
      </c>
      <c r="M234" s="669">
        <v>0</v>
      </c>
      <c r="N234" s="670">
        <f t="shared" si="9"/>
        <v>0</v>
      </c>
      <c r="O234" s="671">
        <f t="shared" si="10"/>
        <v>0</v>
      </c>
      <c r="P234" s="672">
        <f t="shared" si="11"/>
        <v>0</v>
      </c>
    </row>
    <row r="235" spans="1:16" s="673" customFormat="1">
      <c r="A235" s="664" t="s">
        <v>280</v>
      </c>
      <c r="B235" s="665"/>
      <c r="C235" s="666"/>
      <c r="D235" s="667"/>
      <c r="E235" s="667"/>
      <c r="F235" s="667"/>
      <c r="G235" s="668"/>
      <c r="H235" s="668"/>
      <c r="I235" s="668"/>
      <c r="J235" s="667">
        <v>6</v>
      </c>
      <c r="K235" s="666">
        <v>3</v>
      </c>
      <c r="L235" s="666">
        <v>3</v>
      </c>
      <c r="M235" s="669">
        <v>1</v>
      </c>
      <c r="N235" s="670">
        <f t="shared" si="9"/>
        <v>13</v>
      </c>
      <c r="O235" s="671">
        <f t="shared" si="10"/>
        <v>3.25</v>
      </c>
      <c r="P235" s="672">
        <f t="shared" si="11"/>
        <v>5.9423138455912607E-2</v>
      </c>
    </row>
    <row r="236" spans="1:16" s="673" customFormat="1">
      <c r="A236" s="694" t="s">
        <v>281</v>
      </c>
      <c r="B236" s="665"/>
      <c r="C236" s="666"/>
      <c r="D236" s="667"/>
      <c r="E236" s="667"/>
      <c r="F236" s="667"/>
      <c r="G236" s="668"/>
      <c r="H236" s="668"/>
      <c r="I236" s="668"/>
      <c r="J236" s="667">
        <v>4</v>
      </c>
      <c r="K236" s="666">
        <v>3</v>
      </c>
      <c r="L236" s="666">
        <v>6</v>
      </c>
      <c r="M236" s="669">
        <v>4</v>
      </c>
      <c r="N236" s="670">
        <f t="shared" si="9"/>
        <v>17</v>
      </c>
      <c r="O236" s="671">
        <f t="shared" si="10"/>
        <v>4.25</v>
      </c>
      <c r="P236" s="672">
        <f t="shared" si="11"/>
        <v>7.7707181057731861E-2</v>
      </c>
    </row>
    <row r="237" spans="1:16" s="673" customFormat="1">
      <c r="A237" s="664" t="s">
        <v>282</v>
      </c>
      <c r="B237" s="665"/>
      <c r="C237" s="666"/>
      <c r="D237" s="667"/>
      <c r="E237" s="667"/>
      <c r="F237" s="667"/>
      <c r="G237" s="668"/>
      <c r="H237" s="668"/>
      <c r="I237" s="668"/>
      <c r="J237" s="667">
        <v>0</v>
      </c>
      <c r="K237" s="666">
        <v>0</v>
      </c>
      <c r="L237" s="666">
        <v>0</v>
      </c>
      <c r="M237" s="669">
        <v>0</v>
      </c>
      <c r="N237" s="670">
        <f t="shared" si="9"/>
        <v>0</v>
      </c>
      <c r="O237" s="671">
        <f t="shared" si="10"/>
        <v>0</v>
      </c>
      <c r="P237" s="672">
        <f t="shared" si="11"/>
        <v>0</v>
      </c>
    </row>
    <row r="238" spans="1:16" s="673" customFormat="1">
      <c r="A238" s="694" t="s">
        <v>283</v>
      </c>
      <c r="B238" s="665"/>
      <c r="C238" s="666"/>
      <c r="D238" s="667"/>
      <c r="E238" s="667"/>
      <c r="F238" s="667"/>
      <c r="G238" s="668"/>
      <c r="H238" s="668"/>
      <c r="I238" s="668"/>
      <c r="J238" s="667">
        <v>1</v>
      </c>
      <c r="K238" s="666">
        <v>3</v>
      </c>
      <c r="L238" s="666">
        <v>0</v>
      </c>
      <c r="M238" s="669">
        <v>5</v>
      </c>
      <c r="N238" s="670">
        <f t="shared" si="9"/>
        <v>9</v>
      </c>
      <c r="O238" s="671">
        <f t="shared" si="10"/>
        <v>2.25</v>
      </c>
      <c r="P238" s="672">
        <f t="shared" si="11"/>
        <v>4.1139095854093338E-2</v>
      </c>
    </row>
    <row r="239" spans="1:16" s="673" customFormat="1">
      <c r="A239" s="664" t="s">
        <v>284</v>
      </c>
      <c r="B239" s="665"/>
      <c r="C239" s="666"/>
      <c r="D239" s="667"/>
      <c r="E239" s="667"/>
      <c r="F239" s="667"/>
      <c r="G239" s="668"/>
      <c r="H239" s="668"/>
      <c r="I239" s="668"/>
      <c r="J239" s="667">
        <v>107</v>
      </c>
      <c r="K239" s="666">
        <v>133</v>
      </c>
      <c r="L239" s="666">
        <v>116</v>
      </c>
      <c r="M239" s="669">
        <v>131</v>
      </c>
      <c r="N239" s="670">
        <f t="shared" si="9"/>
        <v>487</v>
      </c>
      <c r="O239" s="671">
        <f t="shared" si="10"/>
        <v>121.75</v>
      </c>
      <c r="P239" s="672">
        <f t="shared" si="11"/>
        <v>2.2260821867714951</v>
      </c>
    </row>
    <row r="240" spans="1:16" s="673" customFormat="1">
      <c r="A240" s="664" t="s">
        <v>285</v>
      </c>
      <c r="B240" s="665"/>
      <c r="C240" s="666"/>
      <c r="D240" s="667"/>
      <c r="E240" s="667"/>
      <c r="F240" s="667"/>
      <c r="G240" s="668"/>
      <c r="H240" s="668"/>
      <c r="I240" s="668"/>
      <c r="J240" s="667">
        <v>0</v>
      </c>
      <c r="K240" s="666">
        <v>1</v>
      </c>
      <c r="L240" s="666">
        <v>0</v>
      </c>
      <c r="M240" s="669">
        <v>0</v>
      </c>
      <c r="N240" s="670">
        <f t="shared" si="9"/>
        <v>1</v>
      </c>
      <c r="O240" s="671">
        <f t="shared" si="10"/>
        <v>0.25</v>
      </c>
      <c r="P240" s="672">
        <f t="shared" si="11"/>
        <v>4.5710106504548154E-3</v>
      </c>
    </row>
    <row r="241" spans="1:16" s="673" customFormat="1">
      <c r="A241" s="674" t="s">
        <v>286</v>
      </c>
      <c r="B241" s="665"/>
      <c r="C241" s="666"/>
      <c r="D241" s="667"/>
      <c r="E241" s="667"/>
      <c r="F241" s="667"/>
      <c r="G241" s="668"/>
      <c r="H241" s="668"/>
      <c r="I241" s="668"/>
      <c r="J241" s="667">
        <v>1</v>
      </c>
      <c r="K241" s="666">
        <v>3</v>
      </c>
      <c r="L241" s="666">
        <v>1</v>
      </c>
      <c r="M241" s="669">
        <v>1</v>
      </c>
      <c r="N241" s="670">
        <f t="shared" si="9"/>
        <v>6</v>
      </c>
      <c r="O241" s="671">
        <f t="shared" si="10"/>
        <v>1.5</v>
      </c>
      <c r="P241" s="672">
        <f t="shared" si="11"/>
        <v>2.7426063902728896E-2</v>
      </c>
    </row>
    <row r="242" spans="1:16" s="673" customFormat="1">
      <c r="A242" s="664" t="s">
        <v>287</v>
      </c>
      <c r="B242" s="665"/>
      <c r="C242" s="666"/>
      <c r="D242" s="667"/>
      <c r="E242" s="667"/>
      <c r="F242" s="667"/>
      <c r="G242" s="668"/>
      <c r="H242" s="668"/>
      <c r="I242" s="668"/>
      <c r="J242" s="667">
        <v>0</v>
      </c>
      <c r="K242" s="666">
        <v>0</v>
      </c>
      <c r="L242" s="666">
        <v>0</v>
      </c>
      <c r="M242" s="669">
        <v>0</v>
      </c>
      <c r="N242" s="670">
        <f t="shared" si="9"/>
        <v>0</v>
      </c>
      <c r="O242" s="671">
        <f t="shared" si="10"/>
        <v>0</v>
      </c>
      <c r="P242" s="672">
        <f t="shared" si="11"/>
        <v>0</v>
      </c>
    </row>
    <row r="243" spans="1:16" s="673" customFormat="1">
      <c r="A243" s="664" t="s">
        <v>288</v>
      </c>
      <c r="B243" s="665"/>
      <c r="C243" s="666"/>
      <c r="D243" s="667"/>
      <c r="E243" s="667"/>
      <c r="F243" s="667"/>
      <c r="G243" s="668"/>
      <c r="H243" s="668"/>
      <c r="I243" s="668"/>
      <c r="J243" s="667">
        <v>15</v>
      </c>
      <c r="K243" s="666">
        <v>19</v>
      </c>
      <c r="L243" s="666">
        <v>24</v>
      </c>
      <c r="M243" s="669">
        <v>34</v>
      </c>
      <c r="N243" s="670">
        <f t="shared" si="9"/>
        <v>92</v>
      </c>
      <c r="O243" s="671">
        <f t="shared" si="10"/>
        <v>23</v>
      </c>
      <c r="P243" s="672">
        <f t="shared" si="11"/>
        <v>0.42053297984184301</v>
      </c>
    </row>
    <row r="244" spans="1:16" s="673" customFormat="1">
      <c r="A244" s="664" t="s">
        <v>289</v>
      </c>
      <c r="B244" s="665"/>
      <c r="C244" s="666"/>
      <c r="D244" s="667"/>
      <c r="E244" s="667"/>
      <c r="F244" s="667"/>
      <c r="G244" s="668"/>
      <c r="H244" s="668"/>
      <c r="I244" s="668"/>
      <c r="J244" s="667">
        <v>0</v>
      </c>
      <c r="K244" s="666">
        <v>2</v>
      </c>
      <c r="L244" s="666">
        <v>1</v>
      </c>
      <c r="M244" s="669">
        <v>2</v>
      </c>
      <c r="N244" s="670">
        <f t="shared" si="9"/>
        <v>5</v>
      </c>
      <c r="O244" s="671">
        <f t="shared" si="10"/>
        <v>1.25</v>
      </c>
      <c r="P244" s="672">
        <f t="shared" si="11"/>
        <v>2.2855053252274077E-2</v>
      </c>
    </row>
    <row r="245" spans="1:16" s="673" customFormat="1">
      <c r="A245" s="664" t="s">
        <v>290</v>
      </c>
      <c r="B245" s="665"/>
      <c r="C245" s="666"/>
      <c r="D245" s="667"/>
      <c r="E245" s="667"/>
      <c r="F245" s="667"/>
      <c r="G245" s="668"/>
      <c r="H245" s="668"/>
      <c r="I245" s="668"/>
      <c r="J245" s="667">
        <v>1</v>
      </c>
      <c r="K245" s="666">
        <v>0</v>
      </c>
      <c r="L245" s="666">
        <v>0</v>
      </c>
      <c r="M245" s="669">
        <v>0</v>
      </c>
      <c r="N245" s="670">
        <f t="shared" si="9"/>
        <v>1</v>
      </c>
      <c r="O245" s="671">
        <f t="shared" si="10"/>
        <v>0.25</v>
      </c>
      <c r="P245" s="672">
        <f t="shared" si="11"/>
        <v>4.5710106504548154E-3</v>
      </c>
    </row>
    <row r="246" spans="1:16" s="673" customFormat="1">
      <c r="A246" s="664" t="s">
        <v>291</v>
      </c>
      <c r="B246" s="665"/>
      <c r="C246" s="666"/>
      <c r="D246" s="667"/>
      <c r="E246" s="667"/>
      <c r="F246" s="667"/>
      <c r="G246" s="668"/>
      <c r="H246" s="668"/>
      <c r="I246" s="668"/>
      <c r="J246" s="667">
        <v>3</v>
      </c>
      <c r="K246" s="666">
        <v>10</v>
      </c>
      <c r="L246" s="666">
        <v>6</v>
      </c>
      <c r="M246" s="669">
        <v>1</v>
      </c>
      <c r="N246" s="670">
        <f t="shared" si="9"/>
        <v>20</v>
      </c>
      <c r="O246" s="671">
        <f t="shared" si="10"/>
        <v>5</v>
      </c>
      <c r="P246" s="672">
        <f t="shared" si="11"/>
        <v>9.1420213009096307E-2</v>
      </c>
    </row>
    <row r="247" spans="1:16" s="673" customFormat="1">
      <c r="A247" s="664" t="s">
        <v>292</v>
      </c>
      <c r="B247" s="665"/>
      <c r="C247" s="666"/>
      <c r="D247" s="667"/>
      <c r="E247" s="667"/>
      <c r="F247" s="667"/>
      <c r="G247" s="668"/>
      <c r="H247" s="668"/>
      <c r="I247" s="668"/>
      <c r="J247" s="667">
        <v>16</v>
      </c>
      <c r="K247" s="666">
        <v>9</v>
      </c>
      <c r="L247" s="666">
        <v>16</v>
      </c>
      <c r="M247" s="669">
        <v>10</v>
      </c>
      <c r="N247" s="670">
        <f t="shared" si="9"/>
        <v>51</v>
      </c>
      <c r="O247" s="671">
        <f t="shared" si="10"/>
        <v>12.75</v>
      </c>
      <c r="P247" s="672">
        <f t="shared" si="11"/>
        <v>0.23312154317319558</v>
      </c>
    </row>
    <row r="248" spans="1:16" s="673" customFormat="1">
      <c r="A248" s="694" t="s">
        <v>293</v>
      </c>
      <c r="B248" s="665"/>
      <c r="C248" s="666"/>
      <c r="D248" s="667"/>
      <c r="E248" s="667"/>
      <c r="F248" s="667"/>
      <c r="G248" s="668"/>
      <c r="H248" s="668"/>
      <c r="I248" s="668"/>
      <c r="J248" s="667">
        <v>1</v>
      </c>
      <c r="K248" s="666">
        <v>1</v>
      </c>
      <c r="L248" s="666">
        <v>1</v>
      </c>
      <c r="M248" s="669">
        <v>1</v>
      </c>
      <c r="N248" s="670">
        <f t="shared" si="9"/>
        <v>4</v>
      </c>
      <c r="O248" s="671">
        <f t="shared" si="10"/>
        <v>1</v>
      </c>
      <c r="P248" s="672">
        <f t="shared" si="11"/>
        <v>1.8284042601819261E-2</v>
      </c>
    </row>
    <row r="249" spans="1:16" s="673" customFormat="1">
      <c r="A249" s="694" t="s">
        <v>294</v>
      </c>
      <c r="B249" s="665"/>
      <c r="C249" s="666"/>
      <c r="D249" s="667"/>
      <c r="E249" s="667"/>
      <c r="F249" s="667"/>
      <c r="G249" s="668"/>
      <c r="H249" s="668"/>
      <c r="I249" s="668"/>
      <c r="J249" s="667">
        <v>53</v>
      </c>
      <c r="K249" s="666">
        <v>69</v>
      </c>
      <c r="L249" s="666">
        <v>64</v>
      </c>
      <c r="M249" s="669">
        <v>58</v>
      </c>
      <c r="N249" s="670">
        <f t="shared" si="9"/>
        <v>244</v>
      </c>
      <c r="O249" s="671">
        <f t="shared" si="10"/>
        <v>61</v>
      </c>
      <c r="P249" s="672">
        <f t="shared" si="11"/>
        <v>1.1153265987109751</v>
      </c>
    </row>
    <row r="250" spans="1:16" s="673" customFormat="1">
      <c r="A250" s="694" t="s">
        <v>295</v>
      </c>
      <c r="B250" s="665"/>
      <c r="C250" s="666"/>
      <c r="D250" s="667"/>
      <c r="E250" s="667"/>
      <c r="F250" s="667"/>
      <c r="G250" s="668"/>
      <c r="H250" s="668"/>
      <c r="I250" s="668"/>
      <c r="J250" s="667">
        <v>30</v>
      </c>
      <c r="K250" s="666">
        <v>56</v>
      </c>
      <c r="L250" s="666">
        <v>100</v>
      </c>
      <c r="M250" s="669">
        <v>28</v>
      </c>
      <c r="N250" s="670">
        <f t="shared" si="9"/>
        <v>214</v>
      </c>
      <c r="O250" s="671">
        <f t="shared" si="10"/>
        <v>53.5</v>
      </c>
      <c r="P250" s="672">
        <f t="shared" si="11"/>
        <v>0.97819627919733043</v>
      </c>
    </row>
    <row r="251" spans="1:16" s="673" customFormat="1">
      <c r="A251" s="694" t="s">
        <v>296</v>
      </c>
      <c r="B251" s="665"/>
      <c r="C251" s="666"/>
      <c r="D251" s="667"/>
      <c r="E251" s="668"/>
      <c r="F251" s="668"/>
      <c r="G251" s="668"/>
      <c r="H251" s="668"/>
      <c r="I251" s="668"/>
      <c r="J251" s="668">
        <v>5</v>
      </c>
      <c r="K251" s="666">
        <v>5</v>
      </c>
      <c r="L251" s="666">
        <v>2</v>
      </c>
      <c r="M251" s="669">
        <v>2</v>
      </c>
      <c r="N251" s="670">
        <f t="shared" si="9"/>
        <v>14</v>
      </c>
      <c r="O251" s="671">
        <f t="shared" si="10"/>
        <v>3.5</v>
      </c>
      <c r="P251" s="672">
        <f t="shared" si="11"/>
        <v>6.3994149106367415E-2</v>
      </c>
    </row>
    <row r="252" spans="1:16" s="673" customFormat="1">
      <c r="A252" s="694" t="s">
        <v>297</v>
      </c>
      <c r="B252" s="665"/>
      <c r="C252" s="666"/>
      <c r="D252" s="667"/>
      <c r="E252" s="667"/>
      <c r="F252" s="667"/>
      <c r="G252" s="668"/>
      <c r="H252" s="668"/>
      <c r="I252" s="668"/>
      <c r="J252" s="667">
        <v>0</v>
      </c>
      <c r="K252" s="666">
        <v>0</v>
      </c>
      <c r="L252" s="666">
        <v>0</v>
      </c>
      <c r="M252" s="669">
        <v>1</v>
      </c>
      <c r="N252" s="670">
        <f t="shared" si="9"/>
        <v>1</v>
      </c>
      <c r="O252" s="671">
        <f t="shared" si="10"/>
        <v>0.25</v>
      </c>
      <c r="P252" s="672">
        <f t="shared" si="11"/>
        <v>4.5710106504548154E-3</v>
      </c>
    </row>
    <row r="253" spans="1:16" s="673" customFormat="1">
      <c r="A253" s="694" t="s">
        <v>298</v>
      </c>
      <c r="B253" s="665"/>
      <c r="C253" s="666"/>
      <c r="D253" s="667"/>
      <c r="E253" s="667"/>
      <c r="F253" s="667"/>
      <c r="G253" s="668"/>
      <c r="H253" s="668"/>
      <c r="I253" s="668"/>
      <c r="J253" s="667">
        <v>10</v>
      </c>
      <c r="K253" s="666">
        <v>4</v>
      </c>
      <c r="L253" s="666">
        <v>8</v>
      </c>
      <c r="M253" s="669">
        <v>14</v>
      </c>
      <c r="N253" s="670">
        <f t="shared" si="9"/>
        <v>36</v>
      </c>
      <c r="O253" s="671">
        <f t="shared" si="10"/>
        <v>9</v>
      </c>
      <c r="P253" s="672">
        <f t="shared" si="11"/>
        <v>0.16455638341637335</v>
      </c>
    </row>
    <row r="254" spans="1:16" s="673" customFormat="1">
      <c r="A254" s="694" t="s">
        <v>299</v>
      </c>
      <c r="B254" s="665"/>
      <c r="C254" s="666"/>
      <c r="D254" s="667"/>
      <c r="E254" s="667"/>
      <c r="F254" s="667"/>
      <c r="G254" s="668"/>
      <c r="H254" s="668"/>
      <c r="I254" s="668"/>
      <c r="J254" s="667">
        <v>85</v>
      </c>
      <c r="K254" s="666">
        <v>75</v>
      </c>
      <c r="L254" s="666">
        <v>94</v>
      </c>
      <c r="M254" s="669">
        <v>40</v>
      </c>
      <c r="N254" s="670">
        <f t="shared" si="9"/>
        <v>294</v>
      </c>
      <c r="O254" s="671">
        <f t="shared" si="10"/>
        <v>73.5</v>
      </c>
      <c r="P254" s="672">
        <f t="shared" si="11"/>
        <v>1.3438771312337159</v>
      </c>
    </row>
    <row r="255" spans="1:16" s="673" customFormat="1">
      <c r="A255" s="664" t="s">
        <v>300</v>
      </c>
      <c r="B255" s="665"/>
      <c r="C255" s="666"/>
      <c r="D255" s="667"/>
      <c r="E255" s="667"/>
      <c r="F255" s="667"/>
      <c r="G255" s="668"/>
      <c r="H255" s="668"/>
      <c r="I255" s="668"/>
      <c r="J255" s="667">
        <v>0</v>
      </c>
      <c r="K255" s="666">
        <v>0</v>
      </c>
      <c r="L255" s="666">
        <v>0</v>
      </c>
      <c r="M255" s="669">
        <v>0</v>
      </c>
      <c r="N255" s="670">
        <f t="shared" si="9"/>
        <v>0</v>
      </c>
      <c r="O255" s="671">
        <f t="shared" si="10"/>
        <v>0</v>
      </c>
      <c r="P255" s="672">
        <f t="shared" si="11"/>
        <v>0</v>
      </c>
    </row>
    <row r="256" spans="1:16" s="673" customFormat="1">
      <c r="A256" s="664" t="s">
        <v>301</v>
      </c>
      <c r="B256" s="665"/>
      <c r="C256" s="666"/>
      <c r="D256" s="667"/>
      <c r="E256" s="667"/>
      <c r="F256" s="667"/>
      <c r="G256" s="668"/>
      <c r="H256" s="668"/>
      <c r="I256" s="668"/>
      <c r="J256" s="667">
        <v>7</v>
      </c>
      <c r="K256" s="666">
        <v>3</v>
      </c>
      <c r="L256" s="666">
        <v>3</v>
      </c>
      <c r="M256" s="669">
        <v>14</v>
      </c>
      <c r="N256" s="670">
        <f t="shared" si="9"/>
        <v>27</v>
      </c>
      <c r="O256" s="671">
        <f t="shared" si="10"/>
        <v>6.75</v>
      </c>
      <c r="P256" s="672">
        <f t="shared" si="11"/>
        <v>0.12341728756228001</v>
      </c>
    </row>
    <row r="257" spans="1:16" s="673" customFormat="1">
      <c r="A257" s="664" t="s">
        <v>302</v>
      </c>
      <c r="B257" s="665"/>
      <c r="C257" s="666"/>
      <c r="D257" s="667"/>
      <c r="E257" s="667"/>
      <c r="F257" s="667"/>
      <c r="G257" s="668"/>
      <c r="H257" s="668"/>
      <c r="I257" s="668"/>
      <c r="J257" s="667">
        <v>124</v>
      </c>
      <c r="K257" s="666">
        <v>97</v>
      </c>
      <c r="L257" s="666">
        <v>69</v>
      </c>
      <c r="M257" s="669">
        <v>89</v>
      </c>
      <c r="N257" s="670">
        <f t="shared" si="9"/>
        <v>379</v>
      </c>
      <c r="O257" s="671">
        <f t="shared" si="10"/>
        <v>94.75</v>
      </c>
      <c r="P257" s="672">
        <f t="shared" si="11"/>
        <v>1.7324130365223751</v>
      </c>
    </row>
    <row r="258" spans="1:16" s="673" customFormat="1">
      <c r="A258" s="664" t="s">
        <v>303</v>
      </c>
      <c r="B258" s="665"/>
      <c r="C258" s="666"/>
      <c r="D258" s="667"/>
      <c r="E258" s="667"/>
      <c r="F258" s="667"/>
      <c r="G258" s="668"/>
      <c r="H258" s="668"/>
      <c r="I258" s="668"/>
      <c r="J258" s="667">
        <v>166</v>
      </c>
      <c r="K258" s="666">
        <v>146</v>
      </c>
      <c r="L258" s="666">
        <v>101</v>
      </c>
      <c r="M258" s="669">
        <v>177</v>
      </c>
      <c r="N258" s="670">
        <f t="shared" si="9"/>
        <v>590</v>
      </c>
      <c r="O258" s="671">
        <f t="shared" si="10"/>
        <v>147.5</v>
      </c>
      <c r="P258" s="672">
        <f t="shared" si="11"/>
        <v>2.696896283768341</v>
      </c>
    </row>
    <row r="259" spans="1:16" s="673" customFormat="1">
      <c r="A259" s="664" t="s">
        <v>304</v>
      </c>
      <c r="B259" s="665"/>
      <c r="C259" s="666"/>
      <c r="D259" s="667"/>
      <c r="E259" s="667"/>
      <c r="F259" s="667"/>
      <c r="G259" s="668"/>
      <c r="H259" s="668"/>
      <c r="I259" s="668"/>
      <c r="J259" s="667">
        <v>9</v>
      </c>
      <c r="K259" s="666">
        <v>23</v>
      </c>
      <c r="L259" s="666">
        <v>22</v>
      </c>
      <c r="M259" s="669">
        <v>17</v>
      </c>
      <c r="N259" s="670">
        <f t="shared" si="9"/>
        <v>71</v>
      </c>
      <c r="O259" s="671">
        <f t="shared" si="10"/>
        <v>17.75</v>
      </c>
      <c r="P259" s="672">
        <f t="shared" si="11"/>
        <v>0.32454175618229192</v>
      </c>
    </row>
    <row r="260" spans="1:16" s="673" customFormat="1">
      <c r="A260" s="664" t="s">
        <v>305</v>
      </c>
      <c r="B260" s="665"/>
      <c r="C260" s="666"/>
      <c r="D260" s="667"/>
      <c r="E260" s="667"/>
      <c r="F260" s="667"/>
      <c r="G260" s="668"/>
      <c r="H260" s="668"/>
      <c r="I260" s="668"/>
      <c r="J260" s="667">
        <v>2</v>
      </c>
      <c r="K260" s="666">
        <v>1</v>
      </c>
      <c r="L260" s="666">
        <v>4</v>
      </c>
      <c r="M260" s="669">
        <v>0</v>
      </c>
      <c r="N260" s="670">
        <f t="shared" si="9"/>
        <v>7</v>
      </c>
      <c r="O260" s="671">
        <f t="shared" si="10"/>
        <v>1.75</v>
      </c>
      <c r="P260" s="672">
        <f t="shared" si="11"/>
        <v>3.1997074553183708E-2</v>
      </c>
    </row>
    <row r="261" spans="1:16" s="673" customFormat="1">
      <c r="A261" s="664" t="s">
        <v>306</v>
      </c>
      <c r="B261" s="665"/>
      <c r="C261" s="666"/>
      <c r="D261" s="667"/>
      <c r="E261" s="667"/>
      <c r="F261" s="667"/>
      <c r="G261" s="668"/>
      <c r="H261" s="668"/>
      <c r="I261" s="668"/>
      <c r="J261" s="667">
        <v>1</v>
      </c>
      <c r="K261" s="666">
        <v>1</v>
      </c>
      <c r="L261" s="666">
        <v>0</v>
      </c>
      <c r="M261" s="669">
        <v>1</v>
      </c>
      <c r="N261" s="670">
        <f t="shared" ref="N261:N262" si="12">SUM(B261:M261)</f>
        <v>3</v>
      </c>
      <c r="O261" s="671">
        <f t="shared" si="10"/>
        <v>0.75</v>
      </c>
      <c r="P261" s="672">
        <f t="shared" si="11"/>
        <v>1.3713031951364448E-2</v>
      </c>
    </row>
    <row r="262" spans="1:16" s="673" customFormat="1" ht="15.75" thickBot="1">
      <c r="A262" s="664" t="s">
        <v>307</v>
      </c>
      <c r="B262" s="665"/>
      <c r="C262" s="666"/>
      <c r="D262" s="667"/>
      <c r="E262" s="667"/>
      <c r="F262" s="667"/>
      <c r="G262" s="668"/>
      <c r="H262" s="668"/>
      <c r="I262" s="668"/>
      <c r="J262" s="667">
        <v>0</v>
      </c>
      <c r="K262" s="666">
        <v>3</v>
      </c>
      <c r="L262" s="666">
        <v>2</v>
      </c>
      <c r="M262" s="669">
        <v>5</v>
      </c>
      <c r="N262" s="670">
        <f t="shared" si="12"/>
        <v>10</v>
      </c>
      <c r="O262" s="671">
        <f t="shared" si="10"/>
        <v>2.5</v>
      </c>
      <c r="P262" s="672">
        <f t="shared" si="11"/>
        <v>4.5710106504548154E-2</v>
      </c>
    </row>
    <row r="263" spans="1:16" ht="16.5" customHeight="1" thickBot="1">
      <c r="A263" s="430" t="s">
        <v>8</v>
      </c>
      <c r="B263" s="676"/>
      <c r="C263" s="424"/>
      <c r="D263" s="425"/>
      <c r="E263" s="425"/>
      <c r="F263" s="425"/>
      <c r="G263" s="425"/>
      <c r="H263" s="425"/>
      <c r="I263" s="425"/>
      <c r="J263" s="425">
        <f>SUM(J5:J262)</f>
        <v>5140</v>
      </c>
      <c r="K263" s="311">
        <f>SUM(K5:K262)</f>
        <v>6124</v>
      </c>
      <c r="L263" s="426">
        <f>SUM(L5:L262)</f>
        <v>5206</v>
      </c>
      <c r="M263" s="431">
        <f t="shared" ref="M263" si="13">SUM(M5:M262)</f>
        <v>5407</v>
      </c>
      <c r="N263" s="432">
        <f t="shared" ref="N263" si="14">SUM(B263:M263)</f>
        <v>21877</v>
      </c>
      <c r="O263" s="433">
        <f t="shared" ref="O263" si="15">AVERAGE(B263:M263)</f>
        <v>5469.25</v>
      </c>
      <c r="P263" s="434">
        <f t="shared" ref="P263" si="16">(N263/$N$263)*100</f>
        <v>100</v>
      </c>
    </row>
    <row r="264" spans="1:16" ht="70.5" customHeight="1">
      <c r="A264" s="611" t="s">
        <v>49</v>
      </c>
      <c r="B264" s="64"/>
      <c r="C264" s="64"/>
      <c r="D264" s="64"/>
      <c r="E264" s="64"/>
      <c r="F264" s="64"/>
      <c r="G264" s="64"/>
      <c r="H264" s="64"/>
      <c r="I264" s="64"/>
      <c r="J264" s="64"/>
      <c r="K264" s="64"/>
    </row>
    <row r="265" spans="1:16" ht="45">
      <c r="A265" s="249" t="s">
        <v>308</v>
      </c>
      <c r="B265" s="64"/>
      <c r="C265" s="64"/>
      <c r="D265" s="64"/>
      <c r="E265" s="64"/>
      <c r="F265" s="64"/>
      <c r="G265" s="64"/>
      <c r="H265" s="64"/>
      <c r="I265" s="64"/>
      <c r="J265" s="64"/>
      <c r="K265" s="64"/>
    </row>
    <row r="266" spans="1:16">
      <c r="A266" s="65"/>
      <c r="B266" s="64"/>
      <c r="C266" s="64"/>
      <c r="D266" s="64"/>
      <c r="E266" s="64"/>
      <c r="F266" s="64"/>
      <c r="G266" s="64"/>
      <c r="H266" s="64"/>
      <c r="I266" s="64"/>
      <c r="J266" s="64"/>
      <c r="K266" s="64"/>
    </row>
    <row r="267" spans="1:16">
      <c r="A267" s="65"/>
      <c r="B267" s="64"/>
      <c r="C267" s="64"/>
      <c r="D267" s="64"/>
      <c r="E267" s="64"/>
      <c r="F267" s="64"/>
      <c r="G267" s="64"/>
      <c r="H267" s="64"/>
      <c r="I267" s="64"/>
      <c r="J267" s="64"/>
      <c r="K267" s="64"/>
    </row>
    <row r="268" spans="1:16" ht="31.5" customHeight="1">
      <c r="A268" s="249"/>
      <c r="B268" s="64"/>
      <c r="C268" s="64"/>
      <c r="D268" s="64"/>
      <c r="E268" s="64"/>
      <c r="F268" s="64"/>
      <c r="G268" s="64"/>
      <c r="H268" s="64"/>
      <c r="I268" s="64"/>
      <c r="J268" s="64"/>
      <c r="K268" s="64"/>
    </row>
    <row r="269" spans="1:16">
      <c r="A269" s="65"/>
    </row>
    <row r="270" spans="1:16">
      <c r="A270" s="65"/>
      <c r="B270" s="64"/>
      <c r="C270" s="64"/>
      <c r="D270" s="64"/>
      <c r="E270" s="64"/>
      <c r="F270" s="64"/>
    </row>
    <row r="272" spans="1:16">
      <c r="A272" s="65"/>
      <c r="B272"/>
      <c r="C272"/>
      <c r="D272"/>
      <c r="E272"/>
      <c r="F272"/>
      <c r="G272"/>
      <c r="H272"/>
      <c r="I272"/>
      <c r="J272"/>
      <c r="K272"/>
      <c r="L272"/>
      <c r="M272" s="66"/>
      <c r="N272"/>
      <c r="O272"/>
      <c r="P272"/>
    </row>
  </sheetData>
  <sortState ref="A5:P262">
    <sortCondition ref="A4"/>
  </sortState>
  <pageMargins left="0.511811024" right="0.511811024" top="0.78740157500000008" bottom="0.78740157500000008" header="0.31496062000000008" footer="0.31496062000000008"/>
  <pageSetup paperSize="9" fitToWidth="0" fitToHeight="0" orientation="portrait" r:id="rId1"/>
  <ignoredErrors>
    <ignoredError sqref="J263:M263"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6"/>
  <dimension ref="A1:AN46"/>
  <sheetViews>
    <sheetView zoomScale="90" zoomScaleNormal="90" workbookViewId="0">
      <selection activeCell="S8" sqref="S8"/>
    </sheetView>
  </sheetViews>
  <sheetFormatPr defaultColWidth="5.5703125" defaultRowHeight="14.25"/>
  <cols>
    <col min="1" max="1" width="51.5703125" style="8" customWidth="1"/>
    <col min="2" max="2" width="7.5703125" style="8" bestFit="1" customWidth="1"/>
    <col min="3" max="3" width="7.7109375" style="71" bestFit="1" customWidth="1"/>
    <col min="4" max="4" width="7.140625" style="8" bestFit="1" customWidth="1"/>
    <col min="5" max="5" width="7" style="69" bestFit="1" customWidth="1"/>
    <col min="6" max="6" width="7.5703125" style="8" bestFit="1" customWidth="1"/>
    <col min="7" max="7" width="6.28515625" style="69" customWidth="1"/>
    <col min="8" max="8" width="7" style="8" bestFit="1" customWidth="1"/>
    <col min="9" max="9" width="7.5703125" style="8" customWidth="1"/>
    <col min="10" max="10" width="7.140625" style="8" bestFit="1" customWidth="1"/>
    <col min="11" max="11" width="7.5703125" style="8" bestFit="1" customWidth="1"/>
    <col min="12" max="12" width="7.140625" style="8" bestFit="1" customWidth="1"/>
    <col min="13" max="13" width="7.7109375" style="8" customWidth="1"/>
    <col min="14" max="14" width="7.140625" style="8" bestFit="1" customWidth="1"/>
    <col min="15" max="15" width="9.7109375" style="8" customWidth="1"/>
    <col min="16" max="16" width="17.42578125" style="8" customWidth="1"/>
    <col min="17" max="214" width="9.140625" style="8" customWidth="1"/>
    <col min="215" max="215" width="58.28515625" style="8" customWidth="1"/>
    <col min="216" max="216" width="3.7109375" style="8" bestFit="1" customWidth="1"/>
    <col min="217" max="217" width="5.5703125" style="8" bestFit="1" customWidth="1"/>
    <col min="218" max="218" width="5.5703125" style="8" customWidth="1"/>
    <col min="219" max="16384" width="5.5703125" style="8"/>
  </cols>
  <sheetData>
    <row r="1" spans="1:20" ht="15">
      <c r="A1" s="67" t="s">
        <v>3</v>
      </c>
      <c r="B1" s="67"/>
      <c r="C1" s="68"/>
      <c r="D1" s="67"/>
      <c r="H1" s="193"/>
      <c r="I1" s="193"/>
      <c r="J1" s="186"/>
      <c r="K1" s="186"/>
      <c r="L1" s="186"/>
      <c r="M1" s="186"/>
      <c r="N1" s="186"/>
      <c r="O1" s="956">
        <f>Assuntos!J263</f>
        <v>5140</v>
      </c>
      <c r="P1" s="186"/>
      <c r="Q1" s="186"/>
      <c r="R1" s="186"/>
    </row>
    <row r="2" spans="1:20" ht="15">
      <c r="A2" s="1" t="s">
        <v>4</v>
      </c>
      <c r="B2" s="1"/>
      <c r="C2" s="59"/>
      <c r="D2" s="1"/>
      <c r="H2" s="193"/>
      <c r="I2" s="193"/>
      <c r="J2" s="186"/>
      <c r="K2" s="186"/>
      <c r="L2" s="186"/>
      <c r="M2" s="186"/>
      <c r="N2" s="186"/>
      <c r="O2" s="186"/>
      <c r="P2" s="186"/>
      <c r="Q2" s="186"/>
      <c r="R2" s="186"/>
    </row>
    <row r="3" spans="1:20" ht="15">
      <c r="A3" s="1"/>
      <c r="B3" s="1"/>
      <c r="C3" s="59"/>
      <c r="D3" s="1"/>
      <c r="H3" s="193"/>
      <c r="I3" s="193"/>
      <c r="J3" s="186"/>
      <c r="K3" s="186"/>
      <c r="L3" s="186"/>
      <c r="M3" s="186"/>
      <c r="N3" s="186"/>
      <c r="O3" s="186"/>
      <c r="P3" s="186"/>
      <c r="Q3" s="186"/>
      <c r="R3" s="186"/>
    </row>
    <row r="4" spans="1:20" ht="15">
      <c r="A4" s="1" t="s">
        <v>309</v>
      </c>
      <c r="B4" s="1"/>
      <c r="C4" s="59"/>
      <c r="D4" s="1"/>
      <c r="H4" s="193"/>
      <c r="I4" s="193"/>
      <c r="J4" s="186"/>
      <c r="K4" s="186"/>
      <c r="L4" s="186"/>
      <c r="M4" s="186"/>
      <c r="N4" s="186"/>
      <c r="O4" s="186"/>
      <c r="P4" s="186"/>
      <c r="Q4" s="186"/>
      <c r="R4" s="186"/>
    </row>
    <row r="5" spans="1:20" ht="15" thickBot="1">
      <c r="E5" s="8"/>
      <c r="F5" s="69"/>
      <c r="G5" s="8"/>
      <c r="H5" s="207"/>
      <c r="I5" s="193"/>
      <c r="J5" s="186"/>
      <c r="K5" s="186"/>
      <c r="L5" s="186"/>
      <c r="M5" s="186"/>
      <c r="N5" s="186"/>
      <c r="O5" s="186"/>
      <c r="P5" s="186"/>
      <c r="Q5" s="186"/>
      <c r="R5" s="186"/>
    </row>
    <row r="6" spans="1:20" ht="48" customHeight="1" thickBot="1">
      <c r="A6" s="612" t="s">
        <v>50</v>
      </c>
      <c r="B6" s="416">
        <v>46357</v>
      </c>
      <c r="C6" s="417">
        <v>46327</v>
      </c>
      <c r="D6" s="418">
        <v>46296</v>
      </c>
      <c r="E6" s="417">
        <v>46266</v>
      </c>
      <c r="F6" s="417">
        <v>46235</v>
      </c>
      <c r="G6" s="417">
        <v>46204</v>
      </c>
      <c r="H6" s="417">
        <v>46174</v>
      </c>
      <c r="I6" s="419">
        <v>46143</v>
      </c>
      <c r="J6" s="417">
        <v>46113</v>
      </c>
      <c r="K6" s="416">
        <v>46082</v>
      </c>
      <c r="L6" s="420">
        <v>46054</v>
      </c>
      <c r="M6" s="421">
        <v>46023</v>
      </c>
      <c r="N6" s="257" t="s">
        <v>8</v>
      </c>
      <c r="O6" s="242" t="s">
        <v>9</v>
      </c>
      <c r="P6" s="281" t="s">
        <v>583</v>
      </c>
    </row>
    <row r="7" spans="1:20" s="1055" customFormat="1" ht="14.25" customHeight="1" thickBot="1">
      <c r="A7" s="1047" t="s">
        <v>260</v>
      </c>
      <c r="B7" s="1048"/>
      <c r="C7" s="1049"/>
      <c r="D7" s="1050"/>
      <c r="E7" s="1050"/>
      <c r="F7" s="1050"/>
      <c r="G7" s="1051"/>
      <c r="H7" s="1051"/>
      <c r="I7" s="1051"/>
      <c r="J7" s="1050">
        <v>272</v>
      </c>
      <c r="K7" s="1049">
        <v>323</v>
      </c>
      <c r="L7" s="1049">
        <v>282</v>
      </c>
      <c r="M7" s="1052">
        <v>343</v>
      </c>
      <c r="N7" s="1053">
        <f>SUM(B7:M7)</f>
        <v>1220</v>
      </c>
      <c r="O7" s="1054">
        <f>AVERAGE(B7:M7)</f>
        <v>305</v>
      </c>
      <c r="P7" s="1057">
        <f>(J7*100)/$O$1</f>
        <v>5.2918287937743189</v>
      </c>
      <c r="S7" s="1056"/>
      <c r="T7" s="1056"/>
    </row>
    <row r="8" spans="1:20" ht="15" customHeight="1" thickBot="1">
      <c r="A8" s="435" t="s">
        <v>234</v>
      </c>
      <c r="B8" s="436"/>
      <c r="C8" s="437"/>
      <c r="D8" s="438"/>
      <c r="E8" s="438"/>
      <c r="F8" s="438"/>
      <c r="G8" s="439"/>
      <c r="H8" s="439"/>
      <c r="I8" s="439"/>
      <c r="J8" s="438">
        <v>251</v>
      </c>
      <c r="K8" s="437">
        <v>257</v>
      </c>
      <c r="L8" s="437">
        <v>251</v>
      </c>
      <c r="M8" s="383">
        <v>169</v>
      </c>
      <c r="N8" s="501">
        <f t="shared" ref="N8:N16" si="0">SUM(B8:M8)</f>
        <v>928</v>
      </c>
      <c r="O8" s="500">
        <f t="shared" ref="O8:O16" si="1">AVERAGE(B8:M8)</f>
        <v>232</v>
      </c>
      <c r="P8" s="1057">
        <f t="shared" ref="P8:P17" si="2">(J8*100)/$O$1</f>
        <v>4.8832684824902728</v>
      </c>
      <c r="S8" s="69"/>
      <c r="T8" s="69"/>
    </row>
    <row r="9" spans="1:20" ht="15.75" thickBot="1">
      <c r="A9" s="440" t="s">
        <v>75</v>
      </c>
      <c r="B9" s="436"/>
      <c r="C9" s="437"/>
      <c r="D9" s="438"/>
      <c r="E9" s="438"/>
      <c r="F9" s="438"/>
      <c r="G9" s="439"/>
      <c r="H9" s="439"/>
      <c r="I9" s="439"/>
      <c r="J9" s="438">
        <v>200</v>
      </c>
      <c r="K9" s="437">
        <v>203</v>
      </c>
      <c r="L9" s="437">
        <v>234</v>
      </c>
      <c r="M9" s="383">
        <v>264</v>
      </c>
      <c r="N9" s="501">
        <f t="shared" si="0"/>
        <v>901</v>
      </c>
      <c r="O9" s="500">
        <f t="shared" si="1"/>
        <v>225.25</v>
      </c>
      <c r="P9" s="1057">
        <f t="shared" si="2"/>
        <v>3.8910505836575875</v>
      </c>
      <c r="S9" s="69"/>
      <c r="T9" s="69"/>
    </row>
    <row r="10" spans="1:20" ht="15.75" thickBot="1">
      <c r="A10" s="440" t="s">
        <v>92</v>
      </c>
      <c r="B10" s="436"/>
      <c r="C10" s="437"/>
      <c r="D10" s="438"/>
      <c r="E10" s="438"/>
      <c r="F10" s="438"/>
      <c r="G10" s="439"/>
      <c r="H10" s="439"/>
      <c r="I10" s="439"/>
      <c r="J10" s="438">
        <v>235</v>
      </c>
      <c r="K10" s="437">
        <v>330</v>
      </c>
      <c r="L10" s="437">
        <v>153</v>
      </c>
      <c r="M10" s="383">
        <v>175</v>
      </c>
      <c r="N10" s="501">
        <f t="shared" si="0"/>
        <v>893</v>
      </c>
      <c r="O10" s="500">
        <f t="shared" si="1"/>
        <v>223.25</v>
      </c>
      <c r="P10" s="1057">
        <f t="shared" si="2"/>
        <v>4.5719844357976651</v>
      </c>
      <c r="S10" s="69"/>
      <c r="T10" s="69"/>
    </row>
    <row r="11" spans="1:20" ht="15.75" thickBot="1">
      <c r="A11" s="435" t="s">
        <v>218</v>
      </c>
      <c r="B11" s="436"/>
      <c r="C11" s="437"/>
      <c r="D11" s="438"/>
      <c r="E11" s="438"/>
      <c r="F11" s="438"/>
      <c r="G11" s="439"/>
      <c r="H11" s="439"/>
      <c r="I11" s="439"/>
      <c r="J11" s="438">
        <v>102</v>
      </c>
      <c r="K11" s="437">
        <v>210</v>
      </c>
      <c r="L11" s="437">
        <v>298</v>
      </c>
      <c r="M11" s="383">
        <v>232</v>
      </c>
      <c r="N11" s="501">
        <f t="shared" si="0"/>
        <v>842</v>
      </c>
      <c r="O11" s="500">
        <f t="shared" si="1"/>
        <v>210.5</v>
      </c>
      <c r="P11" s="1057">
        <f t="shared" si="2"/>
        <v>1.9844357976653697</v>
      </c>
      <c r="S11" s="69"/>
      <c r="T11" s="69"/>
    </row>
    <row r="12" spans="1:20" ht="15" customHeight="1" thickBot="1">
      <c r="A12" s="435" t="s">
        <v>249</v>
      </c>
      <c r="B12" s="436"/>
      <c r="C12" s="437"/>
      <c r="D12" s="438"/>
      <c r="E12" s="438"/>
      <c r="F12" s="438"/>
      <c r="G12" s="439"/>
      <c r="H12" s="439"/>
      <c r="I12" s="439"/>
      <c r="J12" s="438">
        <v>172</v>
      </c>
      <c r="K12" s="437">
        <v>224</v>
      </c>
      <c r="L12" s="437">
        <v>212</v>
      </c>
      <c r="M12" s="383">
        <v>198</v>
      </c>
      <c r="N12" s="501">
        <f t="shared" si="0"/>
        <v>806</v>
      </c>
      <c r="O12" s="500">
        <f t="shared" si="1"/>
        <v>201.5</v>
      </c>
      <c r="P12" s="1057">
        <f t="shared" si="2"/>
        <v>3.3463035019455254</v>
      </c>
      <c r="S12" s="69"/>
      <c r="T12" s="69"/>
    </row>
    <row r="13" spans="1:20" ht="15.75" thickBot="1">
      <c r="A13" s="440" t="s">
        <v>98</v>
      </c>
      <c r="B13" s="436"/>
      <c r="C13" s="437"/>
      <c r="D13" s="438"/>
      <c r="E13" s="438"/>
      <c r="F13" s="438"/>
      <c r="G13" s="439"/>
      <c r="H13" s="439"/>
      <c r="I13" s="439"/>
      <c r="J13" s="438">
        <v>255</v>
      </c>
      <c r="K13" s="437">
        <v>199</v>
      </c>
      <c r="L13" s="437">
        <v>147</v>
      </c>
      <c r="M13" s="383">
        <v>155</v>
      </c>
      <c r="N13" s="501">
        <f t="shared" si="0"/>
        <v>756</v>
      </c>
      <c r="O13" s="500">
        <f t="shared" si="1"/>
        <v>189</v>
      </c>
      <c r="P13" s="1057">
        <f t="shared" si="2"/>
        <v>4.9610894941634243</v>
      </c>
      <c r="S13" s="69"/>
      <c r="T13" s="69"/>
    </row>
    <row r="14" spans="1:20" ht="15.75" thickBot="1">
      <c r="A14" s="440" t="s">
        <v>254</v>
      </c>
      <c r="B14" s="436"/>
      <c r="C14" s="437"/>
      <c r="D14" s="438"/>
      <c r="E14" s="438"/>
      <c r="F14" s="438"/>
      <c r="G14" s="439"/>
      <c r="H14" s="439"/>
      <c r="I14" s="439"/>
      <c r="J14" s="438">
        <v>139</v>
      </c>
      <c r="K14" s="437">
        <v>200</v>
      </c>
      <c r="L14" s="437">
        <v>161</v>
      </c>
      <c r="M14" s="383">
        <v>217</v>
      </c>
      <c r="N14" s="501">
        <f t="shared" si="0"/>
        <v>717</v>
      </c>
      <c r="O14" s="500">
        <f t="shared" si="1"/>
        <v>179.25</v>
      </c>
      <c r="P14" s="1057">
        <f t="shared" si="2"/>
        <v>2.7042801556420235</v>
      </c>
      <c r="S14" s="69"/>
      <c r="T14" s="69"/>
    </row>
    <row r="15" spans="1:20" ht="15.75" thickBot="1">
      <c r="A15" s="440" t="s">
        <v>248</v>
      </c>
      <c r="B15" s="436"/>
      <c r="C15" s="437"/>
      <c r="D15" s="438"/>
      <c r="E15" s="438"/>
      <c r="F15" s="438"/>
      <c r="G15" s="439"/>
      <c r="H15" s="439"/>
      <c r="I15" s="439"/>
      <c r="J15" s="438">
        <v>187</v>
      </c>
      <c r="K15" s="437">
        <v>214</v>
      </c>
      <c r="L15" s="437">
        <v>110</v>
      </c>
      <c r="M15" s="383">
        <v>137</v>
      </c>
      <c r="N15" s="501">
        <f t="shared" si="0"/>
        <v>648</v>
      </c>
      <c r="O15" s="500">
        <f t="shared" si="1"/>
        <v>162</v>
      </c>
      <c r="P15" s="1057">
        <f t="shared" si="2"/>
        <v>3.6381322957198443</v>
      </c>
      <c r="S15" s="69"/>
      <c r="T15" s="69"/>
    </row>
    <row r="16" spans="1:20" ht="15.75" thickBot="1">
      <c r="A16" s="440" t="s">
        <v>227</v>
      </c>
      <c r="B16" s="436"/>
      <c r="C16" s="437"/>
      <c r="D16" s="438"/>
      <c r="E16" s="438"/>
      <c r="F16" s="438"/>
      <c r="G16" s="439"/>
      <c r="H16" s="439"/>
      <c r="I16" s="439"/>
      <c r="J16" s="438">
        <v>160</v>
      </c>
      <c r="K16" s="437">
        <v>160</v>
      </c>
      <c r="L16" s="437">
        <v>142</v>
      </c>
      <c r="M16" s="383">
        <v>165</v>
      </c>
      <c r="N16" s="502">
        <f t="shared" si="0"/>
        <v>627</v>
      </c>
      <c r="O16" s="500">
        <f t="shared" si="1"/>
        <v>156.75</v>
      </c>
      <c r="P16" s="1057">
        <f t="shared" si="2"/>
        <v>3.1128404669260701</v>
      </c>
      <c r="S16" s="69"/>
      <c r="T16" s="69"/>
    </row>
    <row r="17" spans="1:40" ht="15.75" customHeight="1" thickBot="1">
      <c r="A17" s="312" t="s">
        <v>8</v>
      </c>
      <c r="B17" s="245"/>
      <c r="C17" s="245"/>
      <c r="D17" s="245"/>
      <c r="E17" s="245"/>
      <c r="F17" s="245"/>
      <c r="G17" s="245"/>
      <c r="H17" s="245"/>
      <c r="I17" s="245"/>
      <c r="J17" s="245">
        <f>SUM(J7:J16)</f>
        <v>1973</v>
      </c>
      <c r="K17" s="491">
        <f>SUM(K7:K16)</f>
        <v>2320</v>
      </c>
      <c r="L17" s="491">
        <f>SUM(L7:L16)</f>
        <v>1990</v>
      </c>
      <c r="M17" s="491">
        <f>SUM(M7:M16)</f>
        <v>2055</v>
      </c>
      <c r="N17" s="347">
        <f>SUM(N7:N16)</f>
        <v>8338</v>
      </c>
      <c r="O17" s="499">
        <f>AVERAGE(B17:M17)</f>
        <v>2084.5</v>
      </c>
      <c r="P17" s="1057">
        <f t="shared" si="2"/>
        <v>38.385214007782103</v>
      </c>
      <c r="S17" s="69"/>
      <c r="T17" s="69"/>
    </row>
    <row r="18" spans="1:40" s="193" customFormat="1" ht="23.25" customHeight="1">
      <c r="A18" s="193" t="s">
        <v>310</v>
      </c>
      <c r="C18" s="194"/>
      <c r="N18" s="193" t="s">
        <v>311</v>
      </c>
      <c r="O18" s="195">
        <f>100-P17</f>
        <v>61.614785992217897</v>
      </c>
    </row>
    <row r="19" spans="1:40" s="284" customFormat="1" ht="54.75" customHeight="1">
      <c r="A19" s="282"/>
      <c r="B19" s="282"/>
      <c r="C19" s="283"/>
      <c r="D19" s="1165"/>
      <c r="E19" s="1165"/>
      <c r="F19" s="1165"/>
      <c r="G19" s="1165"/>
      <c r="H19" s="1165"/>
      <c r="V19" s="286"/>
    </row>
    <row r="20" spans="1:40" s="284" customFormat="1">
      <c r="A20" s="291"/>
      <c r="B20" s="291"/>
      <c r="C20" s="292"/>
      <c r="E20" s="286"/>
      <c r="N20" s="286"/>
      <c r="V20" s="286"/>
      <c r="AB20" s="287"/>
      <c r="AC20" s="288"/>
      <c r="AD20" s="288"/>
      <c r="AE20" s="288"/>
      <c r="AF20" s="288"/>
      <c r="AG20" s="288"/>
      <c r="AH20" s="288"/>
      <c r="AI20" s="289"/>
      <c r="AJ20" s="288"/>
      <c r="AK20" s="288"/>
      <c r="AL20" s="288"/>
      <c r="AM20" s="288"/>
      <c r="AN20" s="290"/>
    </row>
    <row r="21" spans="1:40" s="284" customFormat="1" ht="92.25" customHeight="1">
      <c r="A21" s="282"/>
      <c r="B21" s="282"/>
      <c r="C21" s="283"/>
      <c r="D21" s="1165"/>
      <c r="E21" s="1165"/>
      <c r="F21" s="1165"/>
      <c r="G21" s="1165"/>
      <c r="H21" s="1165"/>
      <c r="L21" s="285"/>
      <c r="O21" s="923"/>
      <c r="V21" s="286"/>
      <c r="AB21" s="287"/>
      <c r="AC21" s="288"/>
      <c r="AD21" s="288"/>
      <c r="AE21" s="288"/>
      <c r="AF21" s="288"/>
      <c r="AG21" s="288"/>
      <c r="AH21" s="288"/>
      <c r="AI21" s="289"/>
      <c r="AJ21" s="288"/>
      <c r="AK21" s="288"/>
      <c r="AL21" s="288"/>
      <c r="AM21" s="288"/>
      <c r="AN21" s="290"/>
    </row>
    <row r="22" spans="1:40" s="284" customFormat="1">
      <c r="A22" s="282"/>
      <c r="B22" s="282"/>
      <c r="C22" s="283"/>
      <c r="E22" s="286"/>
      <c r="N22" s="286"/>
      <c r="V22" s="293"/>
      <c r="AB22" s="287"/>
      <c r="AC22" s="288"/>
      <c r="AD22" s="288"/>
      <c r="AE22" s="288"/>
      <c r="AF22" s="288"/>
      <c r="AG22" s="288"/>
      <c r="AH22" s="288"/>
      <c r="AI22" s="289"/>
      <c r="AJ22" s="288"/>
      <c r="AK22" s="288"/>
      <c r="AL22" s="288"/>
      <c r="AM22" s="288"/>
      <c r="AN22" s="290"/>
    </row>
    <row r="23" spans="1:40" s="284" customFormat="1" ht="66.75" customHeight="1">
      <c r="A23" s="282"/>
      <c r="B23" s="282"/>
      <c r="C23" s="283"/>
      <c r="D23" s="1165"/>
      <c r="E23" s="1165"/>
      <c r="F23" s="1165"/>
      <c r="G23" s="1165"/>
      <c r="H23" s="1165"/>
      <c r="V23" s="286"/>
      <c r="AB23" s="287"/>
      <c r="AC23" s="288"/>
      <c r="AD23" s="288"/>
      <c r="AE23" s="288"/>
      <c r="AF23" s="288"/>
      <c r="AG23" s="288"/>
      <c r="AH23" s="288"/>
      <c r="AI23" s="289"/>
      <c r="AJ23" s="288"/>
      <c r="AK23" s="288"/>
      <c r="AL23" s="288"/>
      <c r="AM23" s="288"/>
      <c r="AN23" s="290"/>
    </row>
    <row r="24" spans="1:40" s="284" customFormat="1">
      <c r="A24" s="291"/>
      <c r="B24" s="291"/>
      <c r="C24" s="292"/>
      <c r="E24" s="286"/>
      <c r="V24" s="286"/>
      <c r="AB24" s="287"/>
      <c r="AC24" s="288"/>
      <c r="AD24" s="288"/>
      <c r="AE24" s="288"/>
      <c r="AF24" s="288"/>
      <c r="AG24" s="288"/>
      <c r="AH24" s="288"/>
      <c r="AI24" s="289"/>
      <c r="AJ24" s="288"/>
      <c r="AK24" s="288"/>
      <c r="AL24" s="288"/>
      <c r="AM24" s="288"/>
      <c r="AN24" s="290"/>
    </row>
    <row r="25" spans="1:40" s="284" customFormat="1">
      <c r="A25" s="282"/>
      <c r="B25" s="282"/>
      <c r="C25" s="283"/>
      <c r="E25" s="286"/>
      <c r="V25" s="286"/>
      <c r="AB25" s="287"/>
      <c r="AC25" s="288"/>
      <c r="AD25" s="288"/>
      <c r="AE25" s="288"/>
      <c r="AF25" s="288"/>
      <c r="AG25" s="288"/>
      <c r="AH25" s="288"/>
      <c r="AI25" s="289"/>
      <c r="AJ25" s="288"/>
      <c r="AK25" s="288"/>
      <c r="AL25" s="288"/>
      <c r="AM25" s="288"/>
      <c r="AN25" s="290"/>
    </row>
    <row r="26" spans="1:40" s="186" customFormat="1">
      <c r="C26" s="187"/>
      <c r="E26" s="188"/>
      <c r="G26" s="188"/>
      <c r="AB26" s="189"/>
      <c r="AC26" s="190"/>
      <c r="AD26" s="190"/>
      <c r="AE26" s="190"/>
      <c r="AF26" s="190"/>
      <c r="AG26" s="190"/>
      <c r="AH26" s="190"/>
      <c r="AI26" s="187"/>
      <c r="AJ26" s="190"/>
      <c r="AK26" s="190"/>
      <c r="AL26" s="190"/>
      <c r="AM26" s="190"/>
      <c r="AN26" s="191"/>
    </row>
    <row r="27" spans="1:40" s="186" customFormat="1" ht="53.25" customHeight="1">
      <c r="A27" s="1166" t="s">
        <v>49</v>
      </c>
      <c r="B27" s="1166"/>
      <c r="C27" s="1166"/>
      <c r="D27" s="1166"/>
      <c r="E27" s="1166"/>
      <c r="F27" s="1166"/>
      <c r="G27" s="1166"/>
      <c r="H27" s="1166"/>
      <c r="Q27" s="189"/>
      <c r="R27" s="190"/>
      <c r="S27" s="191"/>
      <c r="T27" s="191"/>
      <c r="U27" s="191"/>
      <c r="V27" s="192"/>
      <c r="AB27" s="189"/>
      <c r="AC27" s="190"/>
      <c r="AD27" s="190"/>
      <c r="AE27" s="190"/>
      <c r="AF27" s="190"/>
      <c r="AG27" s="190"/>
      <c r="AH27" s="190"/>
      <c r="AI27" s="187"/>
      <c r="AJ27" s="190"/>
      <c r="AK27" s="190"/>
      <c r="AL27" s="190"/>
      <c r="AM27" s="190"/>
      <c r="AN27" s="191"/>
    </row>
    <row r="28" spans="1:40" s="186" customFormat="1">
      <c r="C28" s="187"/>
      <c r="E28" s="188"/>
      <c r="G28" s="188"/>
      <c r="Q28" s="189"/>
      <c r="R28" s="190"/>
      <c r="S28" s="191"/>
      <c r="T28" s="191"/>
      <c r="U28" s="191"/>
      <c r="V28" s="192"/>
      <c r="AB28" s="189"/>
      <c r="AC28" s="190"/>
      <c r="AD28" s="190"/>
      <c r="AE28" s="190"/>
      <c r="AF28" s="190"/>
      <c r="AG28" s="190"/>
      <c r="AH28" s="190"/>
      <c r="AI28" s="187"/>
      <c r="AJ28" s="190"/>
      <c r="AK28" s="190"/>
      <c r="AL28" s="190"/>
      <c r="AM28" s="190"/>
      <c r="AN28" s="191"/>
    </row>
    <row r="29" spans="1:40" s="186" customFormat="1">
      <c r="C29" s="187"/>
      <c r="E29" s="188"/>
      <c r="G29" s="188"/>
      <c r="Q29" s="189"/>
      <c r="R29" s="190"/>
      <c r="S29" s="191"/>
      <c r="T29" s="191"/>
      <c r="U29" s="191"/>
      <c r="V29" s="192"/>
      <c r="AB29" s="189"/>
      <c r="AC29" s="190"/>
      <c r="AD29" s="190"/>
      <c r="AE29" s="190"/>
      <c r="AF29" s="190"/>
      <c r="AG29" s="190"/>
      <c r="AH29" s="190"/>
      <c r="AI29" s="187"/>
      <c r="AJ29" s="190"/>
      <c r="AK29" s="190"/>
      <c r="AL29" s="190"/>
      <c r="AM29" s="190"/>
      <c r="AN29" s="191"/>
    </row>
    <row r="30" spans="1:40" s="186" customFormat="1">
      <c r="C30" s="187"/>
      <c r="E30" s="188"/>
      <c r="G30" s="188"/>
      <c r="Q30" s="189"/>
      <c r="R30" s="190"/>
      <c r="S30" s="191"/>
      <c r="T30" s="191"/>
      <c r="U30" s="191"/>
      <c r="V30" s="192"/>
      <c r="AN30" s="188"/>
    </row>
    <row r="31" spans="1:40" s="186" customFormat="1">
      <c r="C31" s="187"/>
      <c r="E31" s="188"/>
      <c r="G31" s="188"/>
      <c r="Q31" s="189"/>
      <c r="R31" s="190"/>
      <c r="S31" s="191"/>
      <c r="T31" s="191"/>
      <c r="U31" s="191"/>
      <c r="V31" s="192"/>
    </row>
    <row r="32" spans="1:40" s="186" customFormat="1">
      <c r="C32" s="187"/>
      <c r="E32" s="188"/>
      <c r="G32" s="188"/>
      <c r="Q32" s="189"/>
      <c r="R32" s="190"/>
      <c r="S32" s="191"/>
      <c r="T32" s="191"/>
      <c r="U32" s="191"/>
      <c r="V32" s="192"/>
    </row>
    <row r="33" spans="1:22" s="186" customFormat="1">
      <c r="C33" s="187"/>
      <c r="E33" s="188"/>
      <c r="G33" s="188"/>
      <c r="Q33" s="189"/>
      <c r="R33" s="190"/>
      <c r="S33" s="191"/>
      <c r="T33" s="191"/>
      <c r="U33" s="191"/>
      <c r="V33" s="192"/>
    </row>
    <row r="34" spans="1:22" s="186" customFormat="1">
      <c r="C34" s="187"/>
      <c r="E34" s="188"/>
      <c r="G34" s="188"/>
      <c r="Q34" s="189"/>
      <c r="R34" s="190"/>
      <c r="S34" s="191"/>
      <c r="T34" s="191"/>
      <c r="U34" s="191"/>
      <c r="V34" s="192"/>
    </row>
    <row r="35" spans="1:22" s="186" customFormat="1">
      <c r="C35" s="187"/>
      <c r="E35" s="188"/>
      <c r="G35" s="188"/>
      <c r="Q35" s="189"/>
      <c r="R35" s="190"/>
      <c r="S35" s="191"/>
      <c r="T35" s="191"/>
      <c r="U35" s="191"/>
      <c r="V35" s="192"/>
    </row>
    <row r="36" spans="1:22" s="186" customFormat="1">
      <c r="C36" s="187"/>
      <c r="E36" s="188"/>
      <c r="G36" s="188"/>
      <c r="Q36" s="189"/>
      <c r="R36" s="190"/>
      <c r="S36" s="191"/>
      <c r="T36" s="191"/>
      <c r="U36" s="191"/>
      <c r="V36" s="192"/>
    </row>
    <row r="37" spans="1:22">
      <c r="A37" s="186"/>
      <c r="B37" s="186"/>
      <c r="C37" s="187"/>
      <c r="D37" s="186"/>
      <c r="E37" s="188"/>
      <c r="F37" s="186"/>
      <c r="G37" s="188"/>
      <c r="H37" s="186"/>
      <c r="I37" s="186"/>
      <c r="J37" s="186"/>
      <c r="K37" s="186"/>
    </row>
    <row r="38" spans="1:22">
      <c r="A38" s="186"/>
      <c r="B38" s="186"/>
      <c r="C38" s="187"/>
      <c r="D38" s="186"/>
      <c r="E38" s="188"/>
      <c r="F38" s="186"/>
      <c r="G38" s="188"/>
      <c r="H38" s="186"/>
      <c r="I38" s="186"/>
      <c r="J38" s="186"/>
      <c r="K38" s="186"/>
    </row>
    <row r="39" spans="1:22">
      <c r="A39" s="186"/>
      <c r="B39" s="186"/>
      <c r="C39" s="187"/>
      <c r="D39" s="186"/>
      <c r="E39" s="188"/>
      <c r="F39" s="186"/>
      <c r="G39" s="188"/>
      <c r="H39" s="186"/>
      <c r="I39" s="186"/>
      <c r="J39" s="186"/>
      <c r="K39" s="186"/>
    </row>
    <row r="40" spans="1:22">
      <c r="A40" s="186"/>
      <c r="B40" s="186"/>
      <c r="C40" s="187"/>
      <c r="D40" s="186"/>
      <c r="E40" s="188"/>
      <c r="F40" s="186"/>
      <c r="G40" s="188"/>
      <c r="H40" s="186"/>
      <c r="I40" s="186"/>
      <c r="J40" s="186"/>
      <c r="K40" s="186"/>
    </row>
    <row r="41" spans="1:22">
      <c r="A41" s="186"/>
      <c r="B41" s="186"/>
      <c r="C41" s="187"/>
      <c r="D41" s="186"/>
      <c r="E41" s="188"/>
      <c r="F41" s="186"/>
      <c r="G41" s="188"/>
      <c r="H41" s="186"/>
      <c r="I41" s="186"/>
      <c r="J41" s="186"/>
      <c r="K41" s="186"/>
    </row>
    <row r="42" spans="1:22" ht="14.25" customHeight="1">
      <c r="A42" s="88"/>
      <c r="B42" s="88"/>
      <c r="C42" s="95"/>
      <c r="D42" s="88"/>
      <c r="E42" s="184"/>
      <c r="F42" s="88"/>
      <c r="G42" s="184"/>
      <c r="H42" s="88"/>
      <c r="I42" s="88"/>
      <c r="J42" s="88"/>
      <c r="K42" s="88"/>
    </row>
    <row r="43" spans="1:22">
      <c r="A43" s="92"/>
      <c r="B43" s="92"/>
      <c r="C43" s="185"/>
      <c r="D43" s="92"/>
      <c r="E43" s="184"/>
      <c r="F43" s="88"/>
      <c r="G43" s="184"/>
      <c r="H43" s="88"/>
      <c r="I43" s="88"/>
      <c r="J43" s="88"/>
      <c r="K43" s="88"/>
    </row>
    <row r="44" spans="1:22" ht="14.25" customHeight="1">
      <c r="A44" s="88"/>
      <c r="B44" s="88"/>
      <c r="C44" s="95"/>
      <c r="D44" s="88"/>
      <c r="E44" s="184"/>
      <c r="F44" s="88"/>
      <c r="G44" s="184"/>
      <c r="H44" s="88"/>
      <c r="I44" s="88"/>
      <c r="J44" s="88"/>
      <c r="K44" s="88"/>
    </row>
    <row r="45" spans="1:22">
      <c r="A45" s="72"/>
      <c r="B45" s="72"/>
      <c r="C45" s="73"/>
      <c r="D45" s="72"/>
    </row>
    <row r="46" spans="1:22" ht="14.25" customHeight="1"/>
  </sheetData>
  <mergeCells count="4">
    <mergeCell ref="D19:H19"/>
    <mergeCell ref="D21:H21"/>
    <mergeCell ref="D23:H23"/>
    <mergeCell ref="A27:H27"/>
  </mergeCells>
  <pageMargins left="0.511811024" right="0.511811024" top="0.78740157500000008" bottom="0.78740157500000008" header="0.31496062000000008" footer="0.31496062000000008"/>
  <pageSetup paperSize="9" fitToWidth="0" fitToHeight="0" orientation="portrait" r:id="rId1"/>
  <ignoredErrors>
    <ignoredError sqref="J17:M17 N7:N16 O7:O16"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dimension ref="A1:Q65"/>
  <sheetViews>
    <sheetView zoomScale="90" zoomScaleNormal="90" workbookViewId="0">
      <selection activeCell="C30" sqref="C30"/>
    </sheetView>
  </sheetViews>
  <sheetFormatPr defaultRowHeight="14.25"/>
  <cols>
    <col min="1" max="1" width="14" style="8" customWidth="1"/>
    <col min="2" max="2" width="16.5703125" style="69" customWidth="1"/>
    <col min="3" max="3" width="13.85546875" style="69" bestFit="1" customWidth="1"/>
    <col min="4" max="4" width="6.28515625" style="8" bestFit="1" customWidth="1"/>
    <col min="5" max="5" width="12" style="8" bestFit="1" customWidth="1"/>
    <col min="6" max="6" width="15" style="8" bestFit="1" customWidth="1"/>
    <col min="7" max="7" width="13.85546875" style="8" bestFit="1" customWidth="1"/>
    <col min="8" max="8" width="5.42578125" style="8" customWidth="1"/>
    <col min="9" max="9" width="11.85546875" style="8" customWidth="1"/>
    <col min="10" max="10" width="15" style="8" bestFit="1" customWidth="1"/>
    <col min="11" max="11" width="13.85546875" style="8" bestFit="1" customWidth="1"/>
    <col min="12" max="12" width="7.140625" style="8" customWidth="1"/>
    <col min="13" max="13" width="12.7109375" style="8" customWidth="1"/>
    <col min="14" max="14" width="15" style="8" bestFit="1" customWidth="1"/>
    <col min="15" max="15" width="13.85546875" style="8" bestFit="1" customWidth="1"/>
    <col min="16" max="16" width="9.140625" style="8" customWidth="1"/>
    <col min="17" max="17" width="5.5703125" style="8" customWidth="1"/>
    <col min="18" max="18" width="9.140625" style="8" customWidth="1"/>
    <col min="19" max="16384" width="9.140625" style="8"/>
  </cols>
  <sheetData>
    <row r="1" spans="1:15" ht="15">
      <c r="A1" s="1" t="s">
        <v>3</v>
      </c>
    </row>
    <row r="2" spans="1:15" ht="15">
      <c r="A2" s="1" t="s">
        <v>4</v>
      </c>
    </row>
    <row r="3" spans="1:15" ht="15">
      <c r="A3" s="1"/>
    </row>
    <row r="4" spans="1:15" ht="15">
      <c r="A4" s="1" t="s">
        <v>312</v>
      </c>
    </row>
    <row r="5" spans="1:15" ht="15.75" thickBot="1">
      <c r="A5" s="1"/>
    </row>
    <row r="6" spans="1:15" ht="15.75" thickBot="1">
      <c r="A6" s="1176" t="s">
        <v>313</v>
      </c>
      <c r="B6" s="1176"/>
      <c r="C6" s="1176"/>
      <c r="D6" s="1176"/>
      <c r="E6" s="1176"/>
      <c r="F6" s="1"/>
    </row>
    <row r="7" spans="1:15" ht="15.75" thickBot="1">
      <c r="A7" s="492" t="s">
        <v>314</v>
      </c>
      <c r="B7" s="493"/>
      <c r="C7" s="493"/>
      <c r="D7" s="494"/>
      <c r="E7" s="495"/>
      <c r="F7" s="1"/>
    </row>
    <row r="8" spans="1:15" s="956" customFormat="1" ht="15" thickBot="1">
      <c r="B8" s="957">
        <v>270</v>
      </c>
      <c r="F8" s="957">
        <v>234</v>
      </c>
      <c r="J8" s="957">
        <v>21</v>
      </c>
      <c r="N8" s="957">
        <v>149</v>
      </c>
    </row>
    <row r="9" spans="1:15" s="77" customFormat="1" ht="30.75" customHeight="1" thickBot="1">
      <c r="A9" s="1170" t="str">
        <f>'10+_Assuntos_2026'!A7</f>
        <v>Qualidade de atendimento</v>
      </c>
      <c r="B9" s="1171"/>
      <c r="C9" s="1172"/>
      <c r="E9" s="1170" t="str">
        <f>'10+_Assuntos_2026'!A8</f>
        <v>Ônibus</v>
      </c>
      <c r="F9" s="1171"/>
      <c r="G9" s="1172"/>
      <c r="I9" s="1167" t="str">
        <f>'10+_Assuntos_2026'!A9</f>
        <v>Árvore</v>
      </c>
      <c r="J9" s="1168"/>
      <c r="K9" s="1169"/>
      <c r="M9" s="1170" t="str">
        <f>'10+_Assuntos_2026'!A10</f>
        <v>Buraco e Pavimentação</v>
      </c>
      <c r="N9" s="1171"/>
      <c r="O9" s="1172"/>
    </row>
    <row r="10" spans="1:15" ht="15.75" thickBot="1">
      <c r="A10" s="304" t="s">
        <v>5</v>
      </c>
      <c r="B10" s="80" t="s">
        <v>315</v>
      </c>
      <c r="C10" s="266" t="s">
        <v>316</v>
      </c>
      <c r="E10" s="496" t="s">
        <v>5</v>
      </c>
      <c r="F10" s="78" t="s">
        <v>315</v>
      </c>
      <c r="G10" s="266" t="s">
        <v>316</v>
      </c>
      <c r="I10" s="496" t="s">
        <v>5</v>
      </c>
      <c r="J10" s="78" t="s">
        <v>315</v>
      </c>
      <c r="K10" s="266" t="s">
        <v>316</v>
      </c>
      <c r="M10" s="496" t="s">
        <v>5</v>
      </c>
      <c r="N10" s="78" t="s">
        <v>315</v>
      </c>
      <c r="O10" s="266" t="s">
        <v>316</v>
      </c>
    </row>
    <row r="11" spans="1:15" ht="15">
      <c r="A11" s="306">
        <v>46023</v>
      </c>
      <c r="B11" s="6">
        <f>'10+_Assuntos_2026'!M7</f>
        <v>343</v>
      </c>
      <c r="C11" s="308">
        <f>((B11-B8)/B8)*100</f>
        <v>27.037037037037038</v>
      </c>
      <c r="E11" s="306">
        <v>46023</v>
      </c>
      <c r="F11" s="79">
        <f>'10+_Assuntos_2026'!M8</f>
        <v>169</v>
      </c>
      <c r="G11" s="310">
        <f>((F11-F8)/F8)*100</f>
        <v>-27.777777777777779</v>
      </c>
      <c r="I11" s="306">
        <v>46023</v>
      </c>
      <c r="J11" s="79">
        <f>'10+_Assuntos_2026'!M9</f>
        <v>264</v>
      </c>
      <c r="K11" s="310">
        <f>((J11-J8)/J8)*100</f>
        <v>1157.1428571428571</v>
      </c>
      <c r="M11" s="306">
        <v>46023</v>
      </c>
      <c r="N11" s="79">
        <f>'10+_Assuntos_2026'!M10</f>
        <v>175</v>
      </c>
      <c r="O11" s="310">
        <f>((N11-N8)/J8)*100</f>
        <v>123.80952380952381</v>
      </c>
    </row>
    <row r="12" spans="1:15" s="186" customFormat="1" ht="15">
      <c r="A12" s="969">
        <v>46054</v>
      </c>
      <c r="B12" s="970">
        <f>'10+_Assuntos_2026'!L7</f>
        <v>282</v>
      </c>
      <c r="C12" s="308">
        <f t="shared" ref="C12:C18" si="0">((B12-B11)/B11)*100</f>
        <v>-17.784256559766764</v>
      </c>
      <c r="E12" s="969">
        <v>46054</v>
      </c>
      <c r="F12" s="309">
        <f>'10+_Assuntos_2026'!L8</f>
        <v>251</v>
      </c>
      <c r="G12" s="310">
        <f t="shared" ref="G12:G18" si="1">((F12-F11)/F11)*100</f>
        <v>48.520710059171599</v>
      </c>
      <c r="I12" s="969">
        <v>46054</v>
      </c>
      <c r="J12" s="309">
        <f>'10+_Assuntos_2026'!L9</f>
        <v>234</v>
      </c>
      <c r="K12" s="310">
        <f t="shared" ref="K12:K18" si="2">((J12-J11)/J11)*100</f>
        <v>-11.363636363636363</v>
      </c>
      <c r="M12" s="969">
        <v>46054</v>
      </c>
      <c r="N12" s="309">
        <f>'10+_Assuntos_2026'!L10</f>
        <v>153</v>
      </c>
      <c r="O12" s="310">
        <f t="shared" ref="O12:O18" si="3">((N12-N11)/N11)*100</f>
        <v>-12.571428571428573</v>
      </c>
    </row>
    <row r="13" spans="1:15" s="186" customFormat="1" ht="15">
      <c r="A13" s="969">
        <v>46082</v>
      </c>
      <c r="B13" s="970">
        <f>'10+_Assuntos_2026'!K7</f>
        <v>323</v>
      </c>
      <c r="C13" s="308">
        <f t="shared" si="0"/>
        <v>14.539007092198581</v>
      </c>
      <c r="E13" s="969">
        <v>46082</v>
      </c>
      <c r="F13" s="309">
        <f>'10+_Assuntos_2026'!K8</f>
        <v>257</v>
      </c>
      <c r="G13" s="310">
        <f t="shared" si="1"/>
        <v>2.3904382470119523</v>
      </c>
      <c r="I13" s="969">
        <v>46082</v>
      </c>
      <c r="J13" s="309">
        <f>'10+_Assuntos_2026'!K9</f>
        <v>203</v>
      </c>
      <c r="K13" s="310">
        <f t="shared" si="2"/>
        <v>-13.247863247863249</v>
      </c>
      <c r="M13" s="969">
        <v>46082</v>
      </c>
      <c r="N13" s="309">
        <f>'10+_Assuntos_2026'!K10</f>
        <v>330</v>
      </c>
      <c r="O13" s="310">
        <f t="shared" si="3"/>
        <v>115.68627450980394</v>
      </c>
    </row>
    <row r="14" spans="1:15" s="186" customFormat="1" ht="15">
      <c r="A14" s="969">
        <v>46113</v>
      </c>
      <c r="B14" s="970">
        <f>'10+_Assuntos_2026'!J$7</f>
        <v>272</v>
      </c>
      <c r="C14" s="308">
        <f t="shared" si="0"/>
        <v>-15.789473684210526</v>
      </c>
      <c r="E14" s="969">
        <v>46113</v>
      </c>
      <c r="F14" s="309">
        <f>'10+_Assuntos_2026'!J$8</f>
        <v>251</v>
      </c>
      <c r="G14" s="310">
        <f t="shared" si="1"/>
        <v>-2.3346303501945527</v>
      </c>
      <c r="I14" s="969">
        <v>46113</v>
      </c>
      <c r="J14" s="309">
        <f>'10+_Assuntos_2026'!J$9</f>
        <v>200</v>
      </c>
      <c r="K14" s="310">
        <f t="shared" si="2"/>
        <v>-1.4778325123152709</v>
      </c>
      <c r="M14" s="969">
        <v>46113</v>
      </c>
      <c r="N14" s="309">
        <f>'10+_Assuntos_2026'!J$10</f>
        <v>235</v>
      </c>
      <c r="O14" s="310">
        <f t="shared" si="3"/>
        <v>-28.787878787878789</v>
      </c>
    </row>
    <row r="15" spans="1:15" s="186" customFormat="1" ht="15">
      <c r="A15" s="960">
        <v>46143</v>
      </c>
      <c r="B15" s="910">
        <f>'10+_Assuntos_2026'!I$7</f>
        <v>0</v>
      </c>
      <c r="C15" s="911">
        <f t="shared" si="0"/>
        <v>-100</v>
      </c>
      <c r="E15" s="960">
        <v>46143</v>
      </c>
      <c r="F15" s="914">
        <f>'10+_Assuntos_2026'!I$8</f>
        <v>0</v>
      </c>
      <c r="G15" s="915">
        <f t="shared" si="1"/>
        <v>-100</v>
      </c>
      <c r="I15" s="960">
        <v>46143</v>
      </c>
      <c r="J15" s="914">
        <f>'10+_Assuntos_2026'!I$9</f>
        <v>0</v>
      </c>
      <c r="K15" s="915">
        <f t="shared" si="2"/>
        <v>-100</v>
      </c>
      <c r="M15" s="960">
        <v>46143</v>
      </c>
      <c r="N15" s="914">
        <f>'10+_Assuntos_2026'!I$10</f>
        <v>0</v>
      </c>
      <c r="O15" s="915">
        <f t="shared" si="3"/>
        <v>-100</v>
      </c>
    </row>
    <row r="16" spans="1:15" s="186" customFormat="1" ht="15">
      <c r="A16" s="960">
        <v>46174</v>
      </c>
      <c r="B16" s="910">
        <f>'10+_Assuntos_2026'!H$7</f>
        <v>0</v>
      </c>
      <c r="C16" s="911" t="e">
        <f t="shared" si="0"/>
        <v>#DIV/0!</v>
      </c>
      <c r="E16" s="960">
        <v>46174</v>
      </c>
      <c r="F16" s="914">
        <f>'10+_Assuntos_2026'!H$8</f>
        <v>0</v>
      </c>
      <c r="G16" s="915" t="e">
        <f t="shared" si="1"/>
        <v>#DIV/0!</v>
      </c>
      <c r="I16" s="960">
        <v>46174</v>
      </c>
      <c r="J16" s="914">
        <f>'10+_Assuntos_2026'!H$9</f>
        <v>0</v>
      </c>
      <c r="K16" s="915" t="e">
        <f t="shared" si="2"/>
        <v>#DIV/0!</v>
      </c>
      <c r="M16" s="960">
        <v>46174</v>
      </c>
      <c r="N16" s="914">
        <f>'10+_Assuntos_2026'!H$10</f>
        <v>0</v>
      </c>
      <c r="O16" s="915" t="e">
        <f t="shared" si="3"/>
        <v>#DIV/0!</v>
      </c>
    </row>
    <row r="17" spans="1:15" s="186" customFormat="1" ht="15">
      <c r="A17" s="960">
        <v>46204</v>
      </c>
      <c r="B17" s="910">
        <f>'10+_Assuntos_2026'!G$7</f>
        <v>0</v>
      </c>
      <c r="C17" s="911" t="e">
        <f t="shared" si="0"/>
        <v>#DIV/0!</v>
      </c>
      <c r="E17" s="960">
        <v>46204</v>
      </c>
      <c r="F17" s="914">
        <f>'10+_Assuntos_2026'!G$8</f>
        <v>0</v>
      </c>
      <c r="G17" s="915" t="e">
        <f t="shared" si="1"/>
        <v>#DIV/0!</v>
      </c>
      <c r="I17" s="960">
        <v>46204</v>
      </c>
      <c r="J17" s="914">
        <f>'10+_Assuntos_2026'!G$9</f>
        <v>0</v>
      </c>
      <c r="K17" s="915" t="e">
        <f t="shared" si="2"/>
        <v>#DIV/0!</v>
      </c>
      <c r="M17" s="960">
        <v>46204</v>
      </c>
      <c r="N17" s="914">
        <f>'10+_Assuntos_2026'!G$10</f>
        <v>0</v>
      </c>
      <c r="O17" s="915" t="e">
        <f t="shared" si="3"/>
        <v>#DIV/0!</v>
      </c>
    </row>
    <row r="18" spans="1:15" s="186" customFormat="1" ht="15">
      <c r="A18" s="960">
        <v>46235</v>
      </c>
      <c r="B18" s="910">
        <f>'10+_Assuntos_2026'!F$7</f>
        <v>0</v>
      </c>
      <c r="C18" s="911" t="e">
        <f t="shared" si="0"/>
        <v>#DIV/0!</v>
      </c>
      <c r="E18" s="960">
        <v>46235</v>
      </c>
      <c r="F18" s="914">
        <f>'10+_Assuntos_2026'!F$8</f>
        <v>0</v>
      </c>
      <c r="G18" s="915" t="e">
        <f t="shared" si="1"/>
        <v>#DIV/0!</v>
      </c>
      <c r="I18" s="960">
        <v>46235</v>
      </c>
      <c r="J18" s="914">
        <f>'10+_Assuntos_2026'!F$9</f>
        <v>0</v>
      </c>
      <c r="K18" s="915" t="e">
        <f t="shared" si="2"/>
        <v>#DIV/0!</v>
      </c>
      <c r="M18" s="960">
        <v>46235</v>
      </c>
      <c r="N18" s="914">
        <f>'10+_Assuntos_2026'!F$10</f>
        <v>0</v>
      </c>
      <c r="O18" s="915" t="e">
        <f t="shared" si="3"/>
        <v>#DIV/0!</v>
      </c>
    </row>
    <row r="19" spans="1:15" s="186" customFormat="1" ht="15">
      <c r="A19" s="960">
        <v>46266</v>
      </c>
      <c r="B19" s="910">
        <f>'10+_Assuntos_2026'!E$7</f>
        <v>0</v>
      </c>
      <c r="C19" s="911" t="e">
        <f>((B19-B18)/B18)*100</f>
        <v>#DIV/0!</v>
      </c>
      <c r="E19" s="960">
        <v>46266</v>
      </c>
      <c r="F19" s="914">
        <f>'10+_Assuntos_2026'!E$8</f>
        <v>0</v>
      </c>
      <c r="G19" s="915" t="e">
        <f>((F19-F18)/F18)*100</f>
        <v>#DIV/0!</v>
      </c>
      <c r="I19" s="960">
        <v>46266</v>
      </c>
      <c r="J19" s="914">
        <f>'10+_Assuntos_2026'!E$9</f>
        <v>0</v>
      </c>
      <c r="K19" s="915" t="e">
        <f>((J19-J18)/J18)*100</f>
        <v>#DIV/0!</v>
      </c>
      <c r="M19" s="960">
        <v>46266</v>
      </c>
      <c r="N19" s="914">
        <f>'10+_Assuntos_2026'!E$10</f>
        <v>0</v>
      </c>
      <c r="O19" s="915" t="e">
        <f>((N19-N18)/N18)*100</f>
        <v>#DIV/0!</v>
      </c>
    </row>
    <row r="20" spans="1:15" s="186" customFormat="1" ht="15">
      <c r="A20" s="960">
        <v>46296</v>
      </c>
      <c r="B20" s="910">
        <f>'10+_Assuntos_2026'!D$7</f>
        <v>0</v>
      </c>
      <c r="C20" s="911" t="e">
        <f>((B20-B19)/B19)*100</f>
        <v>#DIV/0!</v>
      </c>
      <c r="E20" s="960">
        <v>46296</v>
      </c>
      <c r="F20" s="910">
        <f>'10+_Assuntos_2026'!D$8</f>
        <v>0</v>
      </c>
      <c r="G20" s="911" t="e">
        <f>((F20-F19)/F19)*100</f>
        <v>#DIV/0!</v>
      </c>
      <c r="I20" s="960">
        <v>46296</v>
      </c>
      <c r="J20" s="914">
        <f>'10+_Assuntos_2026'!D$9</f>
        <v>0</v>
      </c>
      <c r="K20" s="915" t="e">
        <f>((J20-J19)/J19)*100</f>
        <v>#DIV/0!</v>
      </c>
      <c r="M20" s="960">
        <v>46296</v>
      </c>
      <c r="N20" s="914">
        <f>'10+_Assuntos_2026'!D$10</f>
        <v>0</v>
      </c>
      <c r="O20" s="915" t="e">
        <f>((N20-N19)/N19)*100</f>
        <v>#DIV/0!</v>
      </c>
    </row>
    <row r="21" spans="1:15" s="186" customFormat="1" ht="15">
      <c r="A21" s="960">
        <v>46327</v>
      </c>
      <c r="B21" s="910">
        <f>'10+_Assuntos_2026'!C$7</f>
        <v>0</v>
      </c>
      <c r="C21" s="911" t="e">
        <f>((B21-B20)/B20)*100</f>
        <v>#DIV/0!</v>
      </c>
      <c r="E21" s="960">
        <v>46327</v>
      </c>
      <c r="F21" s="910">
        <f>'10+_Assuntos_2026'!C$8</f>
        <v>0</v>
      </c>
      <c r="G21" s="911" t="e">
        <f>((F21-F20)/F20)*100</f>
        <v>#DIV/0!</v>
      </c>
      <c r="I21" s="960">
        <v>46327</v>
      </c>
      <c r="J21" s="914">
        <f>'10+_Assuntos_2026'!C$9</f>
        <v>0</v>
      </c>
      <c r="K21" s="915" t="e">
        <f>((J21-J20)/J20)*100</f>
        <v>#DIV/0!</v>
      </c>
      <c r="M21" s="960">
        <v>46327</v>
      </c>
      <c r="N21" s="914">
        <f>'10+_Assuntos_2026'!C$10</f>
        <v>0</v>
      </c>
      <c r="O21" s="915" t="e">
        <f>((N21-N20)/N20)*100</f>
        <v>#DIV/0!</v>
      </c>
    </row>
    <row r="22" spans="1:15" s="186" customFormat="1" ht="15.75" thickBot="1">
      <c r="A22" s="961">
        <v>46357</v>
      </c>
      <c r="B22" s="912">
        <f>'10+_Assuntos_2026'!B$7</f>
        <v>0</v>
      </c>
      <c r="C22" s="913" t="e">
        <f>((B22-B21)/B21)*100</f>
        <v>#DIV/0!</v>
      </c>
      <c r="E22" s="961">
        <v>46357</v>
      </c>
      <c r="F22" s="912">
        <f>'10+_Assuntos_2026'!B$8</f>
        <v>0</v>
      </c>
      <c r="G22" s="913" t="e">
        <f>((F22-F21)/F21)*100</f>
        <v>#DIV/0!</v>
      </c>
      <c r="I22" s="961">
        <v>46357</v>
      </c>
      <c r="J22" s="916">
        <f>'10+_Assuntos_2026'!B$9</f>
        <v>0</v>
      </c>
      <c r="K22" s="917" t="e">
        <f>((J22-J21)/J21)*100</f>
        <v>#DIV/0!</v>
      </c>
      <c r="M22" s="961">
        <v>46357</v>
      </c>
      <c r="N22" s="916">
        <f>'10+_Assuntos_2026'!B$10</f>
        <v>0</v>
      </c>
      <c r="O22" s="917" t="e">
        <f>((N22-N21)/N21)*100</f>
        <v>#DIV/0!</v>
      </c>
    </row>
    <row r="23" spans="1:15">
      <c r="B23" s="8"/>
      <c r="C23" s="8"/>
    </row>
    <row r="24" spans="1:15" s="956" customFormat="1" ht="15" thickBot="1">
      <c r="B24" s="957">
        <v>175</v>
      </c>
      <c r="F24" s="957">
        <v>142</v>
      </c>
      <c r="J24" s="957">
        <v>181</v>
      </c>
      <c r="N24" s="957">
        <v>168</v>
      </c>
    </row>
    <row r="25" spans="1:15" s="77" customFormat="1" ht="30.75" customHeight="1" thickBot="1">
      <c r="A25" s="1167" t="str">
        <f>'10+_Assuntos_2026'!A11</f>
        <v>Matrícula</v>
      </c>
      <c r="B25" s="1168"/>
      <c r="C25" s="1169"/>
      <c r="E25" s="1167" t="str">
        <f>'10+_Assuntos_2026'!A12</f>
        <v>Ponto viciado, entulho e caçamba de entulho</v>
      </c>
      <c r="F25" s="1168"/>
      <c r="G25" s="1169"/>
      <c r="I25" s="1173" t="str">
        <f>'10+_Assuntos_2026'!A13</f>
        <v>Capinação e roçada de áreas verdes</v>
      </c>
      <c r="J25" s="1174"/>
      <c r="K25" s="1175"/>
      <c r="M25" s="1167" t="str">
        <f>'10+_Assuntos_2026'!A14</f>
        <v>Processo Administrativo</v>
      </c>
      <c r="N25" s="1168"/>
      <c r="O25" s="1169"/>
    </row>
    <row r="26" spans="1:15" ht="15.75" thickBot="1">
      <c r="A26" s="496" t="s">
        <v>5</v>
      </c>
      <c r="B26" s="80" t="s">
        <v>315</v>
      </c>
      <c r="C26" s="265" t="s">
        <v>316</v>
      </c>
      <c r="E26" s="497" t="s">
        <v>5</v>
      </c>
      <c r="F26" s="78" t="s">
        <v>315</v>
      </c>
      <c r="G26" s="266" t="s">
        <v>316</v>
      </c>
      <c r="I26" s="258" t="s">
        <v>5</v>
      </c>
      <c r="J26" s="259" t="s">
        <v>315</v>
      </c>
      <c r="K26" s="260" t="s">
        <v>316</v>
      </c>
      <c r="M26" s="258" t="s">
        <v>5</v>
      </c>
      <c r="N26" s="261" t="s">
        <v>315</v>
      </c>
      <c r="O26" s="260" t="s">
        <v>316</v>
      </c>
    </row>
    <row r="27" spans="1:15" s="186" customFormat="1" ht="15">
      <c r="A27" s="306">
        <v>46023</v>
      </c>
      <c r="B27" s="498">
        <f>'10+_Assuntos_2026'!M11</f>
        <v>232</v>
      </c>
      <c r="C27" s="310">
        <f>((B27-B24)/B24)*100</f>
        <v>32.571428571428577</v>
      </c>
      <c r="E27" s="306">
        <v>46023</v>
      </c>
      <c r="F27" s="498">
        <f>'10+_Assuntos_2026'!M12</f>
        <v>198</v>
      </c>
      <c r="G27" s="310">
        <f>((F27-F24)/F24)*100</f>
        <v>39.436619718309856</v>
      </c>
      <c r="I27" s="306">
        <v>46023</v>
      </c>
      <c r="J27" s="498">
        <f>'10+_Assuntos_2026'!M13</f>
        <v>155</v>
      </c>
      <c r="K27" s="310">
        <f>((J27-J24)/J24)*100</f>
        <v>-14.3646408839779</v>
      </c>
      <c r="M27" s="306">
        <v>46023</v>
      </c>
      <c r="N27" s="498">
        <f>'10+_Assuntos_2026'!M14</f>
        <v>217</v>
      </c>
      <c r="O27" s="308">
        <f>((N27-N24)/N24)*100</f>
        <v>29.166666666666668</v>
      </c>
    </row>
    <row r="28" spans="1:15" s="186" customFormat="1" ht="15">
      <c r="A28" s="969">
        <v>46054</v>
      </c>
      <c r="B28" s="309">
        <f>'10+_Assuntos_2026'!L11</f>
        <v>298</v>
      </c>
      <c r="C28" s="310">
        <f t="shared" ref="C28:C34" si="4">((B28-B27)/B27)*100</f>
        <v>28.448275862068968</v>
      </c>
      <c r="E28" s="969">
        <v>46054</v>
      </c>
      <c r="F28" s="309">
        <f>'10+_Assuntos_2026'!L12</f>
        <v>212</v>
      </c>
      <c r="G28" s="310">
        <f t="shared" ref="G28:G34" si="5">((F28-F27)/F27)*100</f>
        <v>7.0707070707070701</v>
      </c>
      <c r="I28" s="969">
        <v>46054</v>
      </c>
      <c r="J28" s="309">
        <f>'10+_Assuntos_2026'!L13</f>
        <v>147</v>
      </c>
      <c r="K28" s="310">
        <f t="shared" ref="K28:K34" si="6">((J28-J27)/J27)*100</f>
        <v>-5.161290322580645</v>
      </c>
      <c r="M28" s="969">
        <v>46054</v>
      </c>
      <c r="N28" s="309">
        <f>'10+_Assuntos_2026'!L14</f>
        <v>161</v>
      </c>
      <c r="O28" s="308">
        <f t="shared" ref="O28:O33" si="7">((N28-N27)/N27)*100</f>
        <v>-25.806451612903224</v>
      </c>
    </row>
    <row r="29" spans="1:15" s="186" customFormat="1" ht="15">
      <c r="A29" s="969">
        <v>46082</v>
      </c>
      <c r="B29" s="309">
        <f>'10+_Assuntos_2026'!K11</f>
        <v>210</v>
      </c>
      <c r="C29" s="310">
        <f t="shared" si="4"/>
        <v>-29.530201342281881</v>
      </c>
      <c r="E29" s="969">
        <v>46082</v>
      </c>
      <c r="F29" s="309">
        <f>'10+_Assuntos_2026'!K12</f>
        <v>224</v>
      </c>
      <c r="G29" s="310">
        <f t="shared" si="5"/>
        <v>5.6603773584905666</v>
      </c>
      <c r="I29" s="969">
        <v>46082</v>
      </c>
      <c r="J29" s="309">
        <f>'10+_Assuntos_2026'!K13</f>
        <v>199</v>
      </c>
      <c r="K29" s="310">
        <f t="shared" si="6"/>
        <v>35.374149659863946</v>
      </c>
      <c r="M29" s="969">
        <v>46082</v>
      </c>
      <c r="N29" s="309">
        <f>'10+_Assuntos_2026'!K14</f>
        <v>200</v>
      </c>
      <c r="O29" s="308">
        <f t="shared" si="7"/>
        <v>24.22360248447205</v>
      </c>
    </row>
    <row r="30" spans="1:15" s="186" customFormat="1" ht="15">
      <c r="A30" s="969">
        <v>46113</v>
      </c>
      <c r="B30" s="309">
        <f>'10+_Assuntos_2026'!J$11</f>
        <v>102</v>
      </c>
      <c r="C30" s="310">
        <f t="shared" si="4"/>
        <v>-51.428571428571423</v>
      </c>
      <c r="E30" s="969">
        <v>46113</v>
      </c>
      <c r="F30" s="309">
        <f>'10+_Assuntos_2026'!J$12</f>
        <v>172</v>
      </c>
      <c r="G30" s="310">
        <f t="shared" si="5"/>
        <v>-23.214285714285715</v>
      </c>
      <c r="I30" s="969">
        <v>46113</v>
      </c>
      <c r="J30" s="309">
        <f>'10+_Assuntos_2026'!J$13</f>
        <v>255</v>
      </c>
      <c r="K30" s="310">
        <f t="shared" si="6"/>
        <v>28.140703517587941</v>
      </c>
      <c r="M30" s="969">
        <v>46113</v>
      </c>
      <c r="N30" s="309">
        <f>'10+_Assuntos_2026'!J$14</f>
        <v>139</v>
      </c>
      <c r="O30" s="308">
        <f t="shared" si="7"/>
        <v>-30.5</v>
      </c>
    </row>
    <row r="31" spans="1:15" s="186" customFormat="1" ht="15">
      <c r="A31" s="960">
        <v>46143</v>
      </c>
      <c r="B31" s="914">
        <f>'10+_Assuntos_2026'!I$11</f>
        <v>0</v>
      </c>
      <c r="C31" s="915">
        <f t="shared" si="4"/>
        <v>-100</v>
      </c>
      <c r="E31" s="960">
        <v>46143</v>
      </c>
      <c r="F31" s="914">
        <f>'10+_Assuntos_2026'!I$12</f>
        <v>0</v>
      </c>
      <c r="G31" s="915">
        <f t="shared" si="5"/>
        <v>-100</v>
      </c>
      <c r="I31" s="960">
        <v>46143</v>
      </c>
      <c r="J31" s="914">
        <f>'10+_Assuntos_2026'!I$13</f>
        <v>0</v>
      </c>
      <c r="K31" s="915">
        <f t="shared" si="6"/>
        <v>-100</v>
      </c>
      <c r="M31" s="960">
        <v>46143</v>
      </c>
      <c r="N31" s="914">
        <f>'10+_Assuntos_2026'!I$14</f>
        <v>0</v>
      </c>
      <c r="O31" s="911">
        <f t="shared" si="7"/>
        <v>-100</v>
      </c>
    </row>
    <row r="32" spans="1:15" s="186" customFormat="1" ht="15">
      <c r="A32" s="960">
        <v>46174</v>
      </c>
      <c r="B32" s="914">
        <f>'10+_Assuntos_2026'!H$11</f>
        <v>0</v>
      </c>
      <c r="C32" s="915" t="e">
        <f t="shared" si="4"/>
        <v>#DIV/0!</v>
      </c>
      <c r="E32" s="960">
        <v>46174</v>
      </c>
      <c r="F32" s="914">
        <f>'10+_Assuntos_2026'!H$12</f>
        <v>0</v>
      </c>
      <c r="G32" s="915" t="e">
        <f t="shared" si="5"/>
        <v>#DIV/0!</v>
      </c>
      <c r="I32" s="960">
        <v>46174</v>
      </c>
      <c r="J32" s="914">
        <f>'10+_Assuntos_2026'!H$13</f>
        <v>0</v>
      </c>
      <c r="K32" s="915" t="e">
        <f t="shared" si="6"/>
        <v>#DIV/0!</v>
      </c>
      <c r="M32" s="960">
        <v>46174</v>
      </c>
      <c r="N32" s="914">
        <f>'10+_Assuntos_2026'!H$14</f>
        <v>0</v>
      </c>
      <c r="O32" s="911" t="e">
        <f t="shared" si="7"/>
        <v>#DIV/0!</v>
      </c>
    </row>
    <row r="33" spans="1:15" s="186" customFormat="1" ht="15">
      <c r="A33" s="960">
        <v>46204</v>
      </c>
      <c r="B33" s="914">
        <f>'10+_Assuntos_2026'!G$11</f>
        <v>0</v>
      </c>
      <c r="C33" s="915" t="e">
        <f t="shared" si="4"/>
        <v>#DIV/0!</v>
      </c>
      <c r="E33" s="960">
        <v>46204</v>
      </c>
      <c r="F33" s="914">
        <f>'10+_Assuntos_2026'!G$12</f>
        <v>0</v>
      </c>
      <c r="G33" s="915" t="e">
        <f t="shared" si="5"/>
        <v>#DIV/0!</v>
      </c>
      <c r="I33" s="960">
        <v>46204</v>
      </c>
      <c r="J33" s="914">
        <f>'10+_Assuntos_2026'!G$13</f>
        <v>0</v>
      </c>
      <c r="K33" s="915" t="e">
        <f t="shared" si="6"/>
        <v>#DIV/0!</v>
      </c>
      <c r="M33" s="960">
        <v>46204</v>
      </c>
      <c r="N33" s="914">
        <f>'10+_Assuntos_2026'!G$14</f>
        <v>0</v>
      </c>
      <c r="O33" s="911" t="e">
        <f t="shared" si="7"/>
        <v>#DIV/0!</v>
      </c>
    </row>
    <row r="34" spans="1:15" s="186" customFormat="1" ht="15">
      <c r="A34" s="960">
        <v>46235</v>
      </c>
      <c r="B34" s="914">
        <f>'10+_Assuntos_2026'!F$11</f>
        <v>0</v>
      </c>
      <c r="C34" s="915" t="e">
        <f t="shared" si="4"/>
        <v>#DIV/0!</v>
      </c>
      <c r="E34" s="960">
        <v>46235</v>
      </c>
      <c r="F34" s="914">
        <f>'10+_Assuntos_2026'!F$12</f>
        <v>0</v>
      </c>
      <c r="G34" s="915" t="e">
        <f t="shared" si="5"/>
        <v>#DIV/0!</v>
      </c>
      <c r="I34" s="960">
        <v>46235</v>
      </c>
      <c r="J34" s="914">
        <f>'10+_Assuntos_2026'!F$13</f>
        <v>0</v>
      </c>
      <c r="K34" s="915" t="e">
        <f t="shared" si="6"/>
        <v>#DIV/0!</v>
      </c>
      <c r="M34" s="960">
        <v>46235</v>
      </c>
      <c r="N34" s="914">
        <f>'10+_Assuntos_2026'!F$14</f>
        <v>0</v>
      </c>
      <c r="O34" s="911" t="e">
        <f>((N34-N33)/N33)*100</f>
        <v>#DIV/0!</v>
      </c>
    </row>
    <row r="35" spans="1:15" s="186" customFormat="1" ht="15">
      <c r="A35" s="960">
        <v>46266</v>
      </c>
      <c r="B35" s="914">
        <f>'10+_Assuntos_2026'!E$11</f>
        <v>0</v>
      </c>
      <c r="C35" s="915" t="e">
        <f>((B35-B34)/B34)*100</f>
        <v>#DIV/0!</v>
      </c>
      <c r="E35" s="960">
        <v>46266</v>
      </c>
      <c r="F35" s="914">
        <f>'10+_Assuntos_2026'!E$12</f>
        <v>0</v>
      </c>
      <c r="G35" s="915" t="e">
        <f>((F35-F34)/F34)*100</f>
        <v>#DIV/0!</v>
      </c>
      <c r="I35" s="960">
        <v>46266</v>
      </c>
      <c r="J35" s="914">
        <f>'10+_Assuntos_2026'!E$13</f>
        <v>0</v>
      </c>
      <c r="K35" s="915" t="e">
        <f>((J35-J34)/J34)*100</f>
        <v>#DIV/0!</v>
      </c>
      <c r="M35" s="960">
        <v>46266</v>
      </c>
      <c r="N35" s="914">
        <f>'10+_Assuntos_2026'!E$14</f>
        <v>0</v>
      </c>
      <c r="O35" s="911" t="e">
        <f>((N35-N34)/N34)*100</f>
        <v>#DIV/0!</v>
      </c>
    </row>
    <row r="36" spans="1:15" s="186" customFormat="1" ht="15">
      <c r="A36" s="960">
        <v>46296</v>
      </c>
      <c r="B36" s="914">
        <f>'10+_Assuntos_2026'!D$11</f>
        <v>0</v>
      </c>
      <c r="C36" s="915" t="e">
        <f>((B36-B35)/B35)*100</f>
        <v>#DIV/0!</v>
      </c>
      <c r="E36" s="960">
        <v>46296</v>
      </c>
      <c r="F36" s="914">
        <f>'10+_Assuntos_2026'!D$12</f>
        <v>0</v>
      </c>
      <c r="G36" s="915" t="e">
        <f>((F36-F35)/F35)*100</f>
        <v>#DIV/0!</v>
      </c>
      <c r="I36" s="960">
        <v>46296</v>
      </c>
      <c r="J36" s="914">
        <f>'10+_Assuntos_2026'!D$13</f>
        <v>0</v>
      </c>
      <c r="K36" s="915" t="e">
        <f>((J36-J35)/J35)*100</f>
        <v>#DIV/0!</v>
      </c>
      <c r="M36" s="960">
        <v>46296</v>
      </c>
      <c r="N36" s="914">
        <f>'10+_Assuntos_2026'!D$14</f>
        <v>0</v>
      </c>
      <c r="O36" s="911" t="e">
        <f>((N36-N35)/N35)*100</f>
        <v>#DIV/0!</v>
      </c>
    </row>
    <row r="37" spans="1:15" s="186" customFormat="1" ht="15">
      <c r="A37" s="960">
        <v>46327</v>
      </c>
      <c r="B37" s="914">
        <f>'10+_Assuntos_2026'!C$11</f>
        <v>0</v>
      </c>
      <c r="C37" s="915" t="e">
        <f>((B37-B36)/B36)*100</f>
        <v>#DIV/0!</v>
      </c>
      <c r="E37" s="960">
        <v>46327</v>
      </c>
      <c r="F37" s="914">
        <f>'10+_Assuntos_2026'!C$12</f>
        <v>0</v>
      </c>
      <c r="G37" s="915" t="e">
        <f>((F37-F36)/F36)*100</f>
        <v>#DIV/0!</v>
      </c>
      <c r="I37" s="960">
        <v>46327</v>
      </c>
      <c r="J37" s="914">
        <f>'10+_Assuntos_2026'!C$13</f>
        <v>0</v>
      </c>
      <c r="K37" s="915" t="e">
        <f>((J37-J36)/J36)*100</f>
        <v>#DIV/0!</v>
      </c>
      <c r="M37" s="960">
        <v>46327</v>
      </c>
      <c r="N37" s="914">
        <f>'10+_Assuntos_2026'!C$14</f>
        <v>0</v>
      </c>
      <c r="O37" s="911" t="e">
        <f>((N37-N36)/N36)*100</f>
        <v>#DIV/0!</v>
      </c>
    </row>
    <row r="38" spans="1:15" s="186" customFormat="1" ht="15.75" thickBot="1">
      <c r="A38" s="961">
        <v>46357</v>
      </c>
      <c r="B38" s="916">
        <f>'10+_Assuntos_2026'!B$11</f>
        <v>0</v>
      </c>
      <c r="C38" s="917" t="e">
        <f>((B38-B37)/B37)*100</f>
        <v>#DIV/0!</v>
      </c>
      <c r="E38" s="961">
        <v>46357</v>
      </c>
      <c r="F38" s="916">
        <f>'10+_Assuntos_2026'!B$12</f>
        <v>0</v>
      </c>
      <c r="G38" s="917" t="e">
        <f>((F38-F37)/F37)*100</f>
        <v>#DIV/0!</v>
      </c>
      <c r="I38" s="961">
        <v>46357</v>
      </c>
      <c r="J38" s="916">
        <f>'10+_Assuntos_2026'!B$13</f>
        <v>0</v>
      </c>
      <c r="K38" s="917" t="e">
        <f>((J38-J37)/J37)*100</f>
        <v>#DIV/0!</v>
      </c>
      <c r="M38" s="961">
        <v>46357</v>
      </c>
      <c r="N38" s="916">
        <f>'10+_Assuntos_2026'!B$14</f>
        <v>0</v>
      </c>
      <c r="O38" s="913" t="e">
        <f>((N38-N37)/N37)*100</f>
        <v>#DIV/0!</v>
      </c>
    </row>
    <row r="39" spans="1:15">
      <c r="B39" s="8"/>
      <c r="C39" s="8"/>
    </row>
    <row r="40" spans="1:15" s="956" customFormat="1" ht="15" thickBot="1">
      <c r="B40" s="957">
        <v>192</v>
      </c>
      <c r="F40" s="957">
        <v>73</v>
      </c>
    </row>
    <row r="41" spans="1:15" ht="30.75" customHeight="1" thickBot="1">
      <c r="A41" s="1167" t="str">
        <f>'10+_Assuntos_2026'!A15</f>
        <v>Poluição sonora - PSIU</v>
      </c>
      <c r="B41" s="1168"/>
      <c r="C41" s="1169"/>
      <c r="E41" s="1167" t="str">
        <f>'10+_Assuntos_2026'!A16</f>
        <v>Multas de trânsito e guinchamentos</v>
      </c>
      <c r="F41" s="1168"/>
      <c r="G41" s="1169"/>
    </row>
    <row r="42" spans="1:15" ht="15.75" thickBot="1">
      <c r="A42" s="258" t="s">
        <v>5</v>
      </c>
      <c r="B42" s="259" t="s">
        <v>315</v>
      </c>
      <c r="C42" s="260" t="s">
        <v>316</v>
      </c>
      <c r="E42" s="81" t="s">
        <v>5</v>
      </c>
      <c r="F42" s="81" t="s">
        <v>315</v>
      </c>
      <c r="G42" s="81" t="s">
        <v>316</v>
      </c>
    </row>
    <row r="43" spans="1:15" s="186" customFormat="1" ht="15">
      <c r="A43" s="306">
        <v>46023</v>
      </c>
      <c r="B43" s="309">
        <f>'10+_Assuntos_2026'!M15</f>
        <v>137</v>
      </c>
      <c r="C43" s="310">
        <f>((B43-B40)/B40)*100</f>
        <v>-28.645833333333332</v>
      </c>
      <c r="E43" s="306">
        <v>46023</v>
      </c>
      <c r="F43" s="648">
        <f>'10+_Assuntos_2026'!M$16</f>
        <v>165</v>
      </c>
      <c r="G43" s="649">
        <f>((F43-F40)/F40)*100</f>
        <v>126.02739726027397</v>
      </c>
    </row>
    <row r="44" spans="1:15" s="186" customFormat="1" ht="15">
      <c r="A44" s="969">
        <v>46054</v>
      </c>
      <c r="B44" s="309">
        <f>'10+_Assuntos_2026'!L15</f>
        <v>110</v>
      </c>
      <c r="C44" s="310">
        <f t="shared" ref="C44:C49" si="8">((B44-B43)/B43)*100</f>
        <v>-19.708029197080293</v>
      </c>
      <c r="E44" s="969">
        <v>46054</v>
      </c>
      <c r="F44" s="971">
        <f>'10+_Assuntos_2026'!L$16</f>
        <v>142</v>
      </c>
      <c r="G44" s="966">
        <f>((F44-F43)/F43)*100</f>
        <v>-13.939393939393941</v>
      </c>
    </row>
    <row r="45" spans="1:15" s="186" customFormat="1" ht="15">
      <c r="A45" s="969">
        <v>46082</v>
      </c>
      <c r="B45" s="309">
        <f>'10+_Assuntos_2026'!K15</f>
        <v>214</v>
      </c>
      <c r="C45" s="310">
        <f t="shared" si="8"/>
        <v>94.545454545454547</v>
      </c>
      <c r="E45" s="969">
        <v>46082</v>
      </c>
      <c r="F45" s="971">
        <f>'10+_Assuntos_2026'!K$16</f>
        <v>160</v>
      </c>
      <c r="G45" s="966">
        <f t="shared" ref="G45:G54" si="9">((F45-F44)/F44)*100</f>
        <v>12.676056338028168</v>
      </c>
    </row>
    <row r="46" spans="1:15" s="186" customFormat="1" ht="15">
      <c r="A46" s="969">
        <v>46113</v>
      </c>
      <c r="B46" s="309">
        <f>'10+_Assuntos_2026'!J$15</f>
        <v>187</v>
      </c>
      <c r="C46" s="310">
        <f t="shared" si="8"/>
        <v>-12.616822429906541</v>
      </c>
      <c r="E46" s="969">
        <v>46113</v>
      </c>
      <c r="F46" s="971">
        <f>'10+_Assuntos_2026'!J$16</f>
        <v>160</v>
      </c>
      <c r="G46" s="966">
        <f t="shared" si="9"/>
        <v>0</v>
      </c>
    </row>
    <row r="47" spans="1:15" s="186" customFormat="1" ht="15">
      <c r="A47" s="960">
        <v>46143</v>
      </c>
      <c r="B47" s="914">
        <f>'10+_Assuntos_2026'!I$15</f>
        <v>0</v>
      </c>
      <c r="C47" s="915">
        <f t="shared" si="8"/>
        <v>-100</v>
      </c>
      <c r="E47" s="960">
        <v>46143</v>
      </c>
      <c r="F47" s="918">
        <f>'10+_Assuntos_2026'!I$16</f>
        <v>0</v>
      </c>
      <c r="G47" s="919">
        <f t="shared" si="9"/>
        <v>-100</v>
      </c>
    </row>
    <row r="48" spans="1:15" s="186" customFormat="1" ht="15">
      <c r="A48" s="960">
        <v>46174</v>
      </c>
      <c r="B48" s="914">
        <f>'10+_Assuntos_2026'!H$15</f>
        <v>0</v>
      </c>
      <c r="C48" s="915" t="e">
        <f t="shared" si="8"/>
        <v>#DIV/0!</v>
      </c>
      <c r="E48" s="960">
        <v>46174</v>
      </c>
      <c r="F48" s="918">
        <f>'10+_Assuntos_2026'!H$16</f>
        <v>0</v>
      </c>
      <c r="G48" s="919" t="e">
        <f t="shared" si="9"/>
        <v>#DIV/0!</v>
      </c>
    </row>
    <row r="49" spans="1:7" s="186" customFormat="1" ht="15">
      <c r="A49" s="960">
        <v>46204</v>
      </c>
      <c r="B49" s="914">
        <f>'10+_Assuntos_2026'!G$15</f>
        <v>0</v>
      </c>
      <c r="C49" s="915" t="e">
        <f t="shared" si="8"/>
        <v>#DIV/0!</v>
      </c>
      <c r="E49" s="960">
        <v>46204</v>
      </c>
      <c r="F49" s="918">
        <f>'10+_Assuntos_2026'!G$16</f>
        <v>0</v>
      </c>
      <c r="G49" s="919" t="e">
        <f t="shared" si="9"/>
        <v>#DIV/0!</v>
      </c>
    </row>
    <row r="50" spans="1:7" s="186" customFormat="1" ht="15">
      <c r="A50" s="960">
        <v>46235</v>
      </c>
      <c r="B50" s="914">
        <f>'10+_Assuntos_2026'!F$15</f>
        <v>0</v>
      </c>
      <c r="C50" s="915" t="e">
        <f>((B50-B49)/B49)*100</f>
        <v>#DIV/0!</v>
      </c>
      <c r="E50" s="960">
        <v>46235</v>
      </c>
      <c r="F50" s="918">
        <f>'10+_Assuntos_2026'!F$16</f>
        <v>0</v>
      </c>
      <c r="G50" s="919" t="e">
        <f t="shared" si="9"/>
        <v>#DIV/0!</v>
      </c>
    </row>
    <row r="51" spans="1:7" s="186" customFormat="1" ht="15">
      <c r="A51" s="960">
        <v>46266</v>
      </c>
      <c r="B51" s="914">
        <f>'10+_Assuntos_2026'!E$15</f>
        <v>0</v>
      </c>
      <c r="C51" s="915" t="e">
        <f>((B51-B50)/B50)*100</f>
        <v>#DIV/0!</v>
      </c>
      <c r="E51" s="960">
        <v>46266</v>
      </c>
      <c r="F51" s="918">
        <f>'10+_Assuntos_2026'!E$16</f>
        <v>0</v>
      </c>
      <c r="G51" s="919" t="e">
        <f t="shared" si="9"/>
        <v>#DIV/0!</v>
      </c>
    </row>
    <row r="52" spans="1:7" s="186" customFormat="1" ht="15">
      <c r="A52" s="960">
        <v>46296</v>
      </c>
      <c r="B52" s="914">
        <f>'10+_Assuntos_2026'!D$15</f>
        <v>0</v>
      </c>
      <c r="C52" s="915" t="e">
        <f>((B52-B51)/B51)*100</f>
        <v>#DIV/0!</v>
      </c>
      <c r="E52" s="960">
        <v>46296</v>
      </c>
      <c r="F52" s="918">
        <f>'10+_Assuntos_2026'!D$16</f>
        <v>0</v>
      </c>
      <c r="G52" s="919" t="e">
        <f t="shared" si="9"/>
        <v>#DIV/0!</v>
      </c>
    </row>
    <row r="53" spans="1:7" s="186" customFormat="1" ht="15">
      <c r="A53" s="960">
        <v>46327</v>
      </c>
      <c r="B53" s="914">
        <f>'10+_Assuntos_2026'!C$15</f>
        <v>0</v>
      </c>
      <c r="C53" s="915" t="e">
        <f>((B53-B52)/B52)*100</f>
        <v>#DIV/0!</v>
      </c>
      <c r="E53" s="960">
        <v>46327</v>
      </c>
      <c r="F53" s="918">
        <f>'10+_Assuntos_2026'!C$16</f>
        <v>0</v>
      </c>
      <c r="G53" s="919" t="e">
        <f t="shared" si="9"/>
        <v>#DIV/0!</v>
      </c>
    </row>
    <row r="54" spans="1:7" s="186" customFormat="1" ht="15.75" thickBot="1">
      <c r="A54" s="961">
        <v>46357</v>
      </c>
      <c r="B54" s="916">
        <f>'10+_Assuntos_2026'!B$15</f>
        <v>0</v>
      </c>
      <c r="C54" s="917" t="e">
        <f>((B54-B53)/B53)*100</f>
        <v>#DIV/0!</v>
      </c>
      <c r="E54" s="961">
        <v>46357</v>
      </c>
      <c r="F54" s="920">
        <f>'10+_Assuntos_2026'!B$16</f>
        <v>0</v>
      </c>
      <c r="G54" s="921" t="e">
        <f t="shared" si="9"/>
        <v>#DIV/0!</v>
      </c>
    </row>
    <row r="55" spans="1:7">
      <c r="B55" s="8"/>
      <c r="C55" s="8"/>
    </row>
    <row r="56" spans="1:7">
      <c r="B56" s="8"/>
      <c r="C56" s="8"/>
    </row>
    <row r="61" spans="1:7" ht="15">
      <c r="A61" s="1"/>
    </row>
    <row r="65" spans="17:17">
      <c r="Q65" s="69"/>
    </row>
  </sheetData>
  <mergeCells count="11">
    <mergeCell ref="A41:C41"/>
    <mergeCell ref="E41:G41"/>
    <mergeCell ref="A6:E6"/>
    <mergeCell ref="A9:C9"/>
    <mergeCell ref="E9:G9"/>
    <mergeCell ref="I9:K9"/>
    <mergeCell ref="M9:O9"/>
    <mergeCell ref="A25:C25"/>
    <mergeCell ref="E25:G25"/>
    <mergeCell ref="I25:K25"/>
    <mergeCell ref="M25:O25"/>
  </mergeCells>
  <printOptions horizontalCentered="1" verticalCentered="1"/>
  <pageMargins left="0.511811023622047" right="0.511811023622047" top="0.78740157480315021" bottom="0.78740157480315021" header="0.31496062992126012" footer="0.31496062992126012"/>
  <pageSetup paperSize="9" fitToWidth="0" fitToHeight="0" orientation="landscape" r:id="rId1"/>
  <ignoredErrors>
    <ignoredError sqref="C13:C22 G13:G22 K13:K22 O13:O22 C29:C38 G29:G38 K29:K38 O29:O38 C45:C54 G45:G46 G47:G54 O11 K11 G11 C27 G27 K27 O27 C43 G43"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26</vt:i4>
      </vt:variant>
      <vt:variant>
        <vt:lpstr>Intervalos nomeados</vt:lpstr>
      </vt:variant>
      <vt:variant>
        <vt:i4>1</vt:i4>
      </vt:variant>
    </vt:vector>
  </HeadingPairs>
  <TitlesOfParts>
    <vt:vector size="27" baseType="lpstr">
      <vt:lpstr>Texto</vt:lpstr>
      <vt:lpstr>Protocolos</vt:lpstr>
      <vt:lpstr>Elogios_Sugestões</vt:lpstr>
      <vt:lpstr>Canais_atendimento</vt:lpstr>
      <vt:lpstr>Fora da competência</vt:lpstr>
      <vt:lpstr>Buraco-Pavimentação_ABR_2026</vt:lpstr>
      <vt:lpstr>Assuntos</vt:lpstr>
      <vt:lpstr>10+_Assuntos_2026</vt:lpstr>
      <vt:lpstr>Assuntos-variação_10_mais_2026</vt:lpstr>
      <vt:lpstr>10_ASSUNTOS+_Assuntos_ABR_26</vt:lpstr>
      <vt:lpstr>UNIDADES</vt:lpstr>
      <vt:lpstr>10+_UNIDADES_2026</vt:lpstr>
      <vt:lpstr>Unidades_variação_10_mais_2026</vt:lpstr>
      <vt:lpstr>10+_Unidades_ABR_26</vt:lpstr>
      <vt:lpstr>Subprefeituras_2026</vt:lpstr>
      <vt:lpstr>10+_SUB's_2026</vt:lpstr>
      <vt:lpstr>Subs_-Variação_10_mais_2026</vt:lpstr>
      <vt:lpstr>10+_Subprefeituras_ABR_26</vt:lpstr>
      <vt:lpstr>Denúncia_Protocolos_2026</vt:lpstr>
      <vt:lpstr>Denúncia_Unidades_Mensal_2026</vt:lpstr>
      <vt:lpstr>Denúncia_Unidades_Total_2026</vt:lpstr>
      <vt:lpstr>Denúncia_Órgãos_Recebidas</vt:lpstr>
      <vt:lpstr>Denúncia_Órgãos_Não Recebidas</vt:lpstr>
      <vt:lpstr>e-SIC_2026</vt:lpstr>
      <vt:lpstr>Alteração_de_Processo</vt:lpstr>
      <vt:lpstr>P</vt:lpstr>
      <vt:lpstr>Alteração_de_Processo!OLE_LINK1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Sheila de Fatima Batista Malta</cp:lastModifiedBy>
  <cp:revision/>
  <dcterms:created xsi:type="dcterms:W3CDTF">2018-08-01T11:52:47Z</dcterms:created>
  <dcterms:modified xsi:type="dcterms:W3CDTF">2026-05-21T16:45:09Z</dcterms:modified>
  <cp:category/>
  <cp:contentStatus/>
</cp:coreProperties>
</file>