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895952\OneDrive - rede.sp\!DREST\Relatórios\Anuais\2024\"/>
    </mc:Choice>
  </mc:AlternateContent>
  <bookViews>
    <workbookView xWindow="-120" yWindow="-120" windowWidth="29040" windowHeight="15840" tabRatio="811"/>
  </bookViews>
  <sheets>
    <sheet name="Texto" sheetId="12" r:id="rId1"/>
    <sheet name="Histórico de Protocolos " sheetId="21" r:id="rId2"/>
    <sheet name="Evolução Mensal dos Protocolos" sheetId="2" r:id="rId3"/>
    <sheet name="Canais_atendimento" sheetId="29" r:id="rId4"/>
    <sheet name="10+_Assuntos_2024" sheetId="33" r:id="rId5"/>
    <sheet name="Assuntos" sheetId="31" r:id="rId6"/>
    <sheet name="Denúncia_2024" sheetId="38" r:id="rId7"/>
    <sheet name="10+_SUB's_2024" sheetId="37" r:id="rId8"/>
    <sheet name="Subprefeituras" sheetId="36" r:id="rId9"/>
    <sheet name="10+_UNIDADES_2024" sheetId="35" r:id="rId10"/>
    <sheet name="UNIDADES" sheetId="34" r:id="rId11"/>
  </sheets>
  <externalReferences>
    <externalReference r:id="rId12"/>
  </externalReferences>
  <definedNames>
    <definedName name="__xlchart.0" hidden="1">'Histórico de Protocolos '!#REF!</definedName>
    <definedName name="__xlchart.1" hidden="1">'Histórico de Protocolos '!#REF!</definedName>
    <definedName name="__xlchart.2" hidden="1">'Histórico de Protocolos '!#REF!</definedName>
  </definedNames>
  <calcPr calcId="162913"/>
</workbook>
</file>

<file path=xl/calcChain.xml><?xml version="1.0" encoding="utf-8"?>
<calcChain xmlns="http://schemas.openxmlformats.org/spreadsheetml/2006/main">
  <c r="N6" i="38" l="1"/>
  <c r="O6" i="38"/>
  <c r="N7" i="38"/>
  <c r="O7" i="38"/>
  <c r="N8" i="38"/>
  <c r="O8" i="38"/>
  <c r="B9" i="38"/>
  <c r="C9" i="38"/>
  <c r="D9" i="38"/>
  <c r="E9" i="38"/>
  <c r="F9" i="38"/>
  <c r="G9" i="38"/>
  <c r="H9" i="38"/>
  <c r="I9" i="38"/>
  <c r="J9" i="38"/>
  <c r="K9" i="38"/>
  <c r="L9" i="38"/>
  <c r="M9" i="38"/>
  <c r="B10" i="38"/>
  <c r="B15" i="38" s="1"/>
  <c r="C10" i="38"/>
  <c r="C15" i="38" s="1"/>
  <c r="D10" i="38"/>
  <c r="D15" i="38" s="1"/>
  <c r="E10" i="38"/>
  <c r="E15" i="38" s="1"/>
  <c r="F10" i="38"/>
  <c r="F15" i="38" s="1"/>
  <c r="G10" i="38"/>
  <c r="G15" i="38" s="1"/>
  <c r="H10" i="38"/>
  <c r="H15" i="38" s="1"/>
  <c r="I10" i="38"/>
  <c r="I15" i="38" s="1"/>
  <c r="J10" i="38"/>
  <c r="J15" i="38" s="1"/>
  <c r="K10" i="38"/>
  <c r="K15" i="38" s="1"/>
  <c r="L10" i="38"/>
  <c r="L15" i="38" s="1"/>
  <c r="M10" i="38"/>
  <c r="M15" i="38" s="1"/>
  <c r="N13" i="38"/>
  <c r="O13" i="38"/>
  <c r="P8" i="37"/>
  <c r="P9" i="37"/>
  <c r="P10" i="37"/>
  <c r="P11" i="37"/>
  <c r="P12" i="37"/>
  <c r="P13" i="37"/>
  <c r="P14" i="37"/>
  <c r="P15" i="37"/>
  <c r="P16" i="37"/>
  <c r="P17" i="37"/>
  <c r="P7" i="37"/>
  <c r="O9" i="38" l="1"/>
  <c r="O15" i="38"/>
  <c r="N10" i="38"/>
  <c r="N15" i="38" s="1"/>
  <c r="P7" i="38" s="1"/>
  <c r="O10" i="38"/>
  <c r="N9" i="38"/>
  <c r="P6" i="38" l="1"/>
  <c r="P13" i="38"/>
  <c r="P8" i="38"/>
  <c r="P1" i="37"/>
  <c r="N7" i="37"/>
  <c r="O7" i="37"/>
  <c r="N8" i="37"/>
  <c r="O8" i="37"/>
  <c r="N9" i="37"/>
  <c r="O9" i="37"/>
  <c r="N10" i="37"/>
  <c r="O10" i="37"/>
  <c r="N11" i="37"/>
  <c r="O11" i="37"/>
  <c r="N12" i="37"/>
  <c r="O12" i="37"/>
  <c r="N13" i="37"/>
  <c r="O13" i="37"/>
  <c r="N14" i="37"/>
  <c r="O14" i="37"/>
  <c r="N15" i="37"/>
  <c r="O15" i="37"/>
  <c r="N16" i="37"/>
  <c r="O16" i="37"/>
  <c r="B17" i="37"/>
  <c r="O17" i="37" s="1"/>
  <c r="C17" i="37"/>
  <c r="D17" i="37"/>
  <c r="E17" i="37"/>
  <c r="F17" i="37"/>
  <c r="G17" i="37"/>
  <c r="H17" i="37"/>
  <c r="I17" i="37"/>
  <c r="J17" i="37"/>
  <c r="K17" i="37"/>
  <c r="L17" i="37"/>
  <c r="M17" i="37"/>
  <c r="N17" i="37"/>
  <c r="N7" i="36"/>
  <c r="O7" i="36"/>
  <c r="N8" i="36"/>
  <c r="O8" i="36"/>
  <c r="N9" i="36"/>
  <c r="O9" i="36"/>
  <c r="N10" i="36"/>
  <c r="O10" i="36"/>
  <c r="N11" i="36"/>
  <c r="O11" i="36"/>
  <c r="N12" i="36"/>
  <c r="O12" i="36"/>
  <c r="N13" i="36"/>
  <c r="O13" i="36"/>
  <c r="N14" i="36"/>
  <c r="O14" i="36"/>
  <c r="N15" i="36"/>
  <c r="O15" i="36"/>
  <c r="N16" i="36"/>
  <c r="O16" i="36"/>
  <c r="N17" i="36"/>
  <c r="O17" i="36"/>
  <c r="N18" i="36"/>
  <c r="O18" i="36"/>
  <c r="N19" i="36"/>
  <c r="O19" i="36"/>
  <c r="N20" i="36"/>
  <c r="O20" i="36"/>
  <c r="N21" i="36"/>
  <c r="O21" i="36"/>
  <c r="N22" i="36"/>
  <c r="O22" i="36"/>
  <c r="N23" i="36"/>
  <c r="O23" i="36"/>
  <c r="N24" i="36"/>
  <c r="O24" i="36"/>
  <c r="N25" i="36"/>
  <c r="O25" i="36"/>
  <c r="N26" i="36"/>
  <c r="O26" i="36"/>
  <c r="N27" i="36"/>
  <c r="O27" i="36"/>
  <c r="N28" i="36"/>
  <c r="O28" i="36"/>
  <c r="N29" i="36"/>
  <c r="O29" i="36"/>
  <c r="N30" i="36"/>
  <c r="O30" i="36"/>
  <c r="N31" i="36"/>
  <c r="O31" i="36"/>
  <c r="N32" i="36"/>
  <c r="O32" i="36"/>
  <c r="N33" i="36"/>
  <c r="O33" i="36"/>
  <c r="N34" i="36"/>
  <c r="O34" i="36"/>
  <c r="N35" i="36"/>
  <c r="O35" i="36"/>
  <c r="N36" i="36"/>
  <c r="O36" i="36"/>
  <c r="N37" i="36"/>
  <c r="O37" i="36"/>
  <c r="N38" i="36"/>
  <c r="O38" i="36"/>
  <c r="B39" i="36"/>
  <c r="C39" i="36"/>
  <c r="D39" i="36"/>
  <c r="E39" i="36"/>
  <c r="F39" i="36"/>
  <c r="G39" i="36"/>
  <c r="H39" i="36"/>
  <c r="I39" i="36"/>
  <c r="J39" i="36"/>
  <c r="K39" i="36"/>
  <c r="L39" i="36"/>
  <c r="M39" i="36"/>
  <c r="O39" i="36"/>
  <c r="B11" i="21"/>
  <c r="B10" i="21"/>
  <c r="P10" i="38" l="1"/>
  <c r="P15" i="38" s="1"/>
  <c r="P18" i="37"/>
  <c r="N39" i="36"/>
  <c r="P38" i="36"/>
  <c r="P32" i="36"/>
  <c r="P26" i="36"/>
  <c r="P20" i="36"/>
  <c r="P14" i="36"/>
  <c r="P34" i="36"/>
  <c r="P28" i="36"/>
  <c r="P22" i="36"/>
  <c r="P10" i="36"/>
  <c r="P7" i="36"/>
  <c r="P9" i="36"/>
  <c r="P11" i="36"/>
  <c r="P13" i="36"/>
  <c r="P15" i="36"/>
  <c r="P17" i="36"/>
  <c r="P19" i="36"/>
  <c r="P21" i="36"/>
  <c r="P23" i="36"/>
  <c r="P25" i="36"/>
  <c r="P27" i="36"/>
  <c r="P29" i="36"/>
  <c r="P31" i="36"/>
  <c r="P33" i="36"/>
  <c r="P35" i="36"/>
  <c r="P37" i="36"/>
  <c r="P16" i="36"/>
  <c r="P36" i="36"/>
  <c r="P30" i="36"/>
  <c r="P24" i="36"/>
  <c r="P18" i="36"/>
  <c r="P12" i="36"/>
  <c r="P8" i="36"/>
  <c r="P39" i="36" l="1"/>
  <c r="P8" i="35" l="1"/>
  <c r="P9" i="35"/>
  <c r="P10" i="35"/>
  <c r="P11" i="35"/>
  <c r="P12" i="35"/>
  <c r="P13" i="35"/>
  <c r="P14" i="35"/>
  <c r="P15" i="35"/>
  <c r="P16" i="35"/>
  <c r="P17" i="35"/>
  <c r="P18" i="35" s="1"/>
  <c r="P7" i="35"/>
  <c r="P4" i="35"/>
  <c r="N7" i="35"/>
  <c r="O7" i="35"/>
  <c r="N8" i="35"/>
  <c r="N17" i="35" s="1"/>
  <c r="O8" i="35"/>
  <c r="N9" i="35"/>
  <c r="O9" i="35"/>
  <c r="N10" i="35"/>
  <c r="O10" i="35"/>
  <c r="N11" i="35"/>
  <c r="O11" i="35"/>
  <c r="N12" i="35"/>
  <c r="O12" i="35"/>
  <c r="N13" i="35"/>
  <c r="O13" i="35"/>
  <c r="N14" i="35"/>
  <c r="O14" i="35"/>
  <c r="N15" i="35"/>
  <c r="O15" i="35"/>
  <c r="N16" i="35"/>
  <c r="O16" i="35"/>
  <c r="B17" i="35"/>
  <c r="C17" i="35"/>
  <c r="D17" i="35"/>
  <c r="O17" i="35" s="1"/>
  <c r="E17" i="35"/>
  <c r="F17" i="35"/>
  <c r="G17" i="35"/>
  <c r="H17" i="35"/>
  <c r="I17" i="35"/>
  <c r="J17" i="35"/>
  <c r="K17" i="35"/>
  <c r="L17" i="35"/>
  <c r="M17" i="35"/>
  <c r="N7" i="34"/>
  <c r="O7" i="34"/>
  <c r="P7" i="34"/>
  <c r="N8" i="34"/>
  <c r="P8" i="34" s="1"/>
  <c r="O8" i="34"/>
  <c r="N9" i="34"/>
  <c r="O9" i="34"/>
  <c r="P9" i="34"/>
  <c r="N10" i="34"/>
  <c r="P10" i="34" s="1"/>
  <c r="O10" i="34"/>
  <c r="N11" i="34"/>
  <c r="O11" i="34"/>
  <c r="P11" i="34"/>
  <c r="N12" i="34"/>
  <c r="P12" i="34" s="1"/>
  <c r="O12" i="34"/>
  <c r="N13" i="34"/>
  <c r="O13" i="34"/>
  <c r="P13" i="34"/>
  <c r="N14" i="34"/>
  <c r="P14" i="34" s="1"/>
  <c r="O14" i="34"/>
  <c r="N15" i="34"/>
  <c r="O15" i="34"/>
  <c r="P15" i="34"/>
  <c r="N16" i="34"/>
  <c r="P16" i="34" s="1"/>
  <c r="O16" i="34"/>
  <c r="N17" i="34"/>
  <c r="O17" i="34"/>
  <c r="P17" i="34"/>
  <c r="N18" i="34"/>
  <c r="P18" i="34" s="1"/>
  <c r="O18" i="34"/>
  <c r="N19" i="34"/>
  <c r="O19" i="34"/>
  <c r="P19" i="34"/>
  <c r="N20" i="34"/>
  <c r="P20" i="34" s="1"/>
  <c r="O20" i="34"/>
  <c r="N21" i="34"/>
  <c r="O21" i="34"/>
  <c r="P21" i="34"/>
  <c r="N22" i="34"/>
  <c r="P22" i="34" s="1"/>
  <c r="O22" i="34"/>
  <c r="N23" i="34"/>
  <c r="O23" i="34"/>
  <c r="P23" i="34"/>
  <c r="N24" i="34"/>
  <c r="P24" i="34" s="1"/>
  <c r="O24" i="34"/>
  <c r="N25" i="34"/>
  <c r="O25" i="34"/>
  <c r="P25" i="34"/>
  <c r="N26" i="34"/>
  <c r="P26" i="34" s="1"/>
  <c r="O26" i="34"/>
  <c r="N27" i="34"/>
  <c r="O27" i="34"/>
  <c r="P27" i="34"/>
  <c r="N28" i="34"/>
  <c r="P28" i="34" s="1"/>
  <c r="O28" i="34"/>
  <c r="N29" i="34"/>
  <c r="O29" i="34"/>
  <c r="P29" i="34"/>
  <c r="N30" i="34"/>
  <c r="P30" i="34" s="1"/>
  <c r="O30" i="34"/>
  <c r="N31" i="34"/>
  <c r="O31" i="34"/>
  <c r="P31" i="34"/>
  <c r="N32" i="34"/>
  <c r="P32" i="34" s="1"/>
  <c r="O32" i="34"/>
  <c r="N33" i="34"/>
  <c r="O33" i="34"/>
  <c r="P33" i="34"/>
  <c r="N34" i="34"/>
  <c r="P34" i="34" s="1"/>
  <c r="O34" i="34"/>
  <c r="N35" i="34"/>
  <c r="O35" i="34"/>
  <c r="P35" i="34"/>
  <c r="N36" i="34"/>
  <c r="P36" i="34" s="1"/>
  <c r="O36" i="34"/>
  <c r="N37" i="34"/>
  <c r="O37" i="34"/>
  <c r="P37" i="34"/>
  <c r="N38" i="34"/>
  <c r="P38" i="34" s="1"/>
  <c r="O38" i="34"/>
  <c r="N39" i="34"/>
  <c r="O39" i="34"/>
  <c r="P39" i="34"/>
  <c r="N40" i="34"/>
  <c r="P40" i="34" s="1"/>
  <c r="O40" i="34"/>
  <c r="N41" i="34"/>
  <c r="O41" i="34"/>
  <c r="P41" i="34"/>
  <c r="N42" i="34"/>
  <c r="P42" i="34" s="1"/>
  <c r="O42" i="34"/>
  <c r="N43" i="34"/>
  <c r="O43" i="34"/>
  <c r="P43" i="34"/>
  <c r="N44" i="34"/>
  <c r="P44" i="34" s="1"/>
  <c r="O44" i="34"/>
  <c r="N45" i="34"/>
  <c r="O45" i="34"/>
  <c r="P45" i="34"/>
  <c r="N46" i="34"/>
  <c r="P46" i="34" s="1"/>
  <c r="O46" i="34"/>
  <c r="N47" i="34"/>
  <c r="O47" i="34"/>
  <c r="P47" i="34"/>
  <c r="N48" i="34"/>
  <c r="P48" i="34" s="1"/>
  <c r="O48" i="34"/>
  <c r="N49" i="34"/>
  <c r="O49" i="34"/>
  <c r="P49" i="34"/>
  <c r="N50" i="34"/>
  <c r="P50" i="34" s="1"/>
  <c r="O50" i="34"/>
  <c r="N51" i="34"/>
  <c r="O51" i="34"/>
  <c r="P51" i="34"/>
  <c r="N52" i="34"/>
  <c r="P52" i="34" s="1"/>
  <c r="O52" i="34"/>
  <c r="N53" i="34"/>
  <c r="O53" i="34"/>
  <c r="P53" i="34"/>
  <c r="N54" i="34"/>
  <c r="P54" i="34" s="1"/>
  <c r="O54" i="34"/>
  <c r="N55" i="34"/>
  <c r="O55" i="34"/>
  <c r="P55" i="34"/>
  <c r="N56" i="34"/>
  <c r="P56" i="34" s="1"/>
  <c r="O56" i="34"/>
  <c r="N57" i="34"/>
  <c r="O57" i="34"/>
  <c r="P57" i="34"/>
  <c r="N58" i="34"/>
  <c r="P58" i="34" s="1"/>
  <c r="O58" i="34"/>
  <c r="N59" i="34"/>
  <c r="O59" i="34"/>
  <c r="P59" i="34"/>
  <c r="N60" i="34"/>
  <c r="P60" i="34" s="1"/>
  <c r="O60" i="34"/>
  <c r="N61" i="34"/>
  <c r="O61" i="34"/>
  <c r="P61" i="34"/>
  <c r="N62" i="34"/>
  <c r="P62" i="34" s="1"/>
  <c r="O62" i="34"/>
  <c r="N63" i="34"/>
  <c r="O63" i="34"/>
  <c r="P63" i="34"/>
  <c r="N64" i="34"/>
  <c r="P64" i="34" s="1"/>
  <c r="O64" i="34"/>
  <c r="N65" i="34"/>
  <c r="O65" i="34"/>
  <c r="P65" i="34"/>
  <c r="N66" i="34"/>
  <c r="P66" i="34" s="1"/>
  <c r="O66" i="34"/>
  <c r="N67" i="34"/>
  <c r="O67" i="34"/>
  <c r="P67" i="34"/>
  <c r="N68" i="34"/>
  <c r="P68" i="34" s="1"/>
  <c r="O68" i="34"/>
  <c r="N69" i="34"/>
  <c r="O69" i="34"/>
  <c r="P69" i="34"/>
  <c r="N70" i="34"/>
  <c r="P70" i="34" s="1"/>
  <c r="O70" i="34"/>
  <c r="N71" i="34"/>
  <c r="O71" i="34"/>
  <c r="P71" i="34"/>
  <c r="N72" i="34"/>
  <c r="P72" i="34" s="1"/>
  <c r="O72" i="34"/>
  <c r="B73" i="34"/>
  <c r="C73" i="34"/>
  <c r="O73" i="34" s="1"/>
  <c r="D73" i="34"/>
  <c r="E73" i="34"/>
  <c r="F73" i="34"/>
  <c r="G73" i="34"/>
  <c r="H73" i="34"/>
  <c r="I73" i="34"/>
  <c r="J73" i="34"/>
  <c r="K73" i="34"/>
  <c r="L73" i="34"/>
  <c r="M73" i="34"/>
  <c r="N73" i="34"/>
  <c r="P73" i="34" l="1"/>
  <c r="P8" i="33" l="1"/>
  <c r="P9" i="33"/>
  <c r="P10" i="33"/>
  <c r="P11" i="33"/>
  <c r="P12" i="33"/>
  <c r="P13" i="33"/>
  <c r="P14" i="33"/>
  <c r="P15" i="33"/>
  <c r="P16" i="33"/>
  <c r="P17" i="33"/>
  <c r="P18" i="33" s="1"/>
  <c r="P7" i="33"/>
  <c r="R2" i="33"/>
  <c r="P1" i="33" l="1"/>
  <c r="N7" i="33"/>
  <c r="O7" i="33"/>
  <c r="N8" i="33"/>
  <c r="N17" i="33" s="1"/>
  <c r="O8" i="33"/>
  <c r="N9" i="33"/>
  <c r="O9" i="33"/>
  <c r="N10" i="33"/>
  <c r="O10" i="33"/>
  <c r="N11" i="33"/>
  <c r="O11" i="33"/>
  <c r="N12" i="33"/>
  <c r="O12" i="33"/>
  <c r="N13" i="33"/>
  <c r="O13" i="33"/>
  <c r="N14" i="33"/>
  <c r="O14" i="33"/>
  <c r="N15" i="33"/>
  <c r="O15" i="33"/>
  <c r="N16" i="33"/>
  <c r="O16" i="33"/>
  <c r="B17" i="33"/>
  <c r="C17" i="33"/>
  <c r="O17" i="33" s="1"/>
  <c r="D17" i="33"/>
  <c r="E17" i="33"/>
  <c r="F17" i="33"/>
  <c r="G17" i="33"/>
  <c r="H17" i="33"/>
  <c r="I17" i="33"/>
  <c r="J17" i="33"/>
  <c r="K17" i="33"/>
  <c r="L17" i="33"/>
  <c r="M17" i="33"/>
  <c r="N7" i="31" l="1"/>
  <c r="O7" i="31"/>
  <c r="N8" i="31"/>
  <c r="O8" i="31"/>
  <c r="N9" i="31"/>
  <c r="O9" i="31"/>
  <c r="N10" i="31"/>
  <c r="O10" i="31"/>
  <c r="N11" i="31"/>
  <c r="P11" i="31" s="1"/>
  <c r="O11" i="31"/>
  <c r="N12" i="31"/>
  <c r="O12" i="31"/>
  <c r="N13" i="31"/>
  <c r="P13" i="31" s="1"/>
  <c r="O13" i="31"/>
  <c r="N14" i="31"/>
  <c r="O14" i="31"/>
  <c r="N15" i="31"/>
  <c r="O15" i="31"/>
  <c r="N16" i="31"/>
  <c r="O16" i="31"/>
  <c r="N17" i="31"/>
  <c r="O17" i="31"/>
  <c r="N18" i="31"/>
  <c r="O18" i="31"/>
  <c r="N19" i="31"/>
  <c r="P19" i="31" s="1"/>
  <c r="O19" i="31"/>
  <c r="N20" i="31"/>
  <c r="O20" i="31"/>
  <c r="N21" i="31"/>
  <c r="O21" i="31"/>
  <c r="N22" i="31"/>
  <c r="O22" i="31"/>
  <c r="N23" i="31"/>
  <c r="P23" i="31" s="1"/>
  <c r="O23" i="31"/>
  <c r="N24" i="31"/>
  <c r="O24" i="31"/>
  <c r="N25" i="31"/>
  <c r="P25" i="31" s="1"/>
  <c r="O25" i="31"/>
  <c r="N26" i="31"/>
  <c r="O26" i="31"/>
  <c r="N27" i="31"/>
  <c r="O27" i="31"/>
  <c r="N28" i="31"/>
  <c r="O28" i="31"/>
  <c r="N29" i="31"/>
  <c r="O29" i="31"/>
  <c r="N30" i="31"/>
  <c r="O30" i="31"/>
  <c r="N31" i="31"/>
  <c r="P31" i="31" s="1"/>
  <c r="O31" i="31"/>
  <c r="N32" i="31"/>
  <c r="O32" i="31"/>
  <c r="N33" i="31"/>
  <c r="O33" i="31"/>
  <c r="N34" i="31"/>
  <c r="O34" i="31"/>
  <c r="N35" i="31"/>
  <c r="P35" i="31" s="1"/>
  <c r="O35" i="31"/>
  <c r="N36" i="31"/>
  <c r="O36" i="31"/>
  <c r="N37" i="31"/>
  <c r="P37" i="31" s="1"/>
  <c r="O37" i="31"/>
  <c r="N38" i="31"/>
  <c r="O38" i="31"/>
  <c r="N39" i="31"/>
  <c r="O39" i="31"/>
  <c r="N40" i="31"/>
  <c r="O40" i="31"/>
  <c r="N41" i="31"/>
  <c r="O41" i="31"/>
  <c r="N42" i="31"/>
  <c r="O42" i="31"/>
  <c r="N43" i="31"/>
  <c r="P43" i="31" s="1"/>
  <c r="O43" i="31"/>
  <c r="N44" i="31"/>
  <c r="O44" i="31"/>
  <c r="N45" i="31"/>
  <c r="O45" i="31"/>
  <c r="N46" i="31"/>
  <c r="O46" i="31"/>
  <c r="N47" i="31"/>
  <c r="P47" i="31" s="1"/>
  <c r="O47" i="31"/>
  <c r="N48" i="31"/>
  <c r="O48" i="31"/>
  <c r="N49" i="31"/>
  <c r="P49" i="31" s="1"/>
  <c r="O49" i="31"/>
  <c r="N50" i="31"/>
  <c r="O50" i="31"/>
  <c r="N51" i="31"/>
  <c r="O51" i="31"/>
  <c r="N52" i="31"/>
  <c r="O52" i="31"/>
  <c r="N53" i="31"/>
  <c r="O53" i="31"/>
  <c r="N54" i="31"/>
  <c r="O54" i="31"/>
  <c r="N55" i="31"/>
  <c r="P55" i="31" s="1"/>
  <c r="O55" i="31"/>
  <c r="N56" i="31"/>
  <c r="O56" i="31"/>
  <c r="N57" i="31"/>
  <c r="O57" i="31"/>
  <c r="N58" i="31"/>
  <c r="O58" i="31"/>
  <c r="N59" i="31"/>
  <c r="P59" i="31" s="1"/>
  <c r="O59" i="31"/>
  <c r="N60" i="31"/>
  <c r="O60" i="31"/>
  <c r="N61" i="31"/>
  <c r="P61" i="31" s="1"/>
  <c r="O61" i="31"/>
  <c r="N62" i="31"/>
  <c r="O62" i="31"/>
  <c r="N63" i="31"/>
  <c r="O63" i="31"/>
  <c r="N64" i="31"/>
  <c r="O64" i="31"/>
  <c r="N65" i="31"/>
  <c r="O65" i="31"/>
  <c r="N66" i="31"/>
  <c r="O66" i="31"/>
  <c r="N67" i="31"/>
  <c r="P67" i="31" s="1"/>
  <c r="O67" i="31"/>
  <c r="N68" i="31"/>
  <c r="O68" i="31"/>
  <c r="N69" i="31"/>
  <c r="O69" i="31"/>
  <c r="N70" i="31"/>
  <c r="O70" i="31"/>
  <c r="N71" i="31"/>
  <c r="P71" i="31" s="1"/>
  <c r="O71" i="31"/>
  <c r="N72" i="31"/>
  <c r="O72" i="31"/>
  <c r="N73" i="31"/>
  <c r="P73" i="31" s="1"/>
  <c r="O73" i="31"/>
  <c r="N74" i="31"/>
  <c r="O74" i="31"/>
  <c r="N75" i="31"/>
  <c r="O75" i="31"/>
  <c r="N76" i="31"/>
  <c r="O76" i="31"/>
  <c r="N77" i="31"/>
  <c r="O77" i="31"/>
  <c r="N78" i="31"/>
  <c r="O78" i="31"/>
  <c r="N79" i="31"/>
  <c r="P79" i="31" s="1"/>
  <c r="O79" i="31"/>
  <c r="N80" i="31"/>
  <c r="O80" i="31"/>
  <c r="N81" i="31"/>
  <c r="O81" i="31"/>
  <c r="N82" i="31"/>
  <c r="O82" i="31"/>
  <c r="N83" i="31"/>
  <c r="P83" i="31" s="1"/>
  <c r="O83" i="31"/>
  <c r="N84" i="31"/>
  <c r="O84" i="31"/>
  <c r="N85" i="31"/>
  <c r="P85" i="31" s="1"/>
  <c r="O85" i="31"/>
  <c r="N86" i="31"/>
  <c r="O86" i="31"/>
  <c r="N87" i="31"/>
  <c r="O87" i="31"/>
  <c r="N88" i="31"/>
  <c r="O88" i="31"/>
  <c r="N89" i="31"/>
  <c r="O89" i="31"/>
  <c r="N90" i="31"/>
  <c r="O90" i="31"/>
  <c r="N91" i="31"/>
  <c r="P91" i="31" s="1"/>
  <c r="O91" i="31"/>
  <c r="N92" i="31"/>
  <c r="O92" i="31"/>
  <c r="N93" i="31"/>
  <c r="O93" i="31"/>
  <c r="N94" i="31"/>
  <c r="O94" i="31"/>
  <c r="N95" i="31"/>
  <c r="P95" i="31" s="1"/>
  <c r="O95" i="31"/>
  <c r="N96" i="31"/>
  <c r="O96" i="31"/>
  <c r="N97" i="31"/>
  <c r="P97" i="31" s="1"/>
  <c r="O97" i="31"/>
  <c r="N98" i="31"/>
  <c r="O98" i="31"/>
  <c r="N99" i="31"/>
  <c r="O99" i="31"/>
  <c r="N100" i="31"/>
  <c r="O100" i="31"/>
  <c r="N101" i="31"/>
  <c r="O101" i="31"/>
  <c r="N102" i="31"/>
  <c r="O102" i="31"/>
  <c r="N103" i="31"/>
  <c r="P103" i="31" s="1"/>
  <c r="O103" i="31"/>
  <c r="N104" i="31"/>
  <c r="O104" i="31"/>
  <c r="N105" i="31"/>
  <c r="O105" i="31"/>
  <c r="N106" i="31"/>
  <c r="O106" i="31"/>
  <c r="N107" i="31"/>
  <c r="P107" i="31" s="1"/>
  <c r="O107" i="31"/>
  <c r="N108" i="31"/>
  <c r="O108" i="31"/>
  <c r="N109" i="31"/>
  <c r="P109" i="31" s="1"/>
  <c r="O109" i="31"/>
  <c r="N110" i="31"/>
  <c r="O110" i="31"/>
  <c r="N111" i="31"/>
  <c r="O111" i="31"/>
  <c r="N112" i="31"/>
  <c r="O112" i="31"/>
  <c r="N113" i="31"/>
  <c r="O113" i="31"/>
  <c r="N114" i="31"/>
  <c r="O114" i="31"/>
  <c r="N115" i="31"/>
  <c r="P115" i="31" s="1"/>
  <c r="O115" i="31"/>
  <c r="N116" i="31"/>
  <c r="O116" i="31"/>
  <c r="N117" i="31"/>
  <c r="O117" i="31"/>
  <c r="N118" i="31"/>
  <c r="O118" i="31"/>
  <c r="N119" i="31"/>
  <c r="P119" i="31" s="1"/>
  <c r="O119" i="31"/>
  <c r="N120" i="31"/>
  <c r="O120" i="31"/>
  <c r="N121" i="31"/>
  <c r="P121" i="31" s="1"/>
  <c r="O121" i="31"/>
  <c r="N122" i="31"/>
  <c r="O122" i="31"/>
  <c r="N123" i="31"/>
  <c r="O123" i="31"/>
  <c r="N124" i="31"/>
  <c r="O124" i="31"/>
  <c r="N125" i="31"/>
  <c r="O125" i="31"/>
  <c r="N126" i="31"/>
  <c r="O126" i="31"/>
  <c r="N127" i="31"/>
  <c r="P127" i="31" s="1"/>
  <c r="O127" i="31"/>
  <c r="N128" i="31"/>
  <c r="O128" i="31"/>
  <c r="N129" i="31"/>
  <c r="O129" i="31"/>
  <c r="N130" i="31"/>
  <c r="O130" i="31"/>
  <c r="N131" i="31"/>
  <c r="P131" i="31" s="1"/>
  <c r="O131" i="31"/>
  <c r="N132" i="31"/>
  <c r="O132" i="31"/>
  <c r="N133" i="31"/>
  <c r="P133" i="31" s="1"/>
  <c r="O133" i="31"/>
  <c r="N134" i="31"/>
  <c r="O134" i="31"/>
  <c r="N135" i="31"/>
  <c r="O135" i="31"/>
  <c r="N136" i="31"/>
  <c r="O136" i="31"/>
  <c r="N137" i="31"/>
  <c r="O137" i="31"/>
  <c r="N138" i="31"/>
  <c r="O138" i="31"/>
  <c r="N139" i="31"/>
  <c r="O139" i="31"/>
  <c r="N140" i="31"/>
  <c r="O140" i="31"/>
  <c r="N141" i="31"/>
  <c r="O141" i="31"/>
  <c r="N142" i="31"/>
  <c r="O142" i="31"/>
  <c r="N143" i="31"/>
  <c r="P143" i="31" s="1"/>
  <c r="O143" i="31"/>
  <c r="N144" i="31"/>
  <c r="O144" i="31"/>
  <c r="N145" i="31"/>
  <c r="P145" i="31" s="1"/>
  <c r="O145" i="31"/>
  <c r="N146" i="31"/>
  <c r="O146" i="31"/>
  <c r="N147" i="31"/>
  <c r="O147" i="31"/>
  <c r="N148" i="31"/>
  <c r="O148" i="31"/>
  <c r="N149" i="31"/>
  <c r="O149" i="31"/>
  <c r="N150" i="31"/>
  <c r="O150" i="31"/>
  <c r="N151" i="31"/>
  <c r="O151" i="31"/>
  <c r="N152" i="31"/>
  <c r="O152" i="31"/>
  <c r="N153" i="31"/>
  <c r="O153" i="31"/>
  <c r="N154" i="31"/>
  <c r="O154" i="31"/>
  <c r="N155" i="31"/>
  <c r="P155" i="31" s="1"/>
  <c r="O155" i="31"/>
  <c r="N156" i="31"/>
  <c r="O156" i="31"/>
  <c r="N157" i="31"/>
  <c r="P157" i="31" s="1"/>
  <c r="O157" i="31"/>
  <c r="N158" i="31"/>
  <c r="O158" i="31"/>
  <c r="N159" i="31"/>
  <c r="O159" i="31"/>
  <c r="N160" i="31"/>
  <c r="O160" i="31"/>
  <c r="N161" i="31"/>
  <c r="O161" i="31"/>
  <c r="N162" i="31"/>
  <c r="O162" i="31"/>
  <c r="N163" i="31"/>
  <c r="O163" i="31"/>
  <c r="N164" i="31"/>
  <c r="O164" i="31"/>
  <c r="N165" i="31"/>
  <c r="O165" i="31"/>
  <c r="N166" i="31"/>
  <c r="O166" i="31"/>
  <c r="N167" i="31"/>
  <c r="P167" i="31" s="1"/>
  <c r="O167" i="31"/>
  <c r="N168" i="31"/>
  <c r="O168" i="31"/>
  <c r="N169" i="31"/>
  <c r="P169" i="31" s="1"/>
  <c r="O169" i="31"/>
  <c r="N170" i="31"/>
  <c r="O170" i="31"/>
  <c r="N171" i="31"/>
  <c r="O171" i="31"/>
  <c r="N172" i="31"/>
  <c r="O172" i="31"/>
  <c r="N173" i="31"/>
  <c r="O173" i="31"/>
  <c r="N174" i="31"/>
  <c r="O174" i="31"/>
  <c r="N175" i="31"/>
  <c r="O175" i="31"/>
  <c r="N176" i="31"/>
  <c r="O176" i="31"/>
  <c r="N177" i="31"/>
  <c r="O177" i="31"/>
  <c r="N178" i="31"/>
  <c r="O178" i="31"/>
  <c r="N179" i="31"/>
  <c r="O179" i="31"/>
  <c r="N180" i="31"/>
  <c r="O180" i="31"/>
  <c r="N181" i="31"/>
  <c r="O181" i="31"/>
  <c r="N182" i="31"/>
  <c r="O182" i="31"/>
  <c r="N183" i="31"/>
  <c r="O183" i="31"/>
  <c r="N184" i="31"/>
  <c r="O184" i="31"/>
  <c r="N185" i="31"/>
  <c r="O185" i="31"/>
  <c r="N186" i="31"/>
  <c r="O186" i="31"/>
  <c r="N187" i="31"/>
  <c r="O187" i="31"/>
  <c r="N188" i="31"/>
  <c r="O188" i="31"/>
  <c r="N189" i="31"/>
  <c r="O189" i="31"/>
  <c r="N190" i="31"/>
  <c r="O190" i="31"/>
  <c r="N191" i="31"/>
  <c r="O191" i="31"/>
  <c r="N192" i="31"/>
  <c r="O192" i="31"/>
  <c r="N193" i="31"/>
  <c r="O193" i="31"/>
  <c r="N194" i="31"/>
  <c r="O194" i="31"/>
  <c r="N195" i="31"/>
  <c r="O195" i="31"/>
  <c r="N196" i="31"/>
  <c r="O196" i="31"/>
  <c r="N197" i="31"/>
  <c r="O197" i="31"/>
  <c r="N198" i="31"/>
  <c r="O198" i="31"/>
  <c r="N199" i="31"/>
  <c r="O199" i="31"/>
  <c r="N200" i="31"/>
  <c r="O200" i="31"/>
  <c r="N201" i="31"/>
  <c r="O201" i="31"/>
  <c r="N202" i="31"/>
  <c r="O202" i="31"/>
  <c r="N203" i="31"/>
  <c r="O203" i="31"/>
  <c r="N204" i="31"/>
  <c r="O204" i="31"/>
  <c r="N205" i="31"/>
  <c r="O205" i="31"/>
  <c r="N206" i="31"/>
  <c r="O206" i="31"/>
  <c r="N207" i="31"/>
  <c r="O207" i="31"/>
  <c r="N208" i="31"/>
  <c r="O208" i="31"/>
  <c r="N209" i="31"/>
  <c r="O209" i="31"/>
  <c r="N210" i="31"/>
  <c r="O210" i="31"/>
  <c r="N211" i="31"/>
  <c r="O211" i="31"/>
  <c r="N212" i="31"/>
  <c r="O212" i="31"/>
  <c r="N213" i="31"/>
  <c r="O213" i="31"/>
  <c r="N214" i="31"/>
  <c r="O214" i="31"/>
  <c r="N215" i="31"/>
  <c r="O215" i="31"/>
  <c r="N216" i="31"/>
  <c r="O216" i="31"/>
  <c r="N217" i="31"/>
  <c r="O217" i="31"/>
  <c r="N218" i="31"/>
  <c r="O218" i="31"/>
  <c r="N219" i="31"/>
  <c r="O219" i="31"/>
  <c r="N220" i="31"/>
  <c r="O220" i="31"/>
  <c r="N221" i="31"/>
  <c r="O221" i="31"/>
  <c r="N222" i="31"/>
  <c r="O222" i="31"/>
  <c r="N223" i="31"/>
  <c r="O223" i="31"/>
  <c r="N224" i="31"/>
  <c r="O224" i="31"/>
  <c r="N225" i="31"/>
  <c r="O225" i="31"/>
  <c r="N226" i="31"/>
  <c r="O226" i="31"/>
  <c r="N227" i="31"/>
  <c r="O227" i="31"/>
  <c r="N228" i="31"/>
  <c r="O228" i="31"/>
  <c r="N229" i="31"/>
  <c r="O229" i="31"/>
  <c r="N230" i="31"/>
  <c r="O230" i="31"/>
  <c r="N231" i="31"/>
  <c r="O231" i="31"/>
  <c r="N232" i="31"/>
  <c r="O232" i="31"/>
  <c r="N233" i="31"/>
  <c r="O233" i="31"/>
  <c r="N234" i="31"/>
  <c r="O234" i="31"/>
  <c r="N235" i="31"/>
  <c r="O235" i="31"/>
  <c r="N236" i="31"/>
  <c r="O236" i="31"/>
  <c r="N237" i="31"/>
  <c r="O237" i="31"/>
  <c r="N238" i="31"/>
  <c r="O238" i="31"/>
  <c r="N239" i="31"/>
  <c r="O239" i="31"/>
  <c r="N240" i="31"/>
  <c r="O240" i="31"/>
  <c r="N241" i="31"/>
  <c r="O241" i="31"/>
  <c r="N242" i="31"/>
  <c r="O242" i="31"/>
  <c r="N243" i="31"/>
  <c r="O243" i="31"/>
  <c r="N244" i="31"/>
  <c r="O244" i="31"/>
  <c r="N245" i="31"/>
  <c r="O245" i="31"/>
  <c r="N246" i="31"/>
  <c r="O246" i="31"/>
  <c r="N247" i="31"/>
  <c r="O247" i="31"/>
  <c r="N248" i="31"/>
  <c r="O248" i="31"/>
  <c r="N249" i="31"/>
  <c r="O249" i="31"/>
  <c r="N250" i="31"/>
  <c r="O250" i="31"/>
  <c r="N251" i="31"/>
  <c r="O251" i="31"/>
  <c r="N252" i="31"/>
  <c r="O252" i="31"/>
  <c r="N253" i="31"/>
  <c r="O253" i="31"/>
  <c r="N254" i="31"/>
  <c r="O254" i="31"/>
  <c r="N255" i="31"/>
  <c r="O255" i="31"/>
  <c r="N256" i="31"/>
  <c r="O256" i="31"/>
  <c r="N257" i="31"/>
  <c r="O257" i="31"/>
  <c r="N258" i="31"/>
  <c r="O258" i="31"/>
  <c r="N259" i="31"/>
  <c r="O259" i="31"/>
  <c r="N260" i="31"/>
  <c r="O260" i="31"/>
  <c r="B261" i="31"/>
  <c r="C261" i="31"/>
  <c r="N261" i="31" s="1"/>
  <c r="D261" i="31"/>
  <c r="O261" i="31" s="1"/>
  <c r="E261" i="31"/>
  <c r="F261" i="31"/>
  <c r="G261" i="31"/>
  <c r="H261" i="31"/>
  <c r="I261" i="31"/>
  <c r="J261" i="31"/>
  <c r="K261" i="31"/>
  <c r="L261" i="31"/>
  <c r="M261" i="31"/>
  <c r="P243" i="31" l="1"/>
  <c r="P247" i="31"/>
  <c r="P249" i="31"/>
  <c r="P253" i="31"/>
  <c r="P257" i="31"/>
  <c r="P261" i="31"/>
  <c r="P15" i="31"/>
  <c r="P182" i="31"/>
  <c r="P192" i="31"/>
  <c r="P200" i="31"/>
  <c r="P206" i="31"/>
  <c r="P214" i="31"/>
  <c r="P220" i="31"/>
  <c r="P228" i="31"/>
  <c r="P236" i="31"/>
  <c r="P242" i="31"/>
  <c r="P248" i="31"/>
  <c r="P256" i="31"/>
  <c r="P9" i="31"/>
  <c r="P21" i="31"/>
  <c r="P33" i="31"/>
  <c r="P45" i="31"/>
  <c r="P57" i="31"/>
  <c r="P69" i="31"/>
  <c r="P81" i="31"/>
  <c r="P93" i="31"/>
  <c r="P105" i="31"/>
  <c r="P117" i="31"/>
  <c r="P129" i="31"/>
  <c r="P141" i="31"/>
  <c r="P153" i="31"/>
  <c r="P165" i="31"/>
  <c r="P177" i="31"/>
  <c r="P179" i="31"/>
  <c r="P181" i="31"/>
  <c r="P183" i="31"/>
  <c r="P185" i="31"/>
  <c r="P187" i="31"/>
  <c r="P189" i="31"/>
  <c r="P191" i="31"/>
  <c r="P193" i="31"/>
  <c r="P195" i="31"/>
  <c r="P197" i="31"/>
  <c r="P199" i="31"/>
  <c r="P201" i="31"/>
  <c r="P203" i="31"/>
  <c r="P205" i="31"/>
  <c r="P207" i="31"/>
  <c r="P209" i="31"/>
  <c r="P211" i="31"/>
  <c r="P213" i="31"/>
  <c r="P215" i="31"/>
  <c r="P217" i="31"/>
  <c r="P219" i="31"/>
  <c r="P221" i="31"/>
  <c r="P223" i="31"/>
  <c r="P225" i="31"/>
  <c r="P227" i="31"/>
  <c r="P229" i="31"/>
  <c r="P231" i="31"/>
  <c r="P233" i="31"/>
  <c r="P235" i="31"/>
  <c r="P237" i="31"/>
  <c r="P239" i="31"/>
  <c r="P241" i="31"/>
  <c r="P7" i="31"/>
  <c r="P139" i="31"/>
  <c r="P151" i="31"/>
  <c r="P163" i="31"/>
  <c r="P175" i="31"/>
  <c r="P63" i="31"/>
  <c r="P75" i="31"/>
  <c r="P99" i="31"/>
  <c r="P111" i="31"/>
  <c r="P135" i="31"/>
  <c r="P186" i="31"/>
  <c r="P194" i="31"/>
  <c r="P202" i="31"/>
  <c r="P208" i="31"/>
  <c r="P218" i="31"/>
  <c r="P226" i="31"/>
  <c r="P234" i="31"/>
  <c r="P238" i="31"/>
  <c r="P246" i="31"/>
  <c r="P252" i="31"/>
  <c r="P260" i="31"/>
  <c r="P17" i="31"/>
  <c r="P29" i="31"/>
  <c r="P41" i="31"/>
  <c r="P53" i="31"/>
  <c r="P65" i="31"/>
  <c r="P77" i="31"/>
  <c r="P89" i="31"/>
  <c r="P101" i="31"/>
  <c r="P113" i="31"/>
  <c r="P125" i="31"/>
  <c r="P137" i="31"/>
  <c r="P149" i="31"/>
  <c r="P161" i="31"/>
  <c r="P173" i="31"/>
  <c r="P27" i="31"/>
  <c r="P39" i="31"/>
  <c r="P51" i="31"/>
  <c r="P87" i="31"/>
  <c r="P123" i="31"/>
  <c r="P147" i="31"/>
  <c r="P180" i="31"/>
  <c r="P188" i="31"/>
  <c r="P198" i="31"/>
  <c r="P212" i="31"/>
  <c r="P222" i="31"/>
  <c r="P232" i="31"/>
  <c r="P244" i="31"/>
  <c r="P254" i="31"/>
  <c r="P245" i="31"/>
  <c r="P251" i="31"/>
  <c r="P255" i="31"/>
  <c r="P259" i="31"/>
  <c r="P159" i="31"/>
  <c r="P171" i="31"/>
  <c r="P178" i="31"/>
  <c r="P184" i="31"/>
  <c r="P190" i="31"/>
  <c r="P196" i="31"/>
  <c r="P204" i="31"/>
  <c r="P210" i="31"/>
  <c r="P216" i="31"/>
  <c r="P224" i="31"/>
  <c r="P230" i="31"/>
  <c r="P240" i="31"/>
  <c r="P250" i="31"/>
  <c r="P258" i="31"/>
  <c r="P138" i="31"/>
  <c r="P126" i="31"/>
  <c r="P146" i="31"/>
  <c r="P110" i="31"/>
  <c r="P98" i="31"/>
  <c r="P74" i="31"/>
  <c r="P62" i="31"/>
  <c r="P50" i="31"/>
  <c r="P38" i="31"/>
  <c r="P26" i="31"/>
  <c r="P14" i="31"/>
  <c r="P172" i="31"/>
  <c r="P160" i="31"/>
  <c r="P148" i="31"/>
  <c r="P136" i="31"/>
  <c r="P124" i="31"/>
  <c r="P112" i="31"/>
  <c r="P100" i="31"/>
  <c r="P88" i="31"/>
  <c r="P76" i="31"/>
  <c r="P64" i="31"/>
  <c r="P52" i="31"/>
  <c r="P40" i="31"/>
  <c r="P28" i="31"/>
  <c r="P16" i="31"/>
  <c r="P78" i="31"/>
  <c r="P66" i="31"/>
  <c r="P42" i="31"/>
  <c r="P176" i="31"/>
  <c r="P164" i="31"/>
  <c r="P152" i="31"/>
  <c r="P140" i="31"/>
  <c r="P128" i="31"/>
  <c r="P116" i="31"/>
  <c r="P104" i="31"/>
  <c r="P92" i="31"/>
  <c r="P80" i="31"/>
  <c r="P68" i="31"/>
  <c r="P56" i="31"/>
  <c r="P44" i="31"/>
  <c r="P32" i="31"/>
  <c r="P20" i="31"/>
  <c r="P8" i="31"/>
  <c r="P102" i="31"/>
  <c r="P90" i="31"/>
  <c r="P30" i="31"/>
  <c r="P166" i="31"/>
  <c r="P154" i="31"/>
  <c r="P142" i="31"/>
  <c r="P130" i="31"/>
  <c r="P118" i="31"/>
  <c r="P106" i="31"/>
  <c r="P94" i="31"/>
  <c r="P82" i="31"/>
  <c r="P70" i="31"/>
  <c r="P58" i="31"/>
  <c r="P46" i="31"/>
  <c r="P34" i="31"/>
  <c r="P22" i="31"/>
  <c r="P10" i="31"/>
  <c r="P18" i="31"/>
  <c r="P168" i="31"/>
  <c r="P156" i="31"/>
  <c r="P144" i="31"/>
  <c r="P132" i="31"/>
  <c r="P120" i="31"/>
  <c r="P108" i="31"/>
  <c r="P96" i="31"/>
  <c r="P84" i="31"/>
  <c r="P72" i="31"/>
  <c r="P60" i="31"/>
  <c r="P48" i="31"/>
  <c r="P36" i="31"/>
  <c r="P24" i="31"/>
  <c r="P12" i="31"/>
  <c r="P174" i="31"/>
  <c r="P162" i="31"/>
  <c r="P150" i="31"/>
  <c r="P114" i="31"/>
  <c r="P54" i="31"/>
  <c r="P170" i="31"/>
  <c r="P158" i="31"/>
  <c r="P134" i="31"/>
  <c r="P122" i="31"/>
  <c r="P86" i="31"/>
  <c r="K6" i="29"/>
  <c r="K8" i="29"/>
  <c r="K9" i="29"/>
  <c r="K10" i="29"/>
  <c r="K11" i="29"/>
  <c r="K12" i="29"/>
  <c r="K5" i="29"/>
  <c r="H5" i="29"/>
  <c r="I5" i="29"/>
  <c r="H6" i="29"/>
  <c r="I6" i="29"/>
  <c r="H7" i="29"/>
  <c r="I7" i="29"/>
  <c r="H8" i="29"/>
  <c r="I8" i="29"/>
  <c r="H9" i="29"/>
  <c r="I9" i="29"/>
  <c r="H10" i="29"/>
  <c r="I10" i="29"/>
  <c r="H11" i="29"/>
  <c r="I11" i="29"/>
  <c r="I12" i="29"/>
  <c r="H12" i="29" l="1"/>
  <c r="C18" i="2"/>
  <c r="C17" i="2"/>
  <c r="C16" i="2"/>
  <c r="C13" i="2"/>
  <c r="C12" i="2"/>
  <c r="C11" i="2"/>
  <c r="C10" i="2"/>
  <c r="C9" i="2"/>
  <c r="C8" i="2"/>
  <c r="C15" i="2"/>
  <c r="C14" i="2"/>
  <c r="C7" i="2"/>
  <c r="J6" i="29" l="1"/>
  <c r="J9" i="29"/>
  <c r="J12" i="29"/>
  <c r="J7" i="29"/>
  <c r="J10" i="29"/>
  <c r="J5" i="29"/>
  <c r="J8" i="29"/>
  <c r="J11" i="29"/>
  <c r="B20" i="2"/>
  <c r="B19" i="2"/>
  <c r="C9" i="21" l="1"/>
  <c r="C5" i="21" l="1"/>
  <c r="C6" i="21"/>
  <c r="C7" i="21"/>
  <c r="C8" i="21"/>
  <c r="C4" i="21" l="1"/>
  <c r="C3" i="21"/>
</calcChain>
</file>

<file path=xl/sharedStrings.xml><?xml version="1.0" encoding="utf-8"?>
<sst xmlns="http://schemas.openxmlformats.org/spreadsheetml/2006/main" count="501" uniqueCount="419">
  <si>
    <t>TOTAL</t>
  </si>
  <si>
    <t>Secretaria Municipal da Saúde</t>
  </si>
  <si>
    <t>Secretaria Municipal de Assistência e Desenvolvimento Social</t>
  </si>
  <si>
    <t>Secretaria Municipal de Educação</t>
  </si>
  <si>
    <t>Árvore</t>
  </si>
  <si>
    <t>Poluição sonora - PSIU</t>
  </si>
  <si>
    <t>Veículos abandonados</t>
  </si>
  <si>
    <t xml:space="preserve">   </t>
  </si>
  <si>
    <t>Meses</t>
  </si>
  <si>
    <t>Protocolos</t>
  </si>
  <si>
    <t>Variação*</t>
  </si>
  <si>
    <t>Total</t>
  </si>
  <si>
    <t>Estabelecimentos comerciais, indústrias e serviços</t>
  </si>
  <si>
    <t>Sinalização e Circulação de veículos e Pedestres</t>
  </si>
  <si>
    <t>SIGRC - Sistema Integrado de Gerenciamento e Relacionamento com o Cidadão</t>
  </si>
  <si>
    <t>Secretaria Municipal da Fazenda</t>
  </si>
  <si>
    <t>Média</t>
  </si>
  <si>
    <t>Outros</t>
  </si>
  <si>
    <t>%total</t>
  </si>
  <si>
    <t>São Paulo Transportes - SPTRANS</t>
  </si>
  <si>
    <t>Secretaria Municipal das Subprefeituras</t>
  </si>
  <si>
    <t>Companhia de Engenharia de Tráfego - CET</t>
  </si>
  <si>
    <t>Controladoria Geral do Município - Ouvidoria Geral do Município</t>
  </si>
  <si>
    <t>ANO</t>
  </si>
  <si>
    <t>Controladoria Geral do Município - Ouvidoria Geral</t>
  </si>
  <si>
    <t>Unidades PMSP</t>
  </si>
  <si>
    <t>Cadastro Único (CadÚnico)</t>
  </si>
  <si>
    <t>Qualidade de atendimento</t>
  </si>
  <si>
    <t>Secretaria Executiva de Limpeza Urbana**</t>
  </si>
  <si>
    <t>Buraco e Pavimentação</t>
  </si>
  <si>
    <t>Calçadas, guias e postes</t>
  </si>
  <si>
    <t>Processo Administrativo</t>
  </si>
  <si>
    <t>Subprefeitura Lapa</t>
  </si>
  <si>
    <t>Subprefeitura Sé</t>
  </si>
  <si>
    <t>Subprefeitura Penha</t>
  </si>
  <si>
    <t>Subprefeitura Mooca</t>
  </si>
  <si>
    <t>Subprefeitura Santo Amaro</t>
  </si>
  <si>
    <t>Subprefeitura Vila Mariana</t>
  </si>
  <si>
    <t>Subprefeitura Butantã</t>
  </si>
  <si>
    <t>Subprefeitura Pinheiros</t>
  </si>
  <si>
    <t>Subprefeitura Campo Limpo</t>
  </si>
  <si>
    <t>Subprefeitura Santana/Tucuruvi</t>
  </si>
  <si>
    <t>Média (2017 a 2024)</t>
  </si>
  <si>
    <t>2017**</t>
  </si>
  <si>
    <t>Evolução Mensal dos Protocolos - 2024</t>
  </si>
  <si>
    <t>Variação (%)*</t>
  </si>
  <si>
    <t>** Início da série histórica.</t>
  </si>
  <si>
    <t>* Variação percentual em relação ao ano imediatamente anterior.</t>
  </si>
  <si>
    <t>2017 **</t>
  </si>
  <si>
    <t>Carta</t>
  </si>
  <si>
    <t>Central SP156</t>
  </si>
  <si>
    <t>Zap Denúncia*</t>
  </si>
  <si>
    <t>E-mail</t>
  </si>
  <si>
    <t>Encaminhamento de outros órgãos (Processo SEI, Memorando, Ofício, etc.)</t>
  </si>
  <si>
    <t>Portal</t>
  </si>
  <si>
    <t>Presencial</t>
  </si>
  <si>
    <t>-</t>
  </si>
  <si>
    <t>** O formulário "Manifestações sobre o BRT Aricanduva" foi registrado para testes de sistema nos meses de outubro (5 protocolos) e novembro (1 protocolo) de 2024. Dessa forma, esses seis protocolos não foram contabilizados nos canais de atendimento.</t>
  </si>
  <si>
    <t>%Total</t>
  </si>
  <si>
    <t>ATENDIMENTOS</t>
  </si>
  <si>
    <t>% Variação entre 2023 e 2024</t>
  </si>
  <si>
    <t>* Zap Denúncia disponível desde 27/03/2024, o novo canal permite o registro de denúncias à Ouvidoria Geral do Município por meio de chatbot.</t>
  </si>
  <si>
    <t>****** O assunto "Transtorno do espectro do autismo (TEA)" passou a compor os assuntos com  a atualização da carta de serviços do Portal 156</t>
  </si>
  <si>
    <t>*****O assunto "Solicitar que acesso ao processo da OGM seja público" passou a ser classificado após implantação de formulário SIGRC.</t>
  </si>
  <si>
    <t>****Em decorrência a atualização da Guia de Serviços no Portal 156, o serviço "Matricula e transferência"  passou a ser classificado como assunto a partir de Julho/2018</t>
  </si>
  <si>
    <t>**Os assunto "colmeia e vespeiro, pernilongo e mosquito"  passou a ser classificado como um serviço dentro do assunto "animais que podem causar doenças e agravos à saúde"  no portal 156 a partir de maio/2018</t>
  </si>
  <si>
    <t xml:space="preserve">* Em decorrência da troca de sistema ocorrida em Dez/2016, a metodologia atualmente aplicada para a classificação dos assuntos é a Guia de Serviços do Portal 156.  
</t>
  </si>
  <si>
    <t>Zona Azul</t>
  </si>
  <si>
    <t>WiFi Livre SP</t>
  </si>
  <si>
    <t>Vista de Processos - Secretaria Municipal da Fazenda</t>
  </si>
  <si>
    <t>Vigilância Sanitária</t>
  </si>
  <si>
    <t>Varrição e limpeza urbana</t>
  </si>
  <si>
    <t>Vacinação</t>
  </si>
  <si>
    <t>Urgências e Emergências</t>
  </si>
  <si>
    <t>Unidades escolares</t>
  </si>
  <si>
    <t>Unidade habitacional</t>
  </si>
  <si>
    <t>Turismo</t>
  </si>
  <si>
    <t>Transtorno do espectro do autismo (TEA)******</t>
  </si>
  <si>
    <t>Transporte Escolar</t>
  </si>
  <si>
    <t>Terrenos e imóveis</t>
  </si>
  <si>
    <t>Telecentro</t>
  </si>
  <si>
    <t>Táxi e App</t>
  </si>
  <si>
    <t>Taxas mobiliárias</t>
  </si>
  <si>
    <t>Tabagismo</t>
  </si>
  <si>
    <t>Solicitar que acesso ao processo da OGM seja público*****</t>
  </si>
  <si>
    <t>Solicitação de callback durante atendimento receptivo</t>
  </si>
  <si>
    <t>Servidores da SME</t>
  </si>
  <si>
    <t>Serviços de apoio terapêutico</t>
  </si>
  <si>
    <t>Senha Web</t>
  </si>
  <si>
    <t>Seguro desemprego</t>
  </si>
  <si>
    <t>Segurança de edificação</t>
  </si>
  <si>
    <t>SAV - Solução de Atendimento Eletrônico</t>
  </si>
  <si>
    <t>Saúde mental</t>
  </si>
  <si>
    <t>Saúde da população LGBT</t>
  </si>
  <si>
    <t>Saúde da pessoa idosa</t>
  </si>
  <si>
    <t>Saúde da pessoa com doenças sexualmente transmissíveis (DST),  HIV e AIDS</t>
  </si>
  <si>
    <t>Saúde da pessoa com deficiência</t>
  </si>
  <si>
    <t>Saúde da criança</t>
  </si>
  <si>
    <t>Saúde bucal</t>
  </si>
  <si>
    <t>Ruas, vilas, vielas e escadarias</t>
  </si>
  <si>
    <t>Rua de Lazer</t>
  </si>
  <si>
    <t>Rios e córregos</t>
  </si>
  <si>
    <t>Requalifica Centro</t>
  </si>
  <si>
    <t>Reparação de danos</t>
  </si>
  <si>
    <t>Renda Básica Emergencial</t>
  </si>
  <si>
    <t>Remoção de grandes objetos</t>
  </si>
  <si>
    <t>Regularização de imóveis</t>
  </si>
  <si>
    <t>Registro de animais - RGA</t>
  </si>
  <si>
    <t>Regimes Especiais de Tributação</t>
  </si>
  <si>
    <t>Reciclagem</t>
  </si>
  <si>
    <t>RBE - Regularizar situação do RG ou RNE</t>
  </si>
  <si>
    <t>Questões raciais, étnicas e religiosas</t>
  </si>
  <si>
    <t>Qualificação profissional</t>
  </si>
  <si>
    <t>Publicidade e poluição visual</t>
  </si>
  <si>
    <t>Programa Renda Mínima</t>
  </si>
  <si>
    <t>Programa Renda Cidadã</t>
  </si>
  <si>
    <t>Programa Operação Trabalho - POT</t>
  </si>
  <si>
    <t>Programa Cidade Solidária</t>
  </si>
  <si>
    <t>Programa Bolsa Trabalho</t>
  </si>
  <si>
    <t>Programa Bolsa Família</t>
  </si>
  <si>
    <t>Programa Ação Jovem</t>
  </si>
  <si>
    <t>PROCON Cidade de São Paulo</t>
  </si>
  <si>
    <t>Precatórios</t>
  </si>
  <si>
    <t>Praças</t>
  </si>
  <si>
    <t>Portal SP156</t>
  </si>
  <si>
    <t>População ou pessoa em situação de rua</t>
  </si>
  <si>
    <t>Ponto viciado, entulho e caçamba de entulho</t>
  </si>
  <si>
    <t>Poluição do ar</t>
  </si>
  <si>
    <t>Planetário</t>
  </si>
  <si>
    <t>Placas com nome de rua</t>
  </si>
  <si>
    <t>Pessoa idosa</t>
  </si>
  <si>
    <t>Pessoa desaparecida</t>
  </si>
  <si>
    <t>Pessoa com Deficiência</t>
  </si>
  <si>
    <t>Pedido de orientação ou informação</t>
  </si>
  <si>
    <t>Patrimônio histórico e cultural</t>
  </si>
  <si>
    <t>Parques</t>
  </si>
  <si>
    <t>Parcelamento de tributos</t>
  </si>
  <si>
    <t>Pandemia - COVID 19</t>
  </si>
  <si>
    <t>Ouvidoria SUS</t>
  </si>
  <si>
    <t>Órgão externo</t>
  </si>
  <si>
    <t>Organizações da Sociedade Civil</t>
  </si>
  <si>
    <t>Ônibus fretado</t>
  </si>
  <si>
    <t>Ônibus e Ponto de ônibus</t>
  </si>
  <si>
    <t>Ônibus</t>
  </si>
  <si>
    <t>Ocupação irregular</t>
  </si>
  <si>
    <t>Obras no viário</t>
  </si>
  <si>
    <t>Numeração de imóveis</t>
  </si>
  <si>
    <t>Nota do Milhão</t>
  </si>
  <si>
    <t>Não identificado***</t>
  </si>
  <si>
    <t>Multas e contestações</t>
  </si>
  <si>
    <t>Multas de trânsito</t>
  </si>
  <si>
    <t>Mulher</t>
  </si>
  <si>
    <t>Multa ambiental</t>
  </si>
  <si>
    <t>Moto frete</t>
  </si>
  <si>
    <t>Microempreendedor Individual - MEI</t>
  </si>
  <si>
    <t>Mercados e Sacolões</t>
  </si>
  <si>
    <t>Medicamento de controle especial</t>
  </si>
  <si>
    <t>Mediação de conflitos</t>
  </si>
  <si>
    <t>Material e uniforme escolar</t>
  </si>
  <si>
    <t>Manutenção da sinalização de trânsito</t>
  </si>
  <si>
    <t>Locais com lotação superior a 250 pessoas (cinemas, teatros, casas de shows)</t>
  </si>
  <si>
    <t>Lixeiras públicas</t>
  </si>
  <si>
    <t>Licenciamento Ambiental</t>
  </si>
  <si>
    <t>Licenciamento Industrial</t>
  </si>
  <si>
    <t>LGBTI</t>
  </si>
  <si>
    <t>Leve leite</t>
  </si>
  <si>
    <t>Lei Aldir Blanc - apoio emergencial a cultura</t>
  </si>
  <si>
    <t>ITBI -  Imposto sobre a Transmissão de Bens Imóveis</t>
  </si>
  <si>
    <t>ISS - Imposto Sobre Serviços</t>
  </si>
  <si>
    <t>ISS – Construção Civil</t>
  </si>
  <si>
    <t>IPTU - Imposto Predial e Territorial Urbano</t>
  </si>
  <si>
    <t>IPREM</t>
  </si>
  <si>
    <t>Inspeção Veicular</t>
  </si>
  <si>
    <t>Instalações físicas e equipamentos acessíveis</t>
  </si>
  <si>
    <t>Indenizações e contestações de multas</t>
  </si>
  <si>
    <t>Imunidades, isenções e demais benefícios fiscais</t>
  </si>
  <si>
    <t>Imigrante</t>
  </si>
  <si>
    <t>Iluminação pública</t>
  </si>
  <si>
    <t>Hospital veterinário público</t>
  </si>
  <si>
    <t>Homenagem fúnebre, velório, sepultamento e cremação</t>
  </si>
  <si>
    <t>Heliponto</t>
  </si>
  <si>
    <t>Habite-se</t>
  </si>
  <si>
    <t>Guias rebaixadas</t>
  </si>
  <si>
    <t>Guarda Civil Metropolitana</t>
  </si>
  <si>
    <t>Gratuidades</t>
  </si>
  <si>
    <t>Grande gerador de resíduos (serviço, comércio, indústria)</t>
  </si>
  <si>
    <t>Fretamento</t>
  </si>
  <si>
    <t>Formação artística e cultural</t>
  </si>
  <si>
    <t>Fomento à criação artística</t>
  </si>
  <si>
    <t>Fiscalização de obras</t>
  </si>
  <si>
    <t>Ferro velho</t>
  </si>
  <si>
    <t>Feira livre</t>
  </si>
  <si>
    <t>Faixas exclusivas e corredores de ônibus</t>
  </si>
  <si>
    <t>Fab Lab</t>
  </si>
  <si>
    <t>Exumação e translado/transferência de corpos</t>
  </si>
  <si>
    <t>Exames, vacinas e castração</t>
  </si>
  <si>
    <t>Exames em atenção especializada ambulatorial / básica em saúde</t>
  </si>
  <si>
    <t>Eventos</t>
  </si>
  <si>
    <t>Eutanásia</t>
  </si>
  <si>
    <t>Estacionamento</t>
  </si>
  <si>
    <t>Esgoto e água usada</t>
  </si>
  <si>
    <t>Empreenda fácil</t>
  </si>
  <si>
    <t>Elogio</t>
  </si>
  <si>
    <t>Elevador, escada rolante, esteira rolante, plataforma de elevação</t>
  </si>
  <si>
    <t>Educação ambiental</t>
  </si>
  <si>
    <t>Ecoponto</t>
  </si>
  <si>
    <t>Drenagem de água de chuva</t>
  </si>
  <si>
    <t>Documentações e alvarás para obras</t>
  </si>
  <si>
    <t>Documentações de ruas e logradouros</t>
  </si>
  <si>
    <t>Documentações de edificações</t>
  </si>
  <si>
    <t>Dívida Ativa</t>
  </si>
  <si>
    <t>Devoluções, restituições e indenizações</t>
  </si>
  <si>
    <t>Descomplica SP - Sé</t>
  </si>
  <si>
    <t>Descomplica SP - São Miguel</t>
  </si>
  <si>
    <t>Descomplica SP - São Mateus</t>
  </si>
  <si>
    <t>Descomplica SP - Santo Amaro</t>
  </si>
  <si>
    <t>Descomplica SP - Santana/Tucuruvi</t>
  </si>
  <si>
    <t>Descomplica SP - Pirituba/Jaraguá</t>
  </si>
  <si>
    <t>Descomplica SP - Perus/Anhanguera</t>
  </si>
  <si>
    <t>Descomplica SP - Penha</t>
  </si>
  <si>
    <t>Descomplica SP - Mooca</t>
  </si>
  <si>
    <t>Descomplica SP - M'Boi Mirim</t>
  </si>
  <si>
    <t>Descomplica SP - Lapa</t>
  </si>
  <si>
    <t>Descomplica SP - Jaçanã/Tremembé</t>
  </si>
  <si>
    <t>Descomplica SP - Jabaquara</t>
  </si>
  <si>
    <t>Descomplica SP - Itaim Paulista</t>
  </si>
  <si>
    <t>Descomplica SP - Casa verde</t>
  </si>
  <si>
    <t>Descomplica SP - Capela do Socorro</t>
  </si>
  <si>
    <t>Descomplica SP - Correção de cadastro</t>
  </si>
  <si>
    <t>Descomplica SP - Campo Limpo</t>
  </si>
  <si>
    <t>Descomplica SP - Butantã</t>
  </si>
  <si>
    <t>Descomplica SP - 24h</t>
  </si>
  <si>
    <t>Denúncia Fiscal</t>
  </si>
  <si>
    <t>Dengue/chikungunya/zika (mosquito aedes aegypti)</t>
  </si>
  <si>
    <t>Defesa civil</t>
  </si>
  <si>
    <t>Declarações fiscais</t>
  </si>
  <si>
    <t>Criança e adolescente</t>
  </si>
  <si>
    <t>Criação inadequada de animais</t>
  </si>
  <si>
    <t>CRAS - Centro de Refência de Assistência Social</t>
  </si>
  <si>
    <t>CPOM - cadastro de prestadores de serviços de outro município</t>
  </si>
  <si>
    <t>Consultas médicas</t>
  </si>
  <si>
    <t>Consulta em atenção básica</t>
  </si>
  <si>
    <t>Consulta de débitos e DUC</t>
  </si>
  <si>
    <t>Conduta de funcionários</t>
  </si>
  <si>
    <t>Conduta de funcionário da CET</t>
  </si>
  <si>
    <t>Condições sanitárias inadequadas</t>
  </si>
  <si>
    <t>Comida de rua e foodtruck</t>
  </si>
  <si>
    <t>Coleta seletiva</t>
  </si>
  <si>
    <t>Coleta de resíduos de serviços de saúde</t>
  </si>
  <si>
    <t>Coleta de lixo domiciliar</t>
  </si>
  <si>
    <t>COHAB</t>
  </si>
  <si>
    <t>Cirurgias</t>
  </si>
  <si>
    <t>CIL- Central de Intermediação em Libras</t>
  </si>
  <si>
    <t>CEUS</t>
  </si>
  <si>
    <t>Certidões de trânsito</t>
  </si>
  <si>
    <t>Certidões</t>
  </si>
  <si>
    <t>Certidão Ambiental</t>
  </si>
  <si>
    <t>Centros esportivos</t>
  </si>
  <si>
    <t>Centros de Referência, Convivência e Desenvolvimento</t>
  </si>
  <si>
    <t>Centro de Apoio ao Trabalho e Empreendedorismo - CATe</t>
  </si>
  <si>
    <t>Central 156</t>
  </si>
  <si>
    <t>Cemitérios</t>
  </si>
  <si>
    <t>CCM - Cadastro de Contribuintes Mobiliários</t>
  </si>
  <si>
    <t>Cartão SUS</t>
  </si>
  <si>
    <t>Carro híbrido</t>
  </si>
  <si>
    <t>Carga e frete</t>
  </si>
  <si>
    <t>Capinação e roçada de áreas verdes</t>
  </si>
  <si>
    <t>CADIN - Cadastro Informativo Municipal</t>
  </si>
  <si>
    <t>Cadastro Municipal de Vigilância em Saúde - CMVS</t>
  </si>
  <si>
    <t>Cadastro de Prestadores de Outros Municípios</t>
  </si>
  <si>
    <t>Bolsa Primeira Infância</t>
  </si>
  <si>
    <t>Boletim e frequência escolar</t>
  </si>
  <si>
    <t>Bolsas e Programas de Qualificação</t>
  </si>
  <si>
    <t>Bilhete único</t>
  </si>
  <si>
    <t>Bicicleta</t>
  </si>
  <si>
    <t>Bibliotecas municipais</t>
  </si>
  <si>
    <t>Biblioteca Mário de Andrade</t>
  </si>
  <si>
    <t>Benefícios Eventuais</t>
  </si>
  <si>
    <t>Auxílio Brasil</t>
  </si>
  <si>
    <t>Auxílio Aluguel</t>
  </si>
  <si>
    <t>Autos de Infração</t>
  </si>
  <si>
    <t>Autorização para eventos e locais de reunião</t>
  </si>
  <si>
    <t>Atendimento especializado para defesa de direitos</t>
  </si>
  <si>
    <t>ATENDE - Transporte Pessoas com Deficiência</t>
  </si>
  <si>
    <t>Assistência Técnica e Extensão Rural</t>
  </si>
  <si>
    <t>Assistência farmacêutica</t>
  </si>
  <si>
    <t>Assistência domiciliar</t>
  </si>
  <si>
    <t>Assistência a saúde na urgência e emergência (portas)</t>
  </si>
  <si>
    <t>Áreas municipais</t>
  </si>
  <si>
    <t>Áreas de pedestre (calçadões)</t>
  </si>
  <si>
    <t>Áreas contaminadas</t>
  </si>
  <si>
    <t>Apoio terapêutico</t>
  </si>
  <si>
    <t>Apoio à aprendizagem</t>
  </si>
  <si>
    <t>Aquático - SP</t>
  </si>
  <si>
    <t>Animal em via pública</t>
  </si>
  <si>
    <t>Animal agressor e/ou invasor</t>
  </si>
  <si>
    <t>Animais silvestres</t>
  </si>
  <si>
    <t>Ambulantes</t>
  </si>
  <si>
    <t>Alistamento e Serviço Militar</t>
  </si>
  <si>
    <t>Alimentação escolar</t>
  </si>
  <si>
    <t>Álcool e outras drogas</t>
  </si>
  <si>
    <t>Água subterrânea/Curso d'água</t>
  </si>
  <si>
    <t>Agendamento eletrônico</t>
  </si>
  <si>
    <t>Adoção de animais</t>
  </si>
  <si>
    <t>Acesso à informação</t>
  </si>
  <si>
    <t>Acessibilidade em edificações</t>
  </si>
  <si>
    <t>Acessibilidade digital</t>
  </si>
  <si>
    <t>Acessibilidade</t>
  </si>
  <si>
    <t>Acervo da Secretaria de Educação</t>
  </si>
  <si>
    <t>% Total</t>
  </si>
  <si>
    <t>ASSUNTO (Guia Portal 156)*</t>
  </si>
  <si>
    <t>Assuntos de 2024  (exetuando-se denúncias)</t>
  </si>
  <si>
    <t>Animais que podem causar doenças e/ou agravos à saúde**</t>
  </si>
  <si>
    <t>***Os protocolos classificadas como assunto não identificados, são reclamações recebidas no sistema sem que se tenha o registro do assunto demandado.</t>
  </si>
  <si>
    <t>Matrícula e transferência escolar****</t>
  </si>
  <si>
    <t>ASSUNTO (Guia Portal 156)</t>
  </si>
  <si>
    <t>% em relação ao todo de 2024 (excetuando-se denúncias)</t>
  </si>
  <si>
    <t>** A partir de março_22 AMLURB desmembrada em SPRegula e SELimp</t>
  </si>
  <si>
    <t>*Em 2021 ILUME passou para a competencia de SMUL</t>
  </si>
  <si>
    <t>Subprefeitura Vila Prudente</t>
  </si>
  <si>
    <t>Subprefeitura Vila Maria/Vila Guilherme</t>
  </si>
  <si>
    <t>Subprefeitura Sapopemba</t>
  </si>
  <si>
    <t>Subprefeitura São Miguel Paulista</t>
  </si>
  <si>
    <t>Subprefeitura São Mateus</t>
  </si>
  <si>
    <t>Subprefeitura Pirituba/Jaraguá</t>
  </si>
  <si>
    <t>Subprefeitura Perus</t>
  </si>
  <si>
    <t>Subprefeitura Parelheiros</t>
  </si>
  <si>
    <t>Subprefeitura M'Boi Mirim</t>
  </si>
  <si>
    <t>Subprefeitura Jaçanã/Tremembé</t>
  </si>
  <si>
    <t>Subprefeitura Jabaquara</t>
  </si>
  <si>
    <t>Subprefeitura Itaquera</t>
  </si>
  <si>
    <t>Subprefeitura Itaim Paulista</t>
  </si>
  <si>
    <t>Subprefeitura Ipiranga</t>
  </si>
  <si>
    <t>Subprefeitura Guaianases</t>
  </si>
  <si>
    <t>Subprefeitura Freguesia/Brasilândia</t>
  </si>
  <si>
    <t>Subprefeitura Ermelino Matarazzo</t>
  </si>
  <si>
    <t>Subprefeitura Cidade Tiradentes</t>
  </si>
  <si>
    <t>Subprefeitura Cidade Ademar</t>
  </si>
  <si>
    <t>Subprefeitura Casa Verde</t>
  </si>
  <si>
    <t>Subprefeitura Capela do Socorro</t>
  </si>
  <si>
    <t>Subprefeitura Aricanduva</t>
  </si>
  <si>
    <t>Secretaria Municipal do Verde e Meio Ambiente</t>
  </si>
  <si>
    <t>Secretaria Municipal de Urbanismo e Licenciamento*</t>
  </si>
  <si>
    <t>Secretaria Municipal de Turismo</t>
  </si>
  <si>
    <t>Secretaria Municipal de Segurança Urbana</t>
  </si>
  <si>
    <t>Secretaria Municipal de Mobilidade e Trânsito</t>
  </si>
  <si>
    <t>Secretaria Municipal de Justiça</t>
  </si>
  <si>
    <t>Secretaria Municipal de Inovação e Tecnologia</t>
  </si>
  <si>
    <t>Secretaria Municipal de Infraestrutura Urbana e Obras</t>
  </si>
  <si>
    <t>Secretaria Municipal de Habitação</t>
  </si>
  <si>
    <t>Secretaria Municipal de Gestão</t>
  </si>
  <si>
    <t>Secretaria Municipal de Esportes e Lazer</t>
  </si>
  <si>
    <t>Secretaria Municipal de Direitos Humanos e Cidadania</t>
  </si>
  <si>
    <t>Secretaria Municipal de Desenvolvimento Econômico e Trabalho</t>
  </si>
  <si>
    <t>Secretaria Municipal de Cultura</t>
  </si>
  <si>
    <t>Secretaria Municipal da Pessoa com Deficiência</t>
  </si>
  <si>
    <t>Secretaria do Governo Municipal</t>
  </si>
  <si>
    <t>Secretaria de Relações Internacionais</t>
  </si>
  <si>
    <t>Secretaria de Relações Institucionais</t>
  </si>
  <si>
    <t>São Paulo Obras - SPObras</t>
  </si>
  <si>
    <t>Procuradoria Geral do Município</t>
  </si>
  <si>
    <t>Não identificado</t>
  </si>
  <si>
    <t>Controladoria Geral do Município</t>
  </si>
  <si>
    <t>Companhia Metropolitana de Habitação - COHAB</t>
  </si>
  <si>
    <t>Casa Civil</t>
  </si>
  <si>
    <t xml:space="preserve">Agência Reguladora de Serviços Públicos do Município de São Paulo** </t>
  </si>
  <si>
    <t>Unidades de 2024  (exetuando-se denúncias)</t>
  </si>
  <si>
    <t>Assuntos - 10 mais solicitados de 2024</t>
  </si>
  <si>
    <t>Unidades - 10 mais solicitadas de 2024</t>
  </si>
  <si>
    <t>2024**</t>
  </si>
  <si>
    <t>Vila Prudente</t>
  </si>
  <si>
    <t>Vila Mariana</t>
  </si>
  <si>
    <t>Vila Maria/Vila Guilherme</t>
  </si>
  <si>
    <t>Sé</t>
  </si>
  <si>
    <t>Sapopemba</t>
  </si>
  <si>
    <t>São Miguel Paulista</t>
  </si>
  <si>
    <t>São Mateus</t>
  </si>
  <si>
    <t>Santo Amaro</t>
  </si>
  <si>
    <t>Santana/Tucuruvi</t>
  </si>
  <si>
    <t>Pirituba/Jaraguá</t>
  </si>
  <si>
    <t>Pinheiros</t>
  </si>
  <si>
    <t>Perus</t>
  </si>
  <si>
    <t>Penha</t>
  </si>
  <si>
    <t>Parelheiros</t>
  </si>
  <si>
    <t>Mooca</t>
  </si>
  <si>
    <t>M'Boi Mirim</t>
  </si>
  <si>
    <t>Lapa</t>
  </si>
  <si>
    <t>Jaçanã/Tremembé</t>
  </si>
  <si>
    <t>Jabaquara</t>
  </si>
  <si>
    <t>Itaquera</t>
  </si>
  <si>
    <t>Itaim Paulista</t>
  </si>
  <si>
    <t>Ipiranga</t>
  </si>
  <si>
    <t>Guaianases</t>
  </si>
  <si>
    <t>Freguesia/Brasilândia</t>
  </si>
  <si>
    <t>Ermelino Matarazzo</t>
  </si>
  <si>
    <t>Cidade Tiradentes</t>
  </si>
  <si>
    <t>Cidade Ademar</t>
  </si>
  <si>
    <t>Casa Verde</t>
  </si>
  <si>
    <t>Capela do Socorro</t>
  </si>
  <si>
    <t>Campo Limpo</t>
  </si>
  <si>
    <t>Butantã</t>
  </si>
  <si>
    <t>Aricanduva</t>
  </si>
  <si>
    <t>% Total dentre as subprefeituras</t>
  </si>
  <si>
    <t>Subprefeituras PMSP</t>
  </si>
  <si>
    <t>Subprefeituras de 2024  (exetuando-se denúncias)</t>
  </si>
  <si>
    <t/>
  </si>
  <si>
    <t>Subprefeituras - 10 mais demandadas de 2024</t>
  </si>
  <si>
    <t>Total Geral</t>
  </si>
  <si>
    <t>Deferidas</t>
  </si>
  <si>
    <t>Indeferidas</t>
  </si>
  <si>
    <t>Reclassificadas</t>
  </si>
  <si>
    <t>Total denúncias</t>
  </si>
  <si>
    <t>Total de denúncias *(exceto canceladas)</t>
  </si>
  <si>
    <t>Canceladas</t>
  </si>
  <si>
    <t>Denúncias</t>
  </si>
  <si>
    <t>% Total 2024</t>
  </si>
  <si>
    <t>Média anual</t>
  </si>
  <si>
    <t>Agência Reguladora de Serviços Públicos do Município de São Paulo</t>
  </si>
  <si>
    <t>Secretaria Executiva de Limpeza 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</si>
</sst>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&quot; &quot;#,##0.00&quot; &quot;;&quot;-&quot;#,##0.00&quot; &quot;;&quot; -&quot;00&quot; &quot;;&quot; &quot;@&quot; &quot;"/>
  </numFmts>
  <fonts count="59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0"/>
      <name val="Arial"/>
      <family val="2"/>
    </font>
    <font>
      <b/>
      <sz val="10"/>
      <color rgb="FF00000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 "/>
    </font>
    <font>
      <b/>
      <sz val="12"/>
      <color rgb="FF000000"/>
      <name val="Arial "/>
    </font>
    <font>
      <sz val="11"/>
      <color rgb="FF800080"/>
      <name val="Calibri"/>
      <family val="2"/>
    </font>
    <font>
      <sz val="11"/>
      <color rgb="FF9C0006"/>
      <name val="Calibri"/>
      <family val="2"/>
    </font>
    <font>
      <b/>
      <sz val="11"/>
      <color rgb="FF44546A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 "/>
    </font>
    <font>
      <b/>
      <sz val="11"/>
      <color rgb="FF000000"/>
      <name val="Arial "/>
    </font>
    <font>
      <sz val="12"/>
      <color theme="0"/>
      <name val="Arial "/>
    </font>
    <font>
      <b/>
      <sz val="10"/>
      <color rgb="FF000000"/>
      <name val="Calibri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11"/>
      <color rgb="FFFF0000"/>
      <name val="Calibri"/>
      <family val="2"/>
    </font>
    <font>
      <b/>
      <sz val="11"/>
      <color theme="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99CC"/>
        <bgColor rgb="FFFF99CC"/>
      </patternFill>
    </fill>
    <fill>
      <patternFill patternType="solid">
        <fgColor rgb="FFFFC7CE"/>
        <bgColor rgb="FFFFC7CE"/>
      </patternFill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</fills>
  <borders count="10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8EA9DB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12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 applyNumberFormat="0" applyFont="0" applyBorder="0" applyProtection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12" fillId="0" borderId="0" applyNumberFormat="0" applyFont="0" applyBorder="0" applyProtection="0"/>
    <xf numFmtId="0" fontId="35" fillId="0" borderId="0"/>
    <xf numFmtId="0" fontId="8" fillId="0" borderId="0"/>
    <xf numFmtId="0" fontId="35" fillId="0" borderId="0"/>
    <xf numFmtId="0" fontId="12" fillId="0" borderId="0"/>
    <xf numFmtId="0" fontId="12" fillId="0" borderId="0" applyNumberFormat="0" applyFont="0" applyBorder="0" applyProtection="0"/>
    <xf numFmtId="0" fontId="12" fillId="0" borderId="0" applyNumberFormat="0" applyFont="0" applyBorder="0" applyProtection="0"/>
    <xf numFmtId="0" fontId="39" fillId="5" borderId="0" applyNumberFormat="0" applyBorder="0" applyAlignment="0" applyProtection="0"/>
    <xf numFmtId="0" fontId="40" fillId="6" borderId="0" applyNumberFormat="0" applyBorder="0" applyAlignment="0" applyProtection="0"/>
    <xf numFmtId="0" fontId="8" fillId="0" borderId="0"/>
    <xf numFmtId="0" fontId="12" fillId="0" borderId="0" applyNumberFormat="0" applyBorder="0" applyProtection="0"/>
    <xf numFmtId="0" fontId="41" fillId="0" borderId="63" applyNumberFormat="0" applyFill="0" applyAlignment="0" applyProtection="0"/>
    <xf numFmtId="0" fontId="7" fillId="0" borderId="0"/>
    <xf numFmtId="43" fontId="35" fillId="0" borderId="0" applyFont="0" applyFill="0" applyBorder="0" applyAlignment="0" applyProtection="0"/>
    <xf numFmtId="0" fontId="12" fillId="0" borderId="0" applyNumberFormat="0" applyBorder="0" applyProtection="0"/>
    <xf numFmtId="0" fontId="12" fillId="0" borderId="0" applyNumberFormat="0" applyBorder="0" applyProtection="0"/>
    <xf numFmtId="0" fontId="19" fillId="0" borderId="0" applyNumberFormat="0" applyBorder="0" applyProtection="0"/>
    <xf numFmtId="0" fontId="12" fillId="0" borderId="0" applyNumberFormat="0" applyFont="0" applyBorder="0" applyProtection="0"/>
    <xf numFmtId="165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28">
    <xf numFmtId="0" fontId="0" fillId="0" borderId="0" xfId="0"/>
    <xf numFmtId="0" fontId="14" fillId="0" borderId="0" xfId="0" applyFont="1"/>
    <xf numFmtId="0" fontId="1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9" fillId="0" borderId="0" xfId="0" applyFont="1"/>
    <xf numFmtId="0" fontId="16" fillId="2" borderId="17" xfId="0" applyFont="1" applyFill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22" fillId="0" borderId="0" xfId="0" applyFont="1" applyAlignment="1">
      <alignment horizontal="center"/>
    </xf>
    <xf numFmtId="3" fontId="15" fillId="0" borderId="6" xfId="0" applyNumberFormat="1" applyFont="1" applyBorder="1" applyAlignment="1">
      <alignment horizontal="center"/>
    </xf>
    <xf numFmtId="3" fontId="15" fillId="0" borderId="7" xfId="0" applyNumberFormat="1" applyFont="1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0" fillId="0" borderId="1" xfId="0" applyBorder="1"/>
    <xf numFmtId="0" fontId="13" fillId="0" borderId="1" xfId="0" applyFont="1" applyBorder="1" applyAlignment="1">
      <alignment horizontal="left"/>
    </xf>
    <xf numFmtId="0" fontId="4" fillId="0" borderId="0" xfId="0" applyFont="1"/>
    <xf numFmtId="49" fontId="27" fillId="0" borderId="0" xfId="0" applyNumberFormat="1" applyFont="1"/>
    <xf numFmtId="49" fontId="9" fillId="0" borderId="0" xfId="0" applyNumberFormat="1" applyFont="1"/>
    <xf numFmtId="1" fontId="9" fillId="0" borderId="0" xfId="0" applyNumberFormat="1" applyFont="1"/>
    <xf numFmtId="2" fontId="9" fillId="0" borderId="0" xfId="0" applyNumberFormat="1" applyFont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3" fontId="17" fillId="0" borderId="0" xfId="0" applyNumberFormat="1" applyFont="1"/>
    <xf numFmtId="0" fontId="29" fillId="0" borderId="0" xfId="0" applyFont="1"/>
    <xf numFmtId="0" fontId="33" fillId="0" borderId="0" xfId="0" applyFont="1"/>
    <xf numFmtId="17" fontId="16" fillId="0" borderId="37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17" fontId="16" fillId="0" borderId="38" xfId="0" applyNumberFormat="1" applyFont="1" applyBorder="1" applyAlignment="1">
      <alignment horizontal="center"/>
    </xf>
    <xf numFmtId="2" fontId="18" fillId="0" borderId="39" xfId="0" applyNumberFormat="1" applyFont="1" applyBorder="1" applyAlignment="1">
      <alignment horizontal="center"/>
    </xf>
    <xf numFmtId="17" fontId="16" fillId="0" borderId="40" xfId="0" applyNumberFormat="1" applyFont="1" applyBorder="1" applyAlignment="1">
      <alignment horizontal="center"/>
    </xf>
    <xf numFmtId="17" fontId="16" fillId="0" borderId="2" xfId="0" applyNumberFormat="1" applyFont="1" applyBorder="1" applyAlignment="1">
      <alignment horizontal="center"/>
    </xf>
    <xf numFmtId="2" fontId="18" fillId="0" borderId="41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18" fillId="0" borderId="39" xfId="0" applyNumberFormat="1" applyFont="1" applyBorder="1" applyAlignment="1">
      <alignment horizontal="center"/>
    </xf>
    <xf numFmtId="1" fontId="18" fillId="0" borderId="41" xfId="0" applyNumberFormat="1" applyFont="1" applyBorder="1" applyAlignment="1">
      <alignment horizontal="center"/>
    </xf>
    <xf numFmtId="3" fontId="16" fillId="0" borderId="17" xfId="94" applyNumberFormat="1" applyFont="1" applyBorder="1" applyAlignment="1">
      <alignment horizontal="center" vertical="center"/>
    </xf>
    <xf numFmtId="0" fontId="12" fillId="0" borderId="0" xfId="94"/>
    <xf numFmtId="1" fontId="32" fillId="0" borderId="51" xfId="94" applyNumberFormat="1" applyFont="1" applyBorder="1" applyAlignment="1">
      <alignment horizontal="center" vertical="center"/>
    </xf>
    <xf numFmtId="0" fontId="32" fillId="0" borderId="51" xfId="95" applyFont="1" applyBorder="1" applyAlignment="1">
      <alignment horizontal="center" vertical="center"/>
    </xf>
    <xf numFmtId="0" fontId="6" fillId="0" borderId="50" xfId="94" applyFont="1" applyBorder="1" applyAlignment="1">
      <alignment horizontal="center"/>
    </xf>
    <xf numFmtId="0" fontId="6" fillId="0" borderId="49" xfId="94" applyFont="1" applyBorder="1" applyAlignment="1">
      <alignment horizontal="center"/>
    </xf>
    <xf numFmtId="0" fontId="6" fillId="0" borderId="49" xfId="95" applyFont="1" applyBorder="1" applyAlignment="1">
      <alignment horizontal="center" vertical="center"/>
    </xf>
    <xf numFmtId="0" fontId="44" fillId="0" borderId="51" xfId="94" applyFont="1" applyBorder="1" applyAlignment="1">
      <alignment horizontal="left"/>
    </xf>
    <xf numFmtId="2" fontId="16" fillId="4" borderId="2" xfId="94" applyNumberFormat="1" applyFont="1" applyFill="1" applyBorder="1" applyAlignment="1">
      <alignment horizontal="center" vertical="center"/>
    </xf>
    <xf numFmtId="1" fontId="16" fillId="4" borderId="2" xfId="94" applyNumberFormat="1" applyFont="1" applyFill="1" applyBorder="1" applyAlignment="1">
      <alignment horizontal="center" vertical="center"/>
    </xf>
    <xf numFmtId="17" fontId="16" fillId="4" borderId="3" xfId="94" applyNumberFormat="1" applyFont="1" applyFill="1" applyBorder="1" applyAlignment="1">
      <alignment horizontal="center" vertical="center"/>
    </xf>
    <xf numFmtId="17" fontId="16" fillId="4" borderId="21" xfId="94" applyNumberFormat="1" applyFont="1" applyFill="1" applyBorder="1" applyAlignment="1">
      <alignment horizontal="center" vertical="center"/>
    </xf>
    <xf numFmtId="17" fontId="16" fillId="7" borderId="3" xfId="94" applyNumberFormat="1" applyFont="1" applyFill="1" applyBorder="1" applyAlignment="1">
      <alignment horizontal="center" vertical="center"/>
    </xf>
    <xf numFmtId="17" fontId="16" fillId="7" borderId="21" xfId="94" applyNumberFormat="1" applyFont="1" applyFill="1" applyBorder="1" applyAlignment="1">
      <alignment horizontal="center" vertical="center"/>
    </xf>
    <xf numFmtId="17" fontId="16" fillId="7" borderId="22" xfId="94" applyNumberFormat="1" applyFont="1" applyFill="1" applyBorder="1" applyAlignment="1">
      <alignment horizontal="center" vertical="center"/>
    </xf>
    <xf numFmtId="17" fontId="16" fillId="7" borderId="16" xfId="94" applyNumberFormat="1" applyFont="1" applyFill="1" applyBorder="1" applyAlignment="1">
      <alignment horizontal="center" vertical="center"/>
    </xf>
    <xf numFmtId="0" fontId="16" fillId="7" borderId="2" xfId="94" applyFont="1" applyFill="1" applyBorder="1" applyAlignment="1">
      <alignment horizontal="center"/>
    </xf>
    <xf numFmtId="0" fontId="16" fillId="0" borderId="0" xfId="94" applyFont="1" applyAlignment="1">
      <alignment horizontal="center" vertical="center"/>
    </xf>
    <xf numFmtId="0" fontId="36" fillId="0" borderId="0" xfId="94" applyFont="1" applyAlignment="1">
      <alignment horizontal="center" wrapText="1"/>
    </xf>
    <xf numFmtId="0" fontId="18" fillId="0" borderId="0" xfId="94" applyFont="1"/>
    <xf numFmtId="1" fontId="18" fillId="0" borderId="0" xfId="94" applyNumberFormat="1" applyFont="1"/>
    <xf numFmtId="0" fontId="18" fillId="0" borderId="0" xfId="94" applyFont="1" applyAlignment="1">
      <alignment horizontal="center" vertical="center"/>
    </xf>
    <xf numFmtId="0" fontId="19" fillId="0" borderId="0" xfId="94" applyFont="1"/>
    <xf numFmtId="0" fontId="19" fillId="0" borderId="0" xfId="94" applyFont="1" applyAlignment="1">
      <alignment horizontal="center" vertical="center"/>
    </xf>
    <xf numFmtId="0" fontId="49" fillId="0" borderId="0" xfId="94" applyFont="1"/>
    <xf numFmtId="1" fontId="49" fillId="0" borderId="0" xfId="94" applyNumberFormat="1" applyFont="1"/>
    <xf numFmtId="0" fontId="49" fillId="0" borderId="0" xfId="94" applyFont="1" applyAlignment="1">
      <alignment horizontal="center" vertical="center"/>
    </xf>
    <xf numFmtId="0" fontId="50" fillId="0" borderId="0" xfId="94" applyFont="1"/>
    <xf numFmtId="0" fontId="50" fillId="0" borderId="0" xfId="94" applyFont="1" applyAlignment="1">
      <alignment horizontal="center" vertical="center"/>
    </xf>
    <xf numFmtId="0" fontId="1" fillId="0" borderId="0" xfId="94" applyFont="1"/>
    <xf numFmtId="1" fontId="1" fillId="0" borderId="0" xfId="94" applyNumberFormat="1" applyFont="1"/>
    <xf numFmtId="0" fontId="1" fillId="0" borderId="0" xfId="94" applyFont="1" applyAlignment="1">
      <alignment horizontal="center" vertical="center"/>
    </xf>
    <xf numFmtId="2" fontId="1" fillId="0" borderId="0" xfId="94" applyNumberFormat="1" applyFont="1" applyAlignment="1">
      <alignment horizontal="center"/>
    </xf>
    <xf numFmtId="0" fontId="1" fillId="0" borderId="0" xfId="94" applyFont="1" applyAlignment="1">
      <alignment horizontal="center"/>
    </xf>
    <xf numFmtId="1" fontId="1" fillId="0" borderId="0" xfId="94" applyNumberFormat="1" applyFont="1" applyAlignment="1">
      <alignment horizontal="center"/>
    </xf>
    <xf numFmtId="0" fontId="1" fillId="0" borderId="0" xfId="94" applyFont="1" applyAlignment="1">
      <alignment horizontal="left"/>
    </xf>
    <xf numFmtId="0" fontId="15" fillId="0" borderId="0" xfId="94" applyFont="1"/>
    <xf numFmtId="0" fontId="6" fillId="0" borderId="9" xfId="95" applyFont="1" applyBorder="1" applyAlignment="1">
      <alignment horizontal="center" vertical="center"/>
    </xf>
    <xf numFmtId="0" fontId="16" fillId="4" borderId="5" xfId="94" applyFont="1" applyFill="1" applyBorder="1" applyAlignment="1">
      <alignment horizontal="left" vertical="center"/>
    </xf>
    <xf numFmtId="17" fontId="16" fillId="4" borderId="74" xfId="94" applyNumberFormat="1" applyFont="1" applyFill="1" applyBorder="1" applyAlignment="1">
      <alignment horizontal="center" vertical="center"/>
    </xf>
    <xf numFmtId="17" fontId="16" fillId="4" borderId="73" xfId="94" applyNumberFormat="1" applyFont="1" applyFill="1" applyBorder="1" applyAlignment="1">
      <alignment horizontal="center" vertical="center"/>
    </xf>
    <xf numFmtId="0" fontId="16" fillId="4" borderId="73" xfId="94" applyFont="1" applyFill="1" applyBorder="1" applyAlignment="1">
      <alignment horizontal="center" vertical="center"/>
    </xf>
    <xf numFmtId="0" fontId="16" fillId="4" borderId="72" xfId="94" applyFont="1" applyFill="1" applyBorder="1" applyAlignment="1">
      <alignment horizontal="center" vertical="center"/>
    </xf>
    <xf numFmtId="164" fontId="21" fillId="4" borderId="2" xfId="94" applyNumberFormat="1" applyFont="1" applyFill="1" applyBorder="1" applyAlignment="1">
      <alignment horizontal="center" vertical="center" wrapText="1"/>
    </xf>
    <xf numFmtId="0" fontId="23" fillId="0" borderId="19" xfId="94" applyFont="1" applyBorder="1" applyAlignment="1">
      <alignment horizontal="left"/>
    </xf>
    <xf numFmtId="2" fontId="16" fillId="0" borderId="28" xfId="94" applyNumberFormat="1" applyFont="1" applyBorder="1" applyAlignment="1">
      <alignment horizontal="center" vertical="center"/>
    </xf>
    <xf numFmtId="0" fontId="23" fillId="0" borderId="32" xfId="94" applyFont="1" applyBorder="1" applyAlignment="1">
      <alignment horizontal="left"/>
    </xf>
    <xf numFmtId="0" fontId="23" fillId="0" borderId="66" xfId="94" applyFont="1" applyBorder="1" applyAlignment="1">
      <alignment horizontal="left"/>
    </xf>
    <xf numFmtId="0" fontId="23" fillId="0" borderId="43" xfId="94" applyFont="1" applyBorder="1" applyAlignment="1">
      <alignment horizontal="left"/>
    </xf>
    <xf numFmtId="3" fontId="16" fillId="0" borderId="71" xfId="94" applyNumberFormat="1" applyFont="1" applyBorder="1" applyAlignment="1">
      <alignment horizontal="center" vertical="center"/>
    </xf>
    <xf numFmtId="0" fontId="23" fillId="0" borderId="41" xfId="94" applyFont="1" applyBorder="1" applyAlignment="1">
      <alignment horizontal="left"/>
    </xf>
    <xf numFmtId="164" fontId="24" fillId="0" borderId="0" xfId="94" applyNumberFormat="1" applyFont="1"/>
    <xf numFmtId="3" fontId="16" fillId="4" borderId="69" xfId="94" applyNumberFormat="1" applyFont="1" applyFill="1" applyBorder="1" applyAlignment="1">
      <alignment horizontal="center" vertical="center"/>
    </xf>
    <xf numFmtId="3" fontId="16" fillId="4" borderId="68" xfId="94" applyNumberFormat="1" applyFont="1" applyFill="1" applyBorder="1" applyAlignment="1">
      <alignment horizontal="center" vertical="center"/>
    </xf>
    <xf numFmtId="2" fontId="16" fillId="4" borderId="67" xfId="94" applyNumberFormat="1" applyFont="1" applyFill="1" applyBorder="1" applyAlignment="1">
      <alignment horizontal="center" vertical="center"/>
    </xf>
    <xf numFmtId="3" fontId="47" fillId="0" borderId="0" xfId="94" applyNumberFormat="1" applyFont="1" applyAlignment="1">
      <alignment horizontal="center" vertical="center"/>
    </xf>
    <xf numFmtId="3" fontId="24" fillId="0" borderId="0" xfId="94" applyNumberFormat="1" applyFont="1"/>
    <xf numFmtId="0" fontId="24" fillId="0" borderId="0" xfId="94" applyFont="1"/>
    <xf numFmtId="0" fontId="16" fillId="0" borderId="0" xfId="94" applyFont="1" applyAlignment="1">
      <alignment horizontal="center"/>
    </xf>
    <xf numFmtId="0" fontId="16" fillId="0" borderId="0" xfId="94" applyFont="1"/>
    <xf numFmtId="3" fontId="37" fillId="0" borderId="0" xfId="94" applyNumberFormat="1" applyFont="1" applyAlignment="1">
      <alignment horizontal="center" vertical="center"/>
    </xf>
    <xf numFmtId="0" fontId="38" fillId="4" borderId="8" xfId="94" applyFont="1" applyFill="1" applyBorder="1" applyAlignment="1">
      <alignment horizontal="left" vertical="center"/>
    </xf>
    <xf numFmtId="0" fontId="45" fillId="0" borderId="0" xfId="94" applyFont="1"/>
    <xf numFmtId="3" fontId="45" fillId="0" borderId="0" xfId="94" applyNumberFormat="1" applyFont="1" applyAlignment="1">
      <alignment horizontal="center"/>
    </xf>
    <xf numFmtId="3" fontId="46" fillId="0" borderId="0" xfId="94" applyNumberFormat="1" applyFont="1"/>
    <xf numFmtId="0" fontId="32" fillId="0" borderId="43" xfId="95" applyFont="1" applyBorder="1" applyAlignment="1">
      <alignment horizontal="center" vertical="center"/>
    </xf>
    <xf numFmtId="2" fontId="32" fillId="0" borderId="51" xfId="95" applyNumberFormat="1" applyFont="1" applyBorder="1" applyAlignment="1">
      <alignment horizontal="center" vertical="center"/>
    </xf>
    <xf numFmtId="3" fontId="16" fillId="0" borderId="70" xfId="94" applyNumberFormat="1" applyFont="1" applyBorder="1" applyAlignment="1">
      <alignment horizontal="center" vertical="center"/>
    </xf>
    <xf numFmtId="3" fontId="12" fillId="0" borderId="0" xfId="94" applyNumberFormat="1"/>
    <xf numFmtId="0" fontId="46" fillId="0" borderId="0" xfId="94" applyFont="1"/>
    <xf numFmtId="0" fontId="23" fillId="0" borderId="32" xfId="94" applyFont="1" applyBorder="1" applyAlignment="1">
      <alignment horizontal="left" vertical="center" wrapText="1"/>
    </xf>
    <xf numFmtId="1" fontId="12" fillId="0" borderId="0" xfId="94" applyNumberFormat="1"/>
    <xf numFmtId="3" fontId="16" fillId="0" borderId="14" xfId="94" applyNumberFormat="1" applyFont="1" applyBorder="1" applyAlignment="1">
      <alignment horizontal="center" vertical="center"/>
    </xf>
    <xf numFmtId="3" fontId="16" fillId="0" borderId="23" xfId="94" applyNumberFormat="1" applyFont="1" applyBorder="1" applyAlignment="1">
      <alignment horizontal="center" vertical="center"/>
    </xf>
    <xf numFmtId="2" fontId="16" fillId="0" borderId="14" xfId="94" applyNumberFormat="1" applyFont="1" applyBorder="1" applyAlignment="1">
      <alignment horizontal="center" vertical="center"/>
    </xf>
    <xf numFmtId="164" fontId="16" fillId="4" borderId="2" xfId="94" applyNumberFormat="1" applyFont="1" applyFill="1" applyBorder="1" applyAlignment="1">
      <alignment horizontal="center" vertical="center" wrapText="1"/>
    </xf>
    <xf numFmtId="1" fontId="32" fillId="0" borderId="43" xfId="94" applyNumberFormat="1" applyFont="1" applyBorder="1" applyAlignment="1">
      <alignment horizontal="center" vertical="center"/>
    </xf>
    <xf numFmtId="0" fontId="32" fillId="0" borderId="20" xfId="95" applyFont="1" applyBorder="1" applyAlignment="1">
      <alignment horizontal="center" vertical="center"/>
    </xf>
    <xf numFmtId="1" fontId="32" fillId="0" borderId="20" xfId="94" applyNumberFormat="1" applyFont="1" applyBorder="1" applyAlignment="1">
      <alignment horizontal="center" vertical="center"/>
    </xf>
    <xf numFmtId="0" fontId="6" fillId="0" borderId="43" xfId="95" applyFont="1" applyBorder="1"/>
    <xf numFmtId="0" fontId="4" fillId="0" borderId="1" xfId="94" applyFont="1" applyBorder="1" applyAlignment="1">
      <alignment horizontal="center"/>
    </xf>
    <xf numFmtId="43" fontId="0" fillId="0" borderId="0" xfId="111" applyFont="1" applyFill="1"/>
    <xf numFmtId="0" fontId="6" fillId="0" borderId="43" xfId="111" applyNumberFormat="1" applyFont="1" applyFill="1" applyBorder="1" applyAlignment="1">
      <alignment horizontal="left"/>
    </xf>
    <xf numFmtId="0" fontId="6" fillId="0" borderId="9" xfId="111" applyNumberFormat="1" applyFont="1" applyFill="1" applyBorder="1" applyAlignment="1">
      <alignment horizontal="center" vertical="center"/>
    </xf>
    <xf numFmtId="0" fontId="6" fillId="0" borderId="1" xfId="111" applyNumberFormat="1" applyFont="1" applyFill="1" applyBorder="1" applyAlignment="1">
      <alignment horizontal="center" vertical="center"/>
    </xf>
    <xf numFmtId="0" fontId="6" fillId="0" borderId="1" xfId="111" applyNumberFormat="1" applyFont="1" applyFill="1" applyBorder="1" applyAlignment="1">
      <alignment horizontal="center"/>
    </xf>
    <xf numFmtId="0" fontId="6" fillId="0" borderId="42" xfId="111" applyNumberFormat="1" applyFont="1" applyFill="1" applyBorder="1" applyAlignment="1">
      <alignment horizontal="center"/>
    </xf>
    <xf numFmtId="0" fontId="32" fillId="0" borderId="32" xfId="111" applyNumberFormat="1" applyFont="1" applyFill="1" applyBorder="1" applyAlignment="1">
      <alignment horizontal="center" vertical="center"/>
    </xf>
    <xf numFmtId="1" fontId="32" fillId="0" borderId="32" xfId="111" applyNumberFormat="1" applyFont="1" applyFill="1" applyBorder="1" applyAlignment="1">
      <alignment horizontal="center" vertical="center"/>
    </xf>
    <xf numFmtId="2" fontId="32" fillId="0" borderId="20" xfId="111" applyNumberFormat="1" applyFont="1" applyFill="1" applyBorder="1" applyAlignment="1">
      <alignment horizontal="center" vertical="center"/>
    </xf>
    <xf numFmtId="0" fontId="12" fillId="0" borderId="43" xfId="94" applyBorder="1" applyAlignment="1">
      <alignment horizontal="left"/>
    </xf>
    <xf numFmtId="0" fontId="4" fillId="0" borderId="42" xfId="94" applyFont="1" applyBorder="1" applyAlignment="1">
      <alignment horizontal="center"/>
    </xf>
    <xf numFmtId="0" fontId="0" fillId="0" borderId="0" xfId="95" applyFont="1"/>
    <xf numFmtId="0" fontId="6" fillId="0" borderId="43" xfId="94" applyFont="1" applyBorder="1" applyAlignment="1">
      <alignment horizontal="left"/>
    </xf>
    <xf numFmtId="2" fontId="32" fillId="0" borderId="20" xfId="95" applyNumberFormat="1" applyFont="1" applyBorder="1" applyAlignment="1">
      <alignment horizontal="center" vertical="center"/>
    </xf>
    <xf numFmtId="0" fontId="32" fillId="0" borderId="32" xfId="95" applyFont="1" applyBorder="1" applyAlignment="1">
      <alignment horizontal="center" vertical="center"/>
    </xf>
    <xf numFmtId="1" fontId="32" fillId="0" borderId="32" xfId="94" applyNumberFormat="1" applyFont="1" applyBorder="1" applyAlignment="1">
      <alignment horizontal="center" vertical="center"/>
    </xf>
    <xf numFmtId="0" fontId="6" fillId="0" borderId="43" xfId="94" applyFont="1" applyBorder="1"/>
    <xf numFmtId="0" fontId="6" fillId="0" borderId="9" xfId="94" applyFont="1" applyBorder="1" applyAlignment="1">
      <alignment horizontal="center" vertical="center"/>
    </xf>
    <xf numFmtId="0" fontId="6" fillId="0" borderId="1" xfId="95" applyFont="1" applyBorder="1" applyAlignment="1">
      <alignment horizontal="center" vertical="center"/>
    </xf>
    <xf numFmtId="0" fontId="6" fillId="0" borderId="1" xfId="94" applyFont="1" applyBorder="1" applyAlignment="1">
      <alignment horizontal="center" vertical="center"/>
    </xf>
    <xf numFmtId="0" fontId="6" fillId="0" borderId="1" xfId="94" applyFont="1" applyBorder="1" applyAlignment="1">
      <alignment horizontal="center"/>
    </xf>
    <xf numFmtId="0" fontId="6" fillId="0" borderId="42" xfId="94" applyFont="1" applyBorder="1" applyAlignment="1">
      <alignment horizontal="center"/>
    </xf>
    <xf numFmtId="2" fontId="32" fillId="0" borderId="43" xfId="95" applyNumberFormat="1" applyFont="1" applyBorder="1" applyAlignment="1">
      <alignment horizontal="center" vertical="center"/>
    </xf>
    <xf numFmtId="0" fontId="6" fillId="0" borderId="44" xfId="94" applyFont="1" applyBorder="1"/>
    <xf numFmtId="0" fontId="6" fillId="0" borderId="46" xfId="94" applyFont="1" applyBorder="1" applyAlignment="1">
      <alignment horizontal="center" vertical="center"/>
    </xf>
    <xf numFmtId="0" fontId="32" fillId="0" borderId="66" xfId="95" applyFont="1" applyBorder="1" applyAlignment="1">
      <alignment horizontal="center" vertical="center"/>
    </xf>
    <xf numFmtId="1" fontId="32" fillId="0" borderId="66" xfId="94" applyNumberFormat="1" applyFont="1" applyBorder="1" applyAlignment="1">
      <alignment horizontal="center" vertical="center"/>
    </xf>
    <xf numFmtId="2" fontId="32" fillId="0" borderId="76" xfId="95" applyNumberFormat="1" applyFont="1" applyBorder="1" applyAlignment="1">
      <alignment horizontal="center" vertical="center"/>
    </xf>
    <xf numFmtId="0" fontId="23" fillId="7" borderId="2" xfId="94" applyFont="1" applyFill="1" applyBorder="1" applyAlignment="1">
      <alignment horizontal="left"/>
    </xf>
    <xf numFmtId="0" fontId="23" fillId="4" borderId="21" xfId="94" applyFont="1" applyFill="1" applyBorder="1" applyAlignment="1">
      <alignment horizontal="center" vertical="center"/>
    </xf>
    <xf numFmtId="0" fontId="23" fillId="4" borderId="22" xfId="94" applyFont="1" applyFill="1" applyBorder="1" applyAlignment="1">
      <alignment horizontal="center" vertical="center"/>
    </xf>
    <xf numFmtId="0" fontId="23" fillId="4" borderId="2" xfId="94" applyFont="1" applyFill="1" applyBorder="1" applyAlignment="1">
      <alignment horizontal="center" vertical="center"/>
    </xf>
    <xf numFmtId="0" fontId="23" fillId="4" borderId="3" xfId="94" applyFont="1" applyFill="1" applyBorder="1" applyAlignment="1">
      <alignment horizontal="center" vertical="center"/>
    </xf>
    <xf numFmtId="0" fontId="12" fillId="0" borderId="0" xfId="94" applyAlignment="1">
      <alignment horizontal="justify" wrapText="1"/>
    </xf>
    <xf numFmtId="49" fontId="14" fillId="3" borderId="30" xfId="0" applyNumberFormat="1" applyFont="1" applyFill="1" applyBorder="1" applyAlignment="1">
      <alignment horizontal="center" vertical="center"/>
    </xf>
    <xf numFmtId="2" fontId="23" fillId="4" borderId="2" xfId="95" applyNumberFormat="1" applyFont="1" applyFill="1" applyBorder="1" applyAlignment="1">
      <alignment horizontal="center" vertical="center"/>
    </xf>
    <xf numFmtId="0" fontId="23" fillId="4" borderId="8" xfId="94" applyFont="1" applyFill="1" applyBorder="1" applyAlignment="1">
      <alignment horizontal="center" vertical="center"/>
    </xf>
    <xf numFmtId="0" fontId="6" fillId="0" borderId="46" xfId="94" applyFont="1" applyBorder="1" applyAlignment="1">
      <alignment horizontal="center"/>
    </xf>
    <xf numFmtId="0" fontId="12" fillId="0" borderId="0" xfId="94" applyAlignment="1">
      <alignment vertical="top" wrapText="1"/>
    </xf>
    <xf numFmtId="0" fontId="12" fillId="0" borderId="0" xfId="94" applyAlignment="1">
      <alignment wrapText="1"/>
    </xf>
    <xf numFmtId="0" fontId="6" fillId="0" borderId="47" xfId="94" applyFont="1" applyBorder="1" applyAlignment="1">
      <alignment horizontal="center"/>
    </xf>
    <xf numFmtId="1" fontId="23" fillId="4" borderId="2" xfId="94" applyNumberFormat="1" applyFont="1" applyFill="1" applyBorder="1" applyAlignment="1">
      <alignment horizontal="center" vertical="center"/>
    </xf>
    <xf numFmtId="0" fontId="15" fillId="0" borderId="0" xfId="94" applyFont="1" applyAlignment="1">
      <alignment horizontal="center"/>
    </xf>
    <xf numFmtId="1" fontId="15" fillId="0" borderId="0" xfId="94" applyNumberFormat="1" applyFont="1" applyAlignment="1">
      <alignment horizontal="center"/>
    </xf>
    <xf numFmtId="0" fontId="6" fillId="0" borderId="45" xfId="94" applyFont="1" applyBorder="1" applyAlignment="1">
      <alignment horizontal="center" vertical="center"/>
    </xf>
    <xf numFmtId="0" fontId="6" fillId="0" borderId="46" xfId="95" applyFont="1" applyBorder="1" applyAlignment="1">
      <alignment horizontal="center" vertical="center"/>
    </xf>
    <xf numFmtId="0" fontId="12" fillId="0" borderId="0" xfId="94" applyAlignment="1">
      <alignment horizontal="center"/>
    </xf>
    <xf numFmtId="0" fontId="23" fillId="4" borderId="2" xfId="95" applyFont="1" applyFill="1" applyBorder="1" applyAlignment="1">
      <alignment horizontal="center" vertical="center"/>
    </xf>
    <xf numFmtId="0" fontId="12" fillId="0" borderId="0" xfId="94" applyAlignment="1">
      <alignment horizontal="center" vertical="center" wrapText="1"/>
    </xf>
    <xf numFmtId="0" fontId="12" fillId="0" borderId="0" xfId="94" applyAlignment="1">
      <alignment horizontal="center" vertical="center"/>
    </xf>
    <xf numFmtId="2" fontId="12" fillId="0" borderId="0" xfId="94" applyNumberFormat="1" applyAlignment="1">
      <alignment horizontal="center" vertical="center"/>
    </xf>
    <xf numFmtId="49" fontId="14" fillId="3" borderId="29" xfId="0" applyNumberFormat="1" applyFont="1" applyFill="1" applyBorder="1" applyAlignment="1">
      <alignment horizontal="center" vertical="center"/>
    </xf>
    <xf numFmtId="17" fontId="16" fillId="4" borderId="17" xfId="94" applyNumberFormat="1" applyFont="1" applyFill="1" applyBorder="1" applyAlignment="1">
      <alignment horizontal="center" vertical="center"/>
    </xf>
    <xf numFmtId="17" fontId="16" fillId="4" borderId="18" xfId="94" applyNumberFormat="1" applyFont="1" applyFill="1" applyBorder="1" applyAlignment="1">
      <alignment horizontal="center" vertical="center"/>
    </xf>
    <xf numFmtId="17" fontId="16" fillId="4" borderId="2" xfId="94" applyNumberFormat="1" applyFont="1" applyFill="1" applyBorder="1" applyAlignment="1">
      <alignment horizontal="center" vertical="center"/>
    </xf>
    <xf numFmtId="17" fontId="16" fillId="4" borderId="14" xfId="94" applyNumberFormat="1" applyFont="1" applyFill="1" applyBorder="1" applyAlignment="1">
      <alignment horizontal="center" vertical="center"/>
    </xf>
    <xf numFmtId="0" fontId="18" fillId="0" borderId="54" xfId="94" applyFont="1" applyBorder="1" applyAlignment="1">
      <alignment horizontal="center" vertical="center"/>
    </xf>
    <xf numFmtId="0" fontId="18" fillId="0" borderId="34" xfId="94" applyFont="1" applyBorder="1" applyAlignment="1">
      <alignment horizontal="center" vertical="center"/>
    </xf>
    <xf numFmtId="17" fontId="16" fillId="4" borderId="23" xfId="94" applyNumberFormat="1" applyFont="1" applyFill="1" applyBorder="1" applyAlignment="1">
      <alignment horizontal="center" vertical="center"/>
    </xf>
    <xf numFmtId="0" fontId="18" fillId="0" borderId="60" xfId="94" applyFont="1" applyBorder="1" applyAlignment="1">
      <alignment horizontal="center" vertical="center"/>
    </xf>
    <xf numFmtId="1" fontId="18" fillId="0" borderId="35" xfId="94" applyNumberFormat="1" applyFont="1" applyBorder="1" applyAlignment="1">
      <alignment horizontal="center"/>
    </xf>
    <xf numFmtId="1" fontId="18" fillId="0" borderId="34" xfId="94" applyNumberFormat="1" applyFont="1" applyBorder="1" applyAlignment="1">
      <alignment horizontal="center"/>
    </xf>
    <xf numFmtId="1" fontId="18" fillId="0" borderId="65" xfId="94" applyNumberFormat="1" applyFont="1" applyBorder="1" applyAlignment="1">
      <alignment horizontal="center"/>
    </xf>
    <xf numFmtId="164" fontId="16" fillId="4" borderId="2" xfId="94" applyNumberFormat="1" applyFont="1" applyFill="1" applyBorder="1" applyAlignment="1">
      <alignment horizontal="center" vertical="center" wrapText="1"/>
    </xf>
    <xf numFmtId="0" fontId="42" fillId="0" borderId="1" xfId="0" applyFont="1" applyBorder="1" applyAlignment="1">
      <alignment horizontal="center"/>
    </xf>
    <xf numFmtId="3" fontId="18" fillId="0" borderId="1" xfId="94" applyNumberFormat="1" applyFont="1" applyFill="1" applyBorder="1" applyAlignment="1">
      <alignment horizontal="center" vertical="center"/>
    </xf>
    <xf numFmtId="3" fontId="18" fillId="0" borderId="1" xfId="94" applyNumberFormat="1" applyFont="1" applyBorder="1" applyAlignment="1">
      <alignment horizontal="center" vertical="center"/>
    </xf>
    <xf numFmtId="0" fontId="43" fillId="0" borderId="1" xfId="65" applyFont="1" applyBorder="1" applyAlignment="1">
      <alignment horizontal="center"/>
    </xf>
    <xf numFmtId="0" fontId="0" fillId="0" borderId="1" xfId="0" applyBorder="1"/>
    <xf numFmtId="0" fontId="43" fillId="0" borderId="49" xfId="65" applyFont="1" applyBorder="1" applyAlignment="1">
      <alignment horizontal="center"/>
    </xf>
    <xf numFmtId="3" fontId="18" fillId="0" borderId="49" xfId="94" applyNumberFormat="1" applyFont="1" applyBorder="1" applyAlignment="1">
      <alignment horizontal="center" vertical="center"/>
    </xf>
    <xf numFmtId="3" fontId="18" fillId="0" borderId="49" xfId="94" applyNumberFormat="1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/>
    </xf>
    <xf numFmtId="0" fontId="43" fillId="0" borderId="46" xfId="65" applyFont="1" applyBorder="1" applyAlignment="1">
      <alignment horizontal="center"/>
    </xf>
    <xf numFmtId="3" fontId="18" fillId="0" borderId="46" xfId="94" applyNumberFormat="1" applyFont="1" applyBorder="1" applyAlignment="1">
      <alignment horizontal="center" vertical="center"/>
    </xf>
    <xf numFmtId="3" fontId="18" fillId="0" borderId="46" xfId="94" applyNumberFormat="1" applyFont="1" applyFill="1" applyBorder="1" applyAlignment="1">
      <alignment horizontal="center" vertical="center"/>
    </xf>
    <xf numFmtId="0" fontId="42" fillId="0" borderId="46" xfId="0" applyFont="1" applyBorder="1" applyAlignment="1">
      <alignment horizontal="center"/>
    </xf>
    <xf numFmtId="0" fontId="13" fillId="3" borderId="29" xfId="0" applyFont="1" applyFill="1" applyBorder="1" applyAlignment="1">
      <alignment horizontal="center"/>
    </xf>
    <xf numFmtId="0" fontId="13" fillId="3" borderId="30" xfId="0" applyFont="1" applyFill="1" applyBorder="1" applyAlignment="1">
      <alignment horizontal="center"/>
    </xf>
    <xf numFmtId="0" fontId="15" fillId="0" borderId="0" xfId="94" applyFont="1" applyAlignment="1">
      <alignment horizontal="center" vertical="center"/>
    </xf>
    <xf numFmtId="0" fontId="15" fillId="0" borderId="0" xfId="94" applyFont="1" applyAlignment="1">
      <alignment horizontal="left"/>
    </xf>
    <xf numFmtId="1" fontId="15" fillId="0" borderId="0" xfId="94" applyNumberFormat="1" applyFont="1"/>
    <xf numFmtId="0" fontId="25" fillId="0" borderId="0" xfId="94" applyFont="1" applyAlignment="1">
      <alignment horizontal="center" vertical="center" wrapText="1"/>
    </xf>
    <xf numFmtId="0" fontId="25" fillId="0" borderId="0" xfId="94" applyFont="1" applyAlignment="1">
      <alignment wrapText="1"/>
    </xf>
    <xf numFmtId="0" fontId="25" fillId="0" borderId="0" xfId="94" applyFont="1" applyAlignment="1">
      <alignment horizontal="center" vertical="center"/>
    </xf>
    <xf numFmtId="0" fontId="25" fillId="0" borderId="0" xfId="94" applyFont="1"/>
    <xf numFmtId="17" fontId="15" fillId="0" borderId="0" xfId="94" applyNumberFormat="1" applyFont="1"/>
    <xf numFmtId="0" fontId="26" fillId="0" borderId="0" xfId="94" applyFont="1" applyAlignment="1">
      <alignment horizontal="left" vertical="top" wrapText="1"/>
    </xf>
    <xf numFmtId="0" fontId="51" fillId="0" borderId="0" xfId="94" applyFont="1"/>
    <xf numFmtId="0" fontId="20" fillId="0" borderId="0" xfId="94" applyFont="1"/>
    <xf numFmtId="2" fontId="20" fillId="0" borderId="0" xfId="94" applyNumberFormat="1" applyFont="1"/>
    <xf numFmtId="0" fontId="20" fillId="0" borderId="0" xfId="94" applyFont="1" applyAlignment="1">
      <alignment horizontal="center" vertical="center"/>
    </xf>
    <xf numFmtId="1" fontId="16" fillId="4" borderId="67" xfId="94" applyNumberFormat="1" applyFont="1" applyFill="1" applyBorder="1" applyAlignment="1">
      <alignment horizontal="center"/>
    </xf>
    <xf numFmtId="0" fontId="16" fillId="4" borderId="77" xfId="94" applyFont="1" applyFill="1" applyBorder="1" applyAlignment="1">
      <alignment horizontal="center" vertical="center"/>
    </xf>
    <xf numFmtId="0" fontId="16" fillId="4" borderId="27" xfId="94" applyFont="1" applyFill="1" applyBorder="1" applyAlignment="1">
      <alignment horizontal="right"/>
    </xf>
    <xf numFmtId="1" fontId="16" fillId="0" borderId="78" xfId="94" applyNumberFormat="1" applyFont="1" applyBorder="1" applyAlignment="1">
      <alignment horizontal="center"/>
    </xf>
    <xf numFmtId="0" fontId="16" fillId="0" borderId="25" xfId="94" applyFont="1" applyBorder="1" applyAlignment="1">
      <alignment horizontal="center" vertical="center"/>
    </xf>
    <xf numFmtId="0" fontId="1" fillId="0" borderId="64" xfId="94" applyFont="1" applyBorder="1" applyAlignment="1">
      <alignment horizontal="center"/>
    </xf>
    <xf numFmtId="0" fontId="1" fillId="0" borderId="1" xfId="94" applyFont="1" applyBorder="1" applyAlignment="1">
      <alignment horizontal="center"/>
    </xf>
    <xf numFmtId="0" fontId="1" fillId="0" borderId="1" xfId="94" applyFont="1" applyBorder="1" applyAlignment="1">
      <alignment horizontal="center" vertical="center"/>
    </xf>
    <xf numFmtId="0" fontId="1" fillId="0" borderId="1" xfId="95" applyFont="1" applyBorder="1" applyAlignment="1">
      <alignment horizontal="center" vertical="center"/>
    </xf>
    <xf numFmtId="0" fontId="1" fillId="0" borderId="9" xfId="94" applyFont="1" applyBorder="1" applyAlignment="1">
      <alignment horizontal="center" vertical="center"/>
    </xf>
    <xf numFmtId="0" fontId="1" fillId="0" borderId="43" xfId="94" applyFont="1" applyBorder="1"/>
    <xf numFmtId="1" fontId="16" fillId="0" borderId="52" xfId="94" applyNumberFormat="1" applyFont="1" applyBorder="1" applyAlignment="1">
      <alignment horizontal="center"/>
    </xf>
    <xf numFmtId="0" fontId="16" fillId="0" borderId="79" xfId="94" applyFont="1" applyBorder="1" applyAlignment="1">
      <alignment horizontal="center" vertical="center"/>
    </xf>
    <xf numFmtId="0" fontId="1" fillId="0" borderId="43" xfId="94" applyFont="1" applyBorder="1" applyAlignment="1">
      <alignment horizontal="left"/>
    </xf>
    <xf numFmtId="1" fontId="16" fillId="0" borderId="80" xfId="94" applyNumberFormat="1" applyFont="1" applyBorder="1" applyAlignment="1">
      <alignment horizontal="center"/>
    </xf>
    <xf numFmtId="0" fontId="16" fillId="0" borderId="31" xfId="94" applyFont="1" applyBorder="1" applyAlignment="1">
      <alignment horizontal="center" vertical="center"/>
    </xf>
    <xf numFmtId="0" fontId="1" fillId="0" borderId="49" xfId="94" applyFont="1" applyBorder="1" applyAlignment="1">
      <alignment horizontal="center"/>
    </xf>
    <xf numFmtId="0" fontId="1" fillId="0" borderId="49" xfId="94" applyFont="1" applyBorder="1" applyAlignment="1">
      <alignment horizontal="center" vertical="center"/>
    </xf>
    <xf numFmtId="0" fontId="1" fillId="0" borderId="49" xfId="95" applyFont="1" applyBorder="1" applyAlignment="1">
      <alignment horizontal="center" vertical="center"/>
    </xf>
    <xf numFmtId="0" fontId="1" fillId="0" borderId="48" xfId="94" applyFont="1" applyBorder="1" applyAlignment="1">
      <alignment horizontal="center" vertical="center"/>
    </xf>
    <xf numFmtId="0" fontId="1" fillId="0" borderId="51" xfId="94" applyFont="1" applyBorder="1"/>
    <xf numFmtId="1" fontId="21" fillId="4" borderId="81" xfId="94" applyNumberFormat="1" applyFont="1" applyFill="1" applyBorder="1" applyAlignment="1">
      <alignment horizontal="center" vertical="center" wrapText="1"/>
    </xf>
    <xf numFmtId="17" fontId="16" fillId="4" borderId="75" xfId="94" applyNumberFormat="1" applyFont="1" applyFill="1" applyBorder="1" applyAlignment="1">
      <alignment horizontal="center" vertical="center"/>
    </xf>
    <xf numFmtId="0" fontId="16" fillId="4" borderId="2" xfId="94" applyFont="1" applyFill="1" applyBorder="1" applyAlignment="1">
      <alignment horizontal="center" vertical="center"/>
    </xf>
    <xf numFmtId="1" fontId="20" fillId="0" borderId="0" xfId="94" applyNumberFormat="1" applyFont="1"/>
    <xf numFmtId="0" fontId="16" fillId="0" borderId="0" xfId="90" applyFont="1"/>
    <xf numFmtId="0" fontId="16" fillId="0" borderId="0" xfId="90" applyFont="1" applyAlignment="1">
      <alignment horizontal="center" vertical="center"/>
    </xf>
    <xf numFmtId="0" fontId="18" fillId="0" borderId="0" xfId="94" applyFont="1" applyAlignment="1">
      <alignment horizontal="center"/>
    </xf>
    <xf numFmtId="1" fontId="18" fillId="0" borderId="0" xfId="94" applyNumberFormat="1" applyFont="1" applyAlignment="1">
      <alignment horizontal="center"/>
    </xf>
    <xf numFmtId="0" fontId="18" fillId="0" borderId="0" xfId="94" applyFont="1" applyAlignment="1">
      <alignment horizontal="left"/>
    </xf>
    <xf numFmtId="0" fontId="52" fillId="0" borderId="0" xfId="94" applyFont="1" applyAlignment="1">
      <alignment horizontal="left"/>
    </xf>
    <xf numFmtId="2" fontId="16" fillId="4" borderId="23" xfId="94" applyNumberFormat="1" applyFont="1" applyFill="1" applyBorder="1" applyAlignment="1">
      <alignment horizontal="center"/>
    </xf>
    <xf numFmtId="1" fontId="16" fillId="4" borderId="14" xfId="94" applyNumberFormat="1" applyFont="1" applyFill="1" applyBorder="1" applyAlignment="1">
      <alignment horizontal="center"/>
    </xf>
    <xf numFmtId="1" fontId="16" fillId="4" borderId="82" xfId="94" applyNumberFormat="1" applyFont="1" applyFill="1" applyBorder="1" applyAlignment="1">
      <alignment horizontal="center"/>
    </xf>
    <xf numFmtId="0" fontId="16" fillId="4" borderId="14" xfId="94" applyFont="1" applyFill="1" applyBorder="1" applyAlignment="1">
      <alignment horizontal="center"/>
    </xf>
    <xf numFmtId="0" fontId="16" fillId="4" borderId="14" xfId="94" applyFont="1" applyFill="1" applyBorder="1" applyAlignment="1">
      <alignment horizontal="left"/>
    </xf>
    <xf numFmtId="2" fontId="16" fillId="0" borderId="83" xfId="94" applyNumberFormat="1" applyFont="1" applyBorder="1" applyAlignment="1">
      <alignment horizontal="center"/>
    </xf>
    <xf numFmtId="1" fontId="16" fillId="0" borderId="84" xfId="94" applyNumberFormat="1" applyFont="1" applyBorder="1" applyAlignment="1">
      <alignment horizontal="center"/>
    </xf>
    <xf numFmtId="1" fontId="16" fillId="0" borderId="85" xfId="94" applyNumberFormat="1" applyFont="1" applyBorder="1" applyAlignment="1">
      <alignment horizontal="center"/>
    </xf>
    <xf numFmtId="0" fontId="18" fillId="0" borderId="65" xfId="94" applyFont="1" applyBorder="1" applyAlignment="1">
      <alignment horizontal="center"/>
    </xf>
    <xf numFmtId="0" fontId="18" fillId="0" borderId="34" xfId="94" applyFont="1" applyBorder="1" applyAlignment="1">
      <alignment horizontal="center"/>
    </xf>
    <xf numFmtId="0" fontId="18" fillId="0" borderId="60" xfId="94" applyFont="1" applyBorder="1" applyAlignment="1">
      <alignment horizontal="center"/>
    </xf>
    <xf numFmtId="0" fontId="18" fillId="0" borderId="86" xfId="94" applyFont="1" applyBorder="1" applyAlignment="1">
      <alignment horizontal="center"/>
    </xf>
    <xf numFmtId="0" fontId="18" fillId="0" borderId="65" xfId="94" applyFont="1" applyBorder="1" applyAlignment="1">
      <alignment horizontal="left"/>
    </xf>
    <xf numFmtId="2" fontId="16" fillId="0" borderId="11" xfId="94" applyNumberFormat="1" applyFont="1" applyBorder="1" applyAlignment="1">
      <alignment horizontal="center"/>
    </xf>
    <xf numFmtId="1" fontId="16" fillId="0" borderId="24" xfId="94" applyNumberFormat="1" applyFont="1" applyBorder="1" applyAlignment="1">
      <alignment horizontal="center"/>
    </xf>
    <xf numFmtId="1" fontId="16" fillId="0" borderId="12" xfId="94" applyNumberFormat="1" applyFont="1" applyBorder="1" applyAlignment="1">
      <alignment horizontal="center"/>
    </xf>
    <xf numFmtId="0" fontId="18" fillId="0" borderId="33" xfId="94" applyFont="1" applyBorder="1" applyAlignment="1">
      <alignment horizontal="center"/>
    </xf>
    <xf numFmtId="0" fontId="18" fillId="0" borderId="34" xfId="94" applyFont="1" applyBorder="1" applyAlignment="1">
      <alignment horizontal="left"/>
    </xf>
    <xf numFmtId="0" fontId="18" fillId="0" borderId="35" xfId="94" applyFont="1" applyBorder="1" applyAlignment="1">
      <alignment horizontal="center"/>
    </xf>
    <xf numFmtId="0" fontId="18" fillId="0" borderId="36" xfId="94" applyFont="1" applyBorder="1" applyAlignment="1">
      <alignment horizontal="center"/>
    </xf>
    <xf numFmtId="1" fontId="16" fillId="0" borderId="10" xfId="94" applyNumberFormat="1" applyFont="1" applyBorder="1" applyAlignment="1">
      <alignment horizontal="center"/>
    </xf>
    <xf numFmtId="0" fontId="18" fillId="0" borderId="54" xfId="94" applyFont="1" applyBorder="1" applyAlignment="1">
      <alignment horizontal="center"/>
    </xf>
    <xf numFmtId="0" fontId="18" fillId="0" borderId="87" xfId="94" applyFont="1" applyBorder="1" applyAlignment="1">
      <alignment horizontal="center"/>
    </xf>
    <xf numFmtId="0" fontId="18" fillId="0" borderId="35" xfId="94" applyFont="1" applyBorder="1" applyAlignment="1">
      <alignment horizontal="left"/>
    </xf>
    <xf numFmtId="17" fontId="16" fillId="4" borderId="88" xfId="94" applyNumberFormat="1" applyFont="1" applyFill="1" applyBorder="1" applyAlignment="1">
      <alignment horizontal="center"/>
    </xf>
    <xf numFmtId="17" fontId="16" fillId="4" borderId="18" xfId="94" applyNumberFormat="1" applyFont="1" applyFill="1" applyBorder="1" applyAlignment="1">
      <alignment horizontal="center"/>
    </xf>
    <xf numFmtId="17" fontId="16" fillId="4" borderId="14" xfId="94" applyNumberFormat="1" applyFont="1" applyFill="1" applyBorder="1" applyAlignment="1">
      <alignment horizontal="center"/>
    </xf>
    <xf numFmtId="17" fontId="16" fillId="4" borderId="89" xfId="94" applyNumberFormat="1" applyFont="1" applyFill="1" applyBorder="1" applyAlignment="1">
      <alignment horizontal="center"/>
    </xf>
    <xf numFmtId="17" fontId="16" fillId="4" borderId="89" xfId="94" applyNumberFormat="1" applyFont="1" applyFill="1" applyBorder="1" applyAlignment="1">
      <alignment horizontal="center" vertical="center"/>
    </xf>
    <xf numFmtId="0" fontId="16" fillId="0" borderId="0" xfId="94" applyFont="1" applyAlignment="1">
      <alignment horizontal="left"/>
    </xf>
    <xf numFmtId="0" fontId="16" fillId="0" borderId="0" xfId="90" applyFont="1" applyAlignment="1">
      <alignment horizontal="center"/>
    </xf>
    <xf numFmtId="0" fontId="53" fillId="0" borderId="0" xfId="94" applyFont="1"/>
    <xf numFmtId="0" fontId="53" fillId="0" borderId="0" xfId="94" applyFont="1" applyAlignment="1">
      <alignment horizontal="center" vertical="center"/>
    </xf>
    <xf numFmtId="2" fontId="20" fillId="0" borderId="0" xfId="94" applyNumberFormat="1" applyFont="1" applyAlignment="1">
      <alignment horizontal="center"/>
    </xf>
    <xf numFmtId="1" fontId="20" fillId="0" borderId="0" xfId="94" applyNumberFormat="1" applyFont="1" applyAlignment="1">
      <alignment horizontal="center"/>
    </xf>
    <xf numFmtId="0" fontId="20" fillId="0" borderId="0" xfId="94" applyFont="1" applyAlignment="1">
      <alignment horizontal="center"/>
    </xf>
    <xf numFmtId="0" fontId="20" fillId="0" borderId="0" xfId="94" applyFont="1" applyAlignment="1">
      <alignment horizontal="left"/>
    </xf>
    <xf numFmtId="0" fontId="53" fillId="0" borderId="0" xfId="94" applyFont="1" applyAlignment="1">
      <alignment horizontal="center" vertical="center" wrapText="1"/>
    </xf>
    <xf numFmtId="0" fontId="53" fillId="0" borderId="0" xfId="94" applyFont="1" applyAlignment="1">
      <alignment wrapText="1"/>
    </xf>
    <xf numFmtId="17" fontId="20" fillId="0" borderId="0" xfId="94" applyNumberFormat="1" applyFont="1"/>
    <xf numFmtId="0" fontId="54" fillId="0" borderId="0" xfId="94" applyFont="1"/>
    <xf numFmtId="1" fontId="16" fillId="4" borderId="68" xfId="94" applyNumberFormat="1" applyFont="1" applyFill="1" applyBorder="1" applyAlignment="1">
      <alignment horizontal="center"/>
    </xf>
    <xf numFmtId="1" fontId="16" fillId="4" borderId="77" xfId="94" applyNumberFormat="1" applyFont="1" applyFill="1" applyBorder="1" applyAlignment="1">
      <alignment horizontal="center" vertical="center"/>
    </xf>
    <xf numFmtId="0" fontId="16" fillId="4" borderId="2" xfId="94" applyFont="1" applyFill="1" applyBorder="1" applyAlignment="1">
      <alignment horizontal="right"/>
    </xf>
    <xf numFmtId="1" fontId="16" fillId="0" borderId="59" xfId="94" applyNumberFormat="1" applyFont="1" applyBorder="1" applyAlignment="1">
      <alignment horizontal="center"/>
    </xf>
    <xf numFmtId="0" fontId="16" fillId="4" borderId="14" xfId="94" applyFont="1" applyFill="1" applyBorder="1" applyAlignment="1">
      <alignment horizontal="left" vertical="center"/>
    </xf>
    <xf numFmtId="1" fontId="16" fillId="4" borderId="90" xfId="94" applyNumberFormat="1" applyFont="1" applyFill="1" applyBorder="1" applyAlignment="1">
      <alignment horizontal="center" vertical="center" wrapText="1"/>
    </xf>
    <xf numFmtId="164" fontId="12" fillId="0" borderId="0" xfId="94" applyNumberFormat="1"/>
    <xf numFmtId="1" fontId="12" fillId="0" borderId="0" xfId="94" applyNumberFormat="1" applyAlignment="1">
      <alignment horizontal="center"/>
    </xf>
    <xf numFmtId="0" fontId="12" fillId="0" borderId="0" xfId="94" applyAlignment="1">
      <alignment horizontal="left"/>
    </xf>
    <xf numFmtId="164" fontId="16" fillId="4" borderId="14" xfId="94" applyNumberFormat="1" applyFont="1" applyFill="1" applyBorder="1" applyAlignment="1">
      <alignment horizontal="center"/>
    </xf>
    <xf numFmtId="1" fontId="16" fillId="4" borderId="14" xfId="94" applyNumberFormat="1" applyFont="1" applyFill="1" applyBorder="1" applyAlignment="1">
      <alignment horizontal="center" vertical="center"/>
    </xf>
    <xf numFmtId="1" fontId="16" fillId="4" borderId="88" xfId="94" applyNumberFormat="1" applyFont="1" applyFill="1" applyBorder="1" applyAlignment="1">
      <alignment horizontal="center"/>
    </xf>
    <xf numFmtId="1" fontId="16" fillId="4" borderId="23" xfId="94" applyNumberFormat="1" applyFont="1" applyFill="1" applyBorder="1" applyAlignment="1">
      <alignment horizontal="center" vertical="center"/>
    </xf>
    <xf numFmtId="0" fontId="16" fillId="4" borderId="14" xfId="94" applyFont="1" applyFill="1" applyBorder="1" applyAlignment="1">
      <alignment horizontal="center" vertical="center"/>
    </xf>
    <xf numFmtId="0" fontId="16" fillId="4" borderId="28" xfId="94" applyFont="1" applyFill="1" applyBorder="1" applyAlignment="1">
      <alignment horizontal="left"/>
    </xf>
    <xf numFmtId="164" fontId="16" fillId="0" borderId="11" xfId="94" applyNumberFormat="1" applyFont="1" applyBorder="1" applyAlignment="1">
      <alignment horizontal="center" vertical="center"/>
    </xf>
    <xf numFmtId="1" fontId="16" fillId="0" borderId="84" xfId="94" applyNumberFormat="1" applyFont="1" applyBorder="1" applyAlignment="1">
      <alignment horizontal="center" vertical="center"/>
    </xf>
    <xf numFmtId="1" fontId="16" fillId="0" borderId="13" xfId="94" applyNumberFormat="1" applyFont="1" applyBorder="1" applyAlignment="1">
      <alignment horizontal="center" vertical="center"/>
    </xf>
    <xf numFmtId="0" fontId="18" fillId="0" borderId="84" xfId="94" applyFont="1" applyBorder="1" applyAlignment="1">
      <alignment horizontal="center"/>
    </xf>
    <xf numFmtId="1" fontId="16" fillId="0" borderId="24" xfId="94" applyNumberFormat="1" applyFont="1" applyBorder="1" applyAlignment="1">
      <alignment horizontal="center" vertical="center"/>
    </xf>
    <xf numFmtId="1" fontId="16" fillId="0" borderId="11" xfId="94" applyNumberFormat="1" applyFont="1" applyBorder="1" applyAlignment="1">
      <alignment horizontal="center" vertical="center"/>
    </xf>
    <xf numFmtId="0" fontId="18" fillId="0" borderId="24" xfId="94" applyFont="1" applyBorder="1" applyAlignment="1">
      <alignment horizontal="center"/>
    </xf>
    <xf numFmtId="164" fontId="16" fillId="0" borderId="31" xfId="94" applyNumberFormat="1" applyFont="1" applyBorder="1" applyAlignment="1">
      <alignment horizontal="center" vertical="center"/>
    </xf>
    <xf numFmtId="1" fontId="16" fillId="0" borderId="15" xfId="94" applyNumberFormat="1" applyFont="1" applyBorder="1" applyAlignment="1">
      <alignment horizontal="center" vertical="center"/>
    </xf>
    <xf numFmtId="1" fontId="16" fillId="0" borderId="31" xfId="94" applyNumberFormat="1" applyFont="1" applyBorder="1" applyAlignment="1">
      <alignment horizontal="center" vertical="center"/>
    </xf>
    <xf numFmtId="0" fontId="18" fillId="0" borderId="15" xfId="94" applyFont="1" applyBorder="1" applyAlignment="1">
      <alignment horizontal="center"/>
    </xf>
    <xf numFmtId="164" fontId="21" fillId="4" borderId="18" xfId="94" applyNumberFormat="1" applyFont="1" applyFill="1" applyBorder="1" applyAlignment="1">
      <alignment horizontal="center" wrapText="1"/>
    </xf>
    <xf numFmtId="17" fontId="21" fillId="4" borderId="23" xfId="94" applyNumberFormat="1" applyFont="1" applyFill="1" applyBorder="1" applyAlignment="1">
      <alignment horizontal="center" vertical="center"/>
    </xf>
    <xf numFmtId="17" fontId="21" fillId="4" borderId="14" xfId="94" applyNumberFormat="1" applyFont="1" applyFill="1" applyBorder="1" applyAlignment="1">
      <alignment horizontal="center" vertical="center"/>
    </xf>
    <xf numFmtId="17" fontId="21" fillId="4" borderId="88" xfId="94" applyNumberFormat="1" applyFont="1" applyFill="1" applyBorder="1" applyAlignment="1">
      <alignment horizontal="center" vertical="center"/>
    </xf>
    <xf numFmtId="0" fontId="16" fillId="4" borderId="28" xfId="94" applyFont="1" applyFill="1" applyBorder="1" applyAlignment="1">
      <alignment horizontal="center" vertical="center"/>
    </xf>
    <xf numFmtId="0" fontId="16" fillId="0" borderId="0" xfId="90" applyFont="1" applyAlignment="1">
      <alignment horizontal="left"/>
    </xf>
    <xf numFmtId="0" fontId="36" fillId="0" borderId="0" xfId="94" applyFont="1" applyAlignment="1">
      <alignment horizontal="center" vertical="center" wrapText="1"/>
    </xf>
    <xf numFmtId="0" fontId="6" fillId="0" borderId="0" xfId="94" applyFont="1"/>
    <xf numFmtId="0" fontId="55" fillId="0" borderId="0" xfId="94" applyFont="1"/>
    <xf numFmtId="0" fontId="49" fillId="0" borderId="0" xfId="94" applyFont="1" applyAlignment="1">
      <alignment horizontal="center"/>
    </xf>
    <xf numFmtId="0" fontId="49" fillId="0" borderId="0" xfId="94" applyFont="1" applyAlignment="1">
      <alignment horizontal="left"/>
    </xf>
    <xf numFmtId="0" fontId="34" fillId="0" borderId="0" xfId="94" applyFont="1"/>
    <xf numFmtId="1" fontId="49" fillId="0" borderId="0" xfId="94" applyNumberFormat="1" applyFont="1" applyAlignment="1">
      <alignment horizontal="center"/>
    </xf>
    <xf numFmtId="1" fontId="6" fillId="0" borderId="0" xfId="94" applyNumberFormat="1" applyFont="1"/>
    <xf numFmtId="2" fontId="24" fillId="0" borderId="0" xfId="94" applyNumberFormat="1" applyFont="1"/>
    <xf numFmtId="1" fontId="24" fillId="0" borderId="0" xfId="94" applyNumberFormat="1" applyFont="1"/>
    <xf numFmtId="2" fontId="32" fillId="4" borderId="2" xfId="94" applyNumberFormat="1" applyFont="1" applyFill="1" applyBorder="1" applyAlignment="1">
      <alignment horizontal="center" vertical="center"/>
    </xf>
    <xf numFmtId="1" fontId="5" fillId="4" borderId="28" xfId="94" applyNumberFormat="1" applyFont="1" applyFill="1" applyBorder="1" applyAlignment="1">
      <alignment horizontal="center" vertical="center"/>
    </xf>
    <xf numFmtId="1" fontId="5" fillId="4" borderId="82" xfId="94" applyNumberFormat="1" applyFont="1" applyFill="1" applyBorder="1" applyAlignment="1">
      <alignment horizontal="center" vertical="center"/>
    </xf>
    <xf numFmtId="1" fontId="5" fillId="4" borderId="23" xfId="94" applyNumberFormat="1" applyFont="1" applyFill="1" applyBorder="1" applyAlignment="1">
      <alignment horizontal="center"/>
    </xf>
    <xf numFmtId="0" fontId="5" fillId="4" borderId="14" xfId="94" applyFont="1" applyFill="1" applyBorder="1" applyAlignment="1">
      <alignment horizontal="center"/>
    </xf>
    <xf numFmtId="0" fontId="16" fillId="4" borderId="23" xfId="94" applyFont="1" applyFill="1" applyBorder="1" applyAlignment="1">
      <alignment horizontal="center"/>
    </xf>
    <xf numFmtId="0" fontId="16" fillId="4" borderId="70" xfId="94" applyFont="1" applyFill="1" applyBorder="1" applyAlignment="1">
      <alignment horizontal="left"/>
    </xf>
    <xf numFmtId="1" fontId="5" fillId="0" borderId="61" xfId="94" applyNumberFormat="1" applyFont="1" applyBorder="1" applyAlignment="1">
      <alignment horizontal="center" vertical="center"/>
    </xf>
    <xf numFmtId="1" fontId="5" fillId="0" borderId="13" xfId="94" applyNumberFormat="1" applyFont="1" applyBorder="1" applyAlignment="1">
      <alignment horizontal="center" vertical="center"/>
    </xf>
    <xf numFmtId="1" fontId="5" fillId="0" borderId="24" xfId="94" applyNumberFormat="1" applyFont="1" applyBorder="1" applyAlignment="1">
      <alignment horizontal="center" vertical="center"/>
    </xf>
    <xf numFmtId="1" fontId="5" fillId="0" borderId="11" xfId="94" applyNumberFormat="1" applyFont="1" applyBorder="1" applyAlignment="1">
      <alignment horizontal="center" vertical="center"/>
    </xf>
    <xf numFmtId="1" fontId="5" fillId="0" borderId="15" xfId="94" applyNumberFormat="1" applyFont="1" applyBorder="1" applyAlignment="1">
      <alignment horizontal="center" vertical="center"/>
    </xf>
    <xf numFmtId="1" fontId="5" fillId="0" borderId="31" xfId="94" applyNumberFormat="1" applyFont="1" applyBorder="1" applyAlignment="1">
      <alignment horizontal="center" vertical="center"/>
    </xf>
    <xf numFmtId="1" fontId="31" fillId="4" borderId="18" xfId="94" applyNumberFormat="1" applyFont="1" applyFill="1" applyBorder="1" applyAlignment="1">
      <alignment horizontal="center" vertical="center" wrapText="1"/>
    </xf>
    <xf numFmtId="17" fontId="5" fillId="4" borderId="2" xfId="94" applyNumberFormat="1" applyFont="1" applyFill="1" applyBorder="1" applyAlignment="1">
      <alignment horizontal="center" vertical="center"/>
    </xf>
    <xf numFmtId="17" fontId="5" fillId="4" borderId="89" xfId="94" applyNumberFormat="1" applyFont="1" applyFill="1" applyBorder="1" applyAlignment="1">
      <alignment horizontal="center" vertical="center"/>
    </xf>
    <xf numFmtId="17" fontId="30" fillId="4" borderId="23" xfId="94" applyNumberFormat="1" applyFont="1" applyFill="1" applyBorder="1" applyAlignment="1">
      <alignment horizontal="center" vertical="center"/>
    </xf>
    <xf numFmtId="17" fontId="30" fillId="4" borderId="14" xfId="94" applyNumberFormat="1" applyFont="1" applyFill="1" applyBorder="1" applyAlignment="1">
      <alignment horizontal="center" vertical="center"/>
    </xf>
    <xf numFmtId="17" fontId="30" fillId="4" borderId="88" xfId="94" applyNumberFormat="1" applyFont="1" applyFill="1" applyBorder="1" applyAlignment="1">
      <alignment horizontal="center" vertical="center"/>
    </xf>
    <xf numFmtId="0" fontId="5" fillId="4" borderId="28" xfId="94" applyFont="1" applyFill="1" applyBorder="1" applyAlignment="1">
      <alignment horizontal="center" vertical="center"/>
    </xf>
    <xf numFmtId="0" fontId="24" fillId="0" borderId="0" xfId="94" quotePrefix="1" applyFont="1"/>
    <xf numFmtId="1" fontId="56" fillId="0" borderId="0" xfId="94" applyNumberFormat="1" applyFont="1"/>
    <xf numFmtId="0" fontId="57" fillId="0" borderId="60" xfId="94" applyFont="1" applyBorder="1" applyAlignment="1">
      <alignment horizontal="center"/>
    </xf>
    <xf numFmtId="0" fontId="57" fillId="0" borderId="34" xfId="94" applyFont="1" applyBorder="1" applyAlignment="1">
      <alignment horizontal="center"/>
    </xf>
    <xf numFmtId="0" fontId="57" fillId="0" borderId="54" xfId="94" applyFont="1" applyBorder="1" applyAlignment="1">
      <alignment horizontal="center"/>
    </xf>
    <xf numFmtId="0" fontId="26" fillId="0" borderId="0" xfId="94" applyFont="1"/>
    <xf numFmtId="2" fontId="12" fillId="0" borderId="0" xfId="94" applyNumberFormat="1"/>
    <xf numFmtId="2" fontId="48" fillId="0" borderId="85" xfId="94" applyNumberFormat="1" applyFont="1" applyBorder="1"/>
    <xf numFmtId="1" fontId="48" fillId="0" borderId="14" xfId="94" applyNumberFormat="1" applyFont="1" applyBorder="1"/>
    <xf numFmtId="0" fontId="48" fillId="0" borderId="13" xfId="94" applyFont="1" applyBorder="1"/>
    <xf numFmtId="0" fontId="48" fillId="0" borderId="13" xfId="94" applyFont="1" applyBorder="1" applyAlignment="1">
      <alignment horizontal="center"/>
    </xf>
    <xf numFmtId="0" fontId="48" fillId="9" borderId="14" xfId="94" applyFont="1" applyFill="1" applyBorder="1" applyAlignment="1">
      <alignment horizontal="left"/>
    </xf>
    <xf numFmtId="2" fontId="48" fillId="8" borderId="94" xfId="94" applyNumberFormat="1" applyFont="1" applyFill="1" applyBorder="1"/>
    <xf numFmtId="1" fontId="48" fillId="8" borderId="0" xfId="94" applyNumberFormat="1" applyFont="1" applyFill="1"/>
    <xf numFmtId="0" fontId="48" fillId="8" borderId="79" xfId="94" applyFont="1" applyFill="1" applyBorder="1"/>
    <xf numFmtId="0" fontId="57" fillId="8" borderId="0" xfId="94" applyFont="1" applyFill="1"/>
    <xf numFmtId="0" fontId="57" fillId="8" borderId="95" xfId="94" applyFont="1" applyFill="1" applyBorder="1"/>
    <xf numFmtId="0" fontId="57" fillId="8" borderId="95" xfId="94" applyFont="1" applyFill="1" applyBorder="1" applyAlignment="1">
      <alignment horizontal="center"/>
    </xf>
    <xf numFmtId="0" fontId="57" fillId="8" borderId="96" xfId="94" applyFont="1" applyFill="1" applyBorder="1"/>
    <xf numFmtId="2" fontId="48" fillId="0" borderId="93" xfId="94" applyNumberFormat="1" applyFont="1" applyBorder="1"/>
    <xf numFmtId="1" fontId="48" fillId="0" borderId="84" xfId="94" applyNumberFormat="1" applyFont="1" applyBorder="1"/>
    <xf numFmtId="0" fontId="48" fillId="0" borderId="93" xfId="94" applyFont="1" applyBorder="1"/>
    <xf numFmtId="0" fontId="57" fillId="0" borderId="97" xfId="94" applyFont="1" applyBorder="1"/>
    <xf numFmtId="0" fontId="57" fillId="0" borderId="92" xfId="94" applyFont="1" applyBorder="1"/>
    <xf numFmtId="0" fontId="57" fillId="0" borderId="92" xfId="94" applyFont="1" applyBorder="1" applyAlignment="1">
      <alignment horizontal="right"/>
    </xf>
    <xf numFmtId="0" fontId="57" fillId="0" borderId="92" xfId="94" applyFont="1" applyBorder="1" applyAlignment="1">
      <alignment horizontal="center"/>
    </xf>
    <xf numFmtId="0" fontId="57" fillId="0" borderId="92" xfId="94" applyFont="1" applyBorder="1" applyAlignment="1">
      <alignment horizontal="center" vertical="center"/>
    </xf>
    <xf numFmtId="0" fontId="57" fillId="0" borderId="91" xfId="94" applyFont="1" applyBorder="1" applyAlignment="1">
      <alignment horizontal="center"/>
    </xf>
    <xf numFmtId="0" fontId="57" fillId="0" borderId="96" xfId="94" applyFont="1" applyBorder="1"/>
    <xf numFmtId="2" fontId="57" fillId="8" borderId="12" xfId="94" applyNumberFormat="1" applyFont="1" applyFill="1" applyBorder="1"/>
    <xf numFmtId="1" fontId="57" fillId="8" borderId="24" xfId="94" applyNumberFormat="1" applyFont="1" applyFill="1" applyBorder="1"/>
    <xf numFmtId="0" fontId="57" fillId="8" borderId="11" xfId="94" applyFont="1" applyFill="1" applyBorder="1"/>
    <xf numFmtId="0" fontId="57" fillId="8" borderId="98" xfId="94" applyFont="1" applyFill="1" applyBorder="1"/>
    <xf numFmtId="0" fontId="57" fillId="8" borderId="99" xfId="94" applyFont="1" applyFill="1" applyBorder="1"/>
    <xf numFmtId="0" fontId="57" fillId="8" borderId="99" xfId="94" applyFont="1" applyFill="1" applyBorder="1" applyAlignment="1">
      <alignment horizontal="center"/>
    </xf>
    <xf numFmtId="0" fontId="57" fillId="8" borderId="18" xfId="94" applyFont="1" applyFill="1" applyBorder="1"/>
    <xf numFmtId="0" fontId="48" fillId="0" borderId="14" xfId="94" applyFont="1" applyBorder="1" applyAlignment="1">
      <alignment horizontal="center"/>
    </xf>
    <xf numFmtId="2" fontId="57" fillId="8" borderId="94" xfId="94" applyNumberFormat="1" applyFont="1" applyFill="1" applyBorder="1"/>
    <xf numFmtId="1" fontId="57" fillId="8" borderId="15" xfId="94" applyNumberFormat="1" applyFont="1" applyFill="1" applyBorder="1"/>
    <xf numFmtId="0" fontId="57" fillId="8" borderId="79" xfId="94" applyFont="1" applyFill="1" applyBorder="1"/>
    <xf numFmtId="1" fontId="48" fillId="0" borderId="0" xfId="94" applyNumberFormat="1" applyFont="1"/>
    <xf numFmtId="0" fontId="48" fillId="0" borderId="25" xfId="94" applyFont="1" applyBorder="1"/>
    <xf numFmtId="0" fontId="48" fillId="9" borderId="100" xfId="94" applyFont="1" applyFill="1" applyBorder="1"/>
    <xf numFmtId="0" fontId="48" fillId="9" borderId="100" xfId="94" applyFont="1" applyFill="1" applyBorder="1" applyAlignment="1">
      <alignment horizontal="center"/>
    </xf>
    <xf numFmtId="2" fontId="48" fillId="8" borderId="93" xfId="94" applyNumberFormat="1" applyFont="1" applyFill="1" applyBorder="1"/>
    <xf numFmtId="1" fontId="48" fillId="10" borderId="14" xfId="94" applyNumberFormat="1" applyFont="1" applyFill="1" applyBorder="1"/>
    <xf numFmtId="0" fontId="57" fillId="4" borderId="26" xfId="94" applyFont="1" applyFill="1" applyBorder="1"/>
    <xf numFmtId="0" fontId="57" fillId="4" borderId="100" xfId="94" applyFont="1" applyFill="1" applyBorder="1" applyAlignment="1">
      <alignment horizontal="center" vertical="center"/>
    </xf>
    <xf numFmtId="0" fontId="58" fillId="4" borderId="14" xfId="94" applyFont="1" applyFill="1" applyBorder="1" applyAlignment="1">
      <alignment horizontal="left" wrapText="1"/>
    </xf>
    <xf numFmtId="1" fontId="48" fillId="0" borderId="13" xfId="94" applyNumberFormat="1" applyFont="1" applyBorder="1"/>
    <xf numFmtId="0" fontId="48" fillId="0" borderId="57" xfId="94" applyFont="1" applyBorder="1"/>
    <xf numFmtId="0" fontId="57" fillId="0" borderId="62" xfId="94" applyFont="1" applyBorder="1" applyAlignment="1">
      <alignment horizontal="center" vertical="center"/>
    </xf>
    <xf numFmtId="0" fontId="57" fillId="0" borderId="60" xfId="94" applyFont="1" applyBorder="1" applyAlignment="1">
      <alignment horizontal="center" vertical="center"/>
    </xf>
    <xf numFmtId="0" fontId="57" fillId="0" borderId="101" xfId="94" applyFont="1" applyBorder="1" applyAlignment="1">
      <alignment horizontal="center"/>
    </xf>
    <xf numFmtId="0" fontId="57" fillId="0" borderId="96" xfId="94" applyFont="1" applyBorder="1" applyAlignment="1">
      <alignment horizontal="left"/>
    </xf>
    <xf numFmtId="2" fontId="48" fillId="0" borderId="10" xfId="94" applyNumberFormat="1" applyFont="1" applyBorder="1"/>
    <xf numFmtId="1" fontId="48" fillId="0" borderId="11" xfId="94" applyNumberFormat="1" applyFont="1" applyBorder="1"/>
    <xf numFmtId="0" fontId="48" fillId="0" borderId="52" xfId="94" applyFont="1" applyBorder="1"/>
    <xf numFmtId="0" fontId="57" fillId="0" borderId="64" xfId="94" applyFont="1" applyBorder="1" applyAlignment="1">
      <alignment horizontal="center" vertical="center"/>
    </xf>
    <xf numFmtId="0" fontId="57" fillId="0" borderId="34" xfId="94" applyFont="1" applyBorder="1" applyAlignment="1">
      <alignment horizontal="center" vertical="center"/>
    </xf>
    <xf numFmtId="0" fontId="57" fillId="0" borderId="102" xfId="94" applyFont="1" applyBorder="1" applyAlignment="1">
      <alignment horizontal="center"/>
    </xf>
    <xf numFmtId="0" fontId="57" fillId="0" borderId="64" xfId="94" applyFont="1" applyBorder="1" applyAlignment="1">
      <alignment vertical="center"/>
    </xf>
    <xf numFmtId="1" fontId="48" fillId="0" borderId="31" xfId="94" applyNumberFormat="1" applyFont="1" applyBorder="1"/>
    <xf numFmtId="0" fontId="48" fillId="0" borderId="56" xfId="94" applyFont="1" applyBorder="1"/>
    <xf numFmtId="0" fontId="57" fillId="0" borderId="55" xfId="94" applyFont="1" applyBorder="1" applyAlignment="1">
      <alignment horizontal="center" vertical="center"/>
    </xf>
    <xf numFmtId="0" fontId="57" fillId="0" borderId="54" xfId="94" applyFont="1" applyBorder="1" applyAlignment="1">
      <alignment horizontal="center" vertical="center"/>
    </xf>
    <xf numFmtId="0" fontId="57" fillId="0" borderId="53" xfId="94" applyFont="1" applyBorder="1" applyAlignment="1">
      <alignment horizontal="center"/>
    </xf>
    <xf numFmtId="0" fontId="57" fillId="0" borderId="56" xfId="94" applyFont="1" applyBorder="1" applyAlignment="1">
      <alignment vertical="center"/>
    </xf>
    <xf numFmtId="2" fontId="57" fillId="8" borderId="18" xfId="94" applyNumberFormat="1" applyFont="1" applyFill="1" applyBorder="1"/>
    <xf numFmtId="1" fontId="57" fillId="8" borderId="89" xfId="94" applyNumberFormat="1" applyFont="1" applyFill="1" applyBorder="1"/>
    <xf numFmtId="0" fontId="57" fillId="8" borderId="17" xfId="94" applyFont="1" applyFill="1" applyBorder="1"/>
    <xf numFmtId="0" fontId="48" fillId="0" borderId="103" xfId="94" applyFont="1" applyBorder="1" applyAlignment="1">
      <alignment horizontal="center"/>
    </xf>
    <xf numFmtId="2" fontId="21" fillId="4" borderId="17" xfId="94" applyNumberFormat="1" applyFont="1" applyFill="1" applyBorder="1" applyAlignment="1">
      <alignment horizontal="center" vertical="center" wrapText="1"/>
    </xf>
    <xf numFmtId="0" fontId="21" fillId="4" borderId="58" xfId="94" applyFont="1" applyFill="1" applyBorder="1" applyAlignment="1">
      <alignment horizontal="center" vertical="center" wrapText="1"/>
    </xf>
    <xf numFmtId="17" fontId="21" fillId="4" borderId="17" xfId="94" applyNumberFormat="1" applyFont="1" applyFill="1" applyBorder="1" applyAlignment="1">
      <alignment horizontal="center" vertical="center" wrapText="1"/>
    </xf>
    <xf numFmtId="17" fontId="21" fillId="7" borderId="18" xfId="94" applyNumberFormat="1" applyFont="1" applyFill="1" applyBorder="1" applyAlignment="1">
      <alignment horizontal="center" vertical="center" wrapText="1"/>
    </xf>
    <xf numFmtId="17" fontId="21" fillId="7" borderId="17" xfId="94" applyNumberFormat="1" applyFont="1" applyFill="1" applyBorder="1" applyAlignment="1">
      <alignment horizontal="center" vertical="center" wrapText="1"/>
    </xf>
    <xf numFmtId="17" fontId="21" fillId="7" borderId="58" xfId="94" applyNumberFormat="1" applyFont="1" applyFill="1" applyBorder="1" applyAlignment="1">
      <alignment horizontal="center" vertical="center" wrapText="1"/>
    </xf>
    <xf numFmtId="0" fontId="48" fillId="0" borderId="103" xfId="94" applyFont="1" applyBorder="1" applyAlignment="1">
      <alignment horizontal="center" vertical="center" wrapText="1"/>
    </xf>
    <xf numFmtId="0" fontId="12" fillId="0" borderId="0" xfId="94" applyAlignment="1">
      <alignment horizontal="left" vertical="center" wrapText="1"/>
    </xf>
    <xf numFmtId="0" fontId="12" fillId="0" borderId="0" xfId="94"/>
    <xf numFmtId="0" fontId="26" fillId="0" borderId="0" xfId="94" applyFont="1"/>
    <xf numFmtId="0" fontId="24" fillId="0" borderId="0" xfId="94" applyFont="1"/>
  </cellXfs>
  <cellStyles count="112">
    <cellStyle name="cf1" xfId="97"/>
    <cellStyle name="cf2" xfId="98"/>
    <cellStyle name="Excel Built-in Normal" xfId="1"/>
    <cellStyle name="Hyperlink 2" xfId="2"/>
    <cellStyle name="Hyperlink 2 10" xfId="3"/>
    <cellStyle name="Hyperlink 2 11" xfId="4"/>
    <cellStyle name="Hyperlink 2 12" xfId="5"/>
    <cellStyle name="Hyperlink 2 13" xfId="6"/>
    <cellStyle name="Hyperlink 2 14" xfId="7"/>
    <cellStyle name="Hyperlink 2 15" xfId="8"/>
    <cellStyle name="Hyperlink 2 16" xfId="9"/>
    <cellStyle name="Hyperlink 2 17" xfId="10"/>
    <cellStyle name="Hyperlink 2 18" xfId="11"/>
    <cellStyle name="Hyperlink 2 19" xfId="12"/>
    <cellStyle name="Hyperlink 2 2" xfId="13"/>
    <cellStyle name="Hyperlink 2 2 2" xfId="14"/>
    <cellStyle name="Hyperlink 2 2 3" xfId="15"/>
    <cellStyle name="Hyperlink 2 2 4" xfId="16"/>
    <cellStyle name="Hyperlink 2 2 5" xfId="17"/>
    <cellStyle name="Hyperlink 2 2 6" xfId="18"/>
    <cellStyle name="Hyperlink 2 2 7" xfId="19"/>
    <cellStyle name="Hyperlink 2 2 8" xfId="20"/>
    <cellStyle name="Hyperlink 2 2 9" xfId="21"/>
    <cellStyle name="Hyperlink 2 20" xfId="22"/>
    <cellStyle name="Hyperlink 2 21" xfId="23"/>
    <cellStyle name="Hyperlink 2 22" xfId="24"/>
    <cellStyle name="Hyperlink 2 23" xfId="25"/>
    <cellStyle name="Hyperlink 2 24" xfId="26"/>
    <cellStyle name="Hyperlink 2 25" xfId="27"/>
    <cellStyle name="Hyperlink 2 26" xfId="28"/>
    <cellStyle name="Hyperlink 2 27" xfId="29"/>
    <cellStyle name="Hyperlink 2 28" xfId="30"/>
    <cellStyle name="Hyperlink 2 29" xfId="31"/>
    <cellStyle name="Hyperlink 2 3" xfId="32"/>
    <cellStyle name="Hyperlink 2 30" xfId="33"/>
    <cellStyle name="Hyperlink 2 31" xfId="34"/>
    <cellStyle name="Hyperlink 2 32" xfId="35"/>
    <cellStyle name="Hyperlink 2 33" xfId="36"/>
    <cellStyle name="Hyperlink 2 34" xfId="37"/>
    <cellStyle name="Hyperlink 2 35" xfId="38"/>
    <cellStyle name="Hyperlink 2 36" xfId="39"/>
    <cellStyle name="Hyperlink 2 37" xfId="40"/>
    <cellStyle name="Hyperlink 2 38" xfId="41"/>
    <cellStyle name="Hyperlink 2 39" xfId="42"/>
    <cellStyle name="Hyperlink 2 4" xfId="43"/>
    <cellStyle name="Hyperlink 2 40" xfId="44"/>
    <cellStyle name="Hyperlink 2 41" xfId="45"/>
    <cellStyle name="Hyperlink 2 42" xfId="46"/>
    <cellStyle name="Hyperlink 2 43" xfId="47"/>
    <cellStyle name="Hyperlink 2 44" xfId="48"/>
    <cellStyle name="Hyperlink 2 45" xfId="49"/>
    <cellStyle name="Hyperlink 2 46" xfId="50"/>
    <cellStyle name="Hyperlink 2 47" xfId="51"/>
    <cellStyle name="Hyperlink 2 48" xfId="52"/>
    <cellStyle name="Hyperlink 2 49" xfId="53"/>
    <cellStyle name="Hyperlink 2 5" xfId="54"/>
    <cellStyle name="Hyperlink 2 50" xfId="55"/>
    <cellStyle name="Hyperlink 2 51" xfId="56"/>
    <cellStyle name="Hyperlink 2 52" xfId="57"/>
    <cellStyle name="Hyperlink 2 53" xfId="58"/>
    <cellStyle name="Hyperlink 2 54" xfId="59"/>
    <cellStyle name="Hyperlink 2 55" xfId="60"/>
    <cellStyle name="Hyperlink 2 6" xfId="61"/>
    <cellStyle name="Hyperlink 2 7" xfId="62"/>
    <cellStyle name="Hyperlink 2 8" xfId="63"/>
    <cellStyle name="Hyperlink 2 9" xfId="64"/>
    <cellStyle name="Normal" xfId="0" builtinId="0"/>
    <cellStyle name="Normal 2" xfId="65"/>
    <cellStyle name="Normal 2 10" xfId="66"/>
    <cellStyle name="Normal 2 11" xfId="67"/>
    <cellStyle name="Normal 2 12" xfId="68"/>
    <cellStyle name="Normal 2 13" xfId="69"/>
    <cellStyle name="Normal 2 14" xfId="70"/>
    <cellStyle name="Normal 2 15" xfId="71"/>
    <cellStyle name="Normal 2 16" xfId="72"/>
    <cellStyle name="Normal 2 17" xfId="73"/>
    <cellStyle name="Normal 2 18" xfId="74"/>
    <cellStyle name="Normal 2 19" xfId="75"/>
    <cellStyle name="Normal 2 2" xfId="76"/>
    <cellStyle name="Normal 2 2 2" xfId="99"/>
    <cellStyle name="Normal 2 2 3" xfId="100"/>
    <cellStyle name="Normal 2 20" xfId="77"/>
    <cellStyle name="Normal 2 21" xfId="92"/>
    <cellStyle name="Normal 2 22" xfId="95"/>
    <cellStyle name="Normal 2 3" xfId="78"/>
    <cellStyle name="Normal 2 4" xfId="79"/>
    <cellStyle name="Normal 2 5" xfId="80"/>
    <cellStyle name="Normal 2 6" xfId="81"/>
    <cellStyle name="Normal 2 7" xfId="82"/>
    <cellStyle name="Normal 2 8" xfId="83"/>
    <cellStyle name="Normal 2 9" xfId="84"/>
    <cellStyle name="Normal 3" xfId="85"/>
    <cellStyle name="Normal 3 2" xfId="91"/>
    <cellStyle name="Normal 3 2 2" xfId="104"/>
    <cellStyle name="Normal 3 3" xfId="96"/>
    <cellStyle name="Normal 4" xfId="90"/>
    <cellStyle name="Normal 4 2" xfId="86"/>
    <cellStyle name="Normal 5" xfId="93"/>
    <cellStyle name="Normal 5 2" xfId="105"/>
    <cellStyle name="Normal 6" xfId="94"/>
    <cellStyle name="Normal 6 2" xfId="102"/>
    <cellStyle name="Normal 6 3" xfId="106"/>
    <cellStyle name="Normal 7" xfId="107"/>
    <cellStyle name="Porcentagem 2" xfId="87"/>
    <cellStyle name="Porcentagem 3" xfId="109"/>
    <cellStyle name="Título 3 2" xfId="101"/>
    <cellStyle name="Vírgula 2" xfId="88"/>
    <cellStyle name="Vírgula 2 2" xfId="103"/>
    <cellStyle name="Vírgula 2 3" xfId="108"/>
    <cellStyle name="Vírgula 3" xfId="89"/>
    <cellStyle name="Vírgula 4" xfId="110"/>
    <cellStyle name="Vírgula 5" xfId="111"/>
  </cellStyles>
  <dxfs count="0"/>
  <tableStyles count="1" defaultTableStyle="TableStyleMedium9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400" b="1" i="0" u="none" strike="noStrike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Entrada de Protocolos OGM 2017 a 2024 </a:t>
            </a:r>
            <a:endParaRPr lang="pt-BR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843031329944517"/>
          <c:y val="3.69685551873578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9662580152164518E-2"/>
          <c:y val="0.1186560600873894"/>
          <c:w val="0.80863750091986164"/>
          <c:h val="0.73156542921627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'Histórico de Protocolos '!$B$16</c:f>
              <c:strCache>
                <c:ptCount val="1"/>
                <c:pt idx="0">
                  <c:v>Protocolos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253770356392268E-2"/>
                  <c:y val="-2.26468456242996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E65-473B-89DF-E58D07E75ECD}"/>
                </c:ext>
              </c:extLst>
            </c:dLbl>
            <c:dLbl>
              <c:idx val="4"/>
              <c:layout>
                <c:manualLayout>
                  <c:x val="-2.1387816099791068E-2"/>
                  <c:y val="5.40479518244198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E65-473B-89DF-E58D07E75ECD}"/>
                </c:ext>
              </c:extLst>
            </c:dLbl>
            <c:dLbl>
              <c:idx val="5"/>
              <c:layout>
                <c:manualLayout>
                  <c:x val="1.5336684761237555E-2"/>
                  <c:y val="5.189842168735709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E65-473B-89DF-E58D07E75ECD}"/>
                </c:ext>
              </c:extLst>
            </c:dLbl>
            <c:dLbl>
              <c:idx val="6"/>
              <c:layout>
                <c:manualLayout>
                  <c:x val="-1.2148820177372774E-2"/>
                  <c:y val="-4.47427187977666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E65-473B-89DF-E58D07E75ECD}"/>
                </c:ext>
              </c:extLst>
            </c:dLbl>
            <c:dLbl>
              <c:idx val="7"/>
              <c:layout>
                <c:manualLayout>
                  <c:x val="1.79001452003648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E65-473B-89DF-E58D07E75E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accent1">
                    <a:shade val="76000"/>
                  </a:schemeClr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cat>
            <c:strRef>
              <c:f>'Histórico de Protocolos '!$A$17:$A$24</c:f>
              <c:strCache>
                <c:ptCount val="8"/>
                <c:pt idx="0">
                  <c:v>2017**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'Histórico de Protocolos '!$B$17:$B$24</c:f>
              <c:numCache>
                <c:formatCode>0</c:formatCode>
                <c:ptCount val="8"/>
                <c:pt idx="0">
                  <c:v>15339</c:v>
                </c:pt>
                <c:pt idx="1">
                  <c:v>24639</c:v>
                </c:pt>
                <c:pt idx="2">
                  <c:v>29569</c:v>
                </c:pt>
                <c:pt idx="3">
                  <c:v>39523</c:v>
                </c:pt>
                <c:pt idx="4">
                  <c:v>56211</c:v>
                </c:pt>
                <c:pt idx="5">
                  <c:v>46103</c:v>
                </c:pt>
                <c:pt idx="6">
                  <c:v>59924</c:v>
                </c:pt>
                <c:pt idx="7">
                  <c:v>70366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65-473B-89DF-E58D07E75E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303649408"/>
        <c:axId val="303649824"/>
      </c:barChart>
      <c:lineChart>
        <c:grouping val="standard"/>
        <c:varyColors val="0"/>
        <c:ser>
          <c:idx val="1"/>
          <c:order val="1"/>
          <c:tx>
            <c:strRef>
              <c:f>'Histórico de Protocolos '!$C$16</c:f>
              <c:strCache>
                <c:ptCount val="1"/>
                <c:pt idx="0">
                  <c:v>Variação*</c:v>
                </c:pt>
              </c:strCache>
            </c:strRef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tint val="77000"/>
                </a:schemeClr>
              </a:solidFill>
              <a:ln w="9525">
                <a:solidFill>
                  <a:schemeClr val="accent1">
                    <a:tint val="77000"/>
                  </a:schemeClr>
                </a:solidFill>
              </a:ln>
              <a:effectLst/>
            </c:spPr>
          </c:marker>
          <c:dLbls>
            <c:delete val="1"/>
          </c:dLbls>
          <c:cat>
            <c:strRef>
              <c:f>'Histórico de Protocolos '!$A$17:$A$24</c:f>
              <c:strCache>
                <c:ptCount val="8"/>
                <c:pt idx="0">
                  <c:v>2017**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strCache>
            </c:strRef>
          </c:cat>
          <c:val>
            <c:numRef>
              <c:f>'Histórico de Protocolos '!$C$17:$C$24</c:f>
              <c:numCache>
                <c:formatCode>0.00</c:formatCode>
                <c:ptCount val="8"/>
                <c:pt idx="1">
                  <c:v>60.629767259925686</c:v>
                </c:pt>
                <c:pt idx="2">
                  <c:v>20.008928933804132</c:v>
                </c:pt>
                <c:pt idx="3">
                  <c:v>33.663634211505297</c:v>
                </c:pt>
                <c:pt idx="4">
                  <c:v>42.223515421400201</c:v>
                </c:pt>
                <c:pt idx="5">
                  <c:v>-17.982245467968902</c:v>
                </c:pt>
                <c:pt idx="6">
                  <c:v>29.978526343188079</c:v>
                </c:pt>
                <c:pt idx="7">
                  <c:v>17.425405513650624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5-473B-89DF-E58D07E75E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10774608"/>
        <c:axId val="210773776"/>
      </c:lineChart>
      <c:catAx>
        <c:axId val="30364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03649824"/>
        <c:crosses val="autoZero"/>
        <c:auto val="1"/>
        <c:lblAlgn val="ctr"/>
        <c:lblOffset val="100"/>
        <c:noMultiLvlLbl val="0"/>
      </c:catAx>
      <c:valAx>
        <c:axId val="303649824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303649408"/>
        <c:crosses val="autoZero"/>
        <c:crossBetween val="between"/>
      </c:valAx>
      <c:valAx>
        <c:axId val="2107737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774608"/>
        <c:crosses val="max"/>
        <c:crossBetween val="between"/>
      </c:valAx>
      <c:catAx>
        <c:axId val="2107746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077377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 Subprefeituras mais demandados de 2024 </a:t>
            </a:r>
            <a:r>
              <a:rPr lang="en-US" sz="1200" b="1" i="0" u="none" strike="noStrike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(excetuando-se denúncias)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075680637669465"/>
          <c:y val="4.75524580259805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'10+_SUB''s_2024'!$N$6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89F-4DA1-9D1E-DFB1F284E76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89F-4DA1-9D1E-DFB1F284E76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89F-4DA1-9D1E-DFB1F284E76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89F-4DA1-9D1E-DFB1F284E76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89F-4DA1-9D1E-DFB1F284E76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89F-4DA1-9D1E-DFB1F284E76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89F-4DA1-9D1E-DFB1F284E76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89F-4DA1-9D1E-DFB1F284E76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89F-4DA1-9D1E-DFB1F284E76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89F-4DA1-9D1E-DFB1F284E7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'10+_SUB''s_2024'!$A$7:$A$16</c:f>
              <c:strCache>
                <c:ptCount val="10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Pirituba/Jaraguá</c:v>
                </c:pt>
                <c:pt idx="9">
                  <c:v>Santo Amaro</c:v>
                </c:pt>
              </c:strCache>
            </c:strRef>
          </c:cat>
          <c:val>
            <c:numRef>
              <c:f>'10+_SUB''s_2024'!$N$7:$N$16</c:f>
              <c:numCache>
                <c:formatCode>0</c:formatCode>
                <c:ptCount val="10"/>
                <c:pt idx="0">
                  <c:v>985</c:v>
                </c:pt>
                <c:pt idx="1">
                  <c:v>938</c:v>
                </c:pt>
                <c:pt idx="2">
                  <c:v>795</c:v>
                </c:pt>
                <c:pt idx="3">
                  <c:v>761</c:v>
                </c:pt>
                <c:pt idx="4">
                  <c:v>713</c:v>
                </c:pt>
                <c:pt idx="5">
                  <c:v>695</c:v>
                </c:pt>
                <c:pt idx="6">
                  <c:v>635</c:v>
                </c:pt>
                <c:pt idx="7">
                  <c:v>607</c:v>
                </c:pt>
                <c:pt idx="8">
                  <c:v>597</c:v>
                </c:pt>
                <c:pt idx="9">
                  <c:v>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9F-4DA1-9D1E-DFB1F284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8455727"/>
        <c:axId val="1819702127"/>
      </c:barChart>
      <c:valAx>
        <c:axId val="1819702127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8455727"/>
        <c:crosses val="autoZero"/>
        <c:crossBetween val="between"/>
      </c:valAx>
      <c:catAx>
        <c:axId val="181845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9702127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200" b="1" i="0" baseline="0">
                <a:effectLst/>
              </a:rPr>
              <a:t>Subprefeituras - % em relação ao todo de 2024 </a:t>
            </a:r>
            <a:endParaRPr lang="pt-BR" sz="1200">
              <a:effectLst/>
            </a:endParaRPr>
          </a:p>
          <a:p>
            <a:pPr>
              <a:defRPr/>
            </a:pPr>
            <a:r>
              <a:rPr lang="pt-BR" sz="1200" b="1" i="0" baseline="0">
                <a:effectLst/>
              </a:rPr>
              <a:t>(excetuando-se denúncias)</a:t>
            </a:r>
            <a:endParaRPr lang="pt-BR" sz="1200">
              <a:effectLst/>
            </a:endParaRPr>
          </a:p>
          <a:p>
            <a:pPr>
              <a:defRPr/>
            </a:pPr>
            <a:endParaRPr lang="pt-BR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2433169389051321E-2"/>
          <c:y val="8.2995555832339238E-2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AA3-4C01-8650-0159450BE5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AA3-4C01-8650-0159450BE5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AA3-4C01-8650-0159450BE5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AA3-4C01-8650-0159450BE57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AA3-4C01-8650-0159450BE57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AAA3-4C01-8650-0159450BE57A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AAA3-4C01-8650-0159450BE57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AAA3-4C01-8650-0159450BE57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AAA3-4C01-8650-0159450BE57A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AAA3-4C01-8650-0159450BE57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AAA3-4C01-8650-0159450BE57A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A3-4C01-8650-0159450BE57A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AA3-4C01-8650-0159450BE57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'10+_SUB''s_2024'!$A$7:$A$18</c15:sqref>
                  </c15:fullRef>
                </c:ext>
              </c:extLst>
              <c:f>('10+_SUB''s_2024'!$A$7:$A$16,'10+_SUB''s_2024'!$A$18)</c:f>
              <c:strCache>
                <c:ptCount val="11"/>
                <c:pt idx="0">
                  <c:v>Sé</c:v>
                </c:pt>
                <c:pt idx="1">
                  <c:v>Lapa</c:v>
                </c:pt>
                <c:pt idx="2">
                  <c:v>Penha</c:v>
                </c:pt>
                <c:pt idx="3">
                  <c:v>Mooca</c:v>
                </c:pt>
                <c:pt idx="4">
                  <c:v>Vila Mariana</c:v>
                </c:pt>
                <c:pt idx="5">
                  <c:v>Ipiranga</c:v>
                </c:pt>
                <c:pt idx="6">
                  <c:v>Santana/Tucuruvi</c:v>
                </c:pt>
                <c:pt idx="7">
                  <c:v>Butantã</c:v>
                </c:pt>
                <c:pt idx="8">
                  <c:v>Pirituba/Jaraguá</c:v>
                </c:pt>
                <c:pt idx="9">
                  <c:v>Santo Amaro</c:v>
                </c:pt>
                <c:pt idx="10">
                  <c:v>Outros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'10+_SUB''s_2024'!$P$7:$P$18</c15:sqref>
                  </c15:fullRef>
                </c:ext>
              </c:extLst>
              <c:f>('10+_SUB''s_2024'!$P$7:$P$16,'10+_SUB''s_2024'!$P$18)</c:f>
              <c:numCache>
                <c:formatCode>0.00</c:formatCode>
                <c:ptCount val="11"/>
                <c:pt idx="0">
                  <c:v>7.0066865841513728</c:v>
                </c:pt>
                <c:pt idx="1">
                  <c:v>6.6723573765827284</c:v>
                </c:pt>
                <c:pt idx="2">
                  <c:v>5.6551429790866408</c:v>
                </c:pt>
                <c:pt idx="3">
                  <c:v>5.4132878076540045</c:v>
                </c:pt>
                <c:pt idx="4">
                  <c:v>5.0718452126902829</c:v>
                </c:pt>
                <c:pt idx="5">
                  <c:v>4.9438042395788875</c:v>
                </c:pt>
                <c:pt idx="6">
                  <c:v>4.517000995874235</c:v>
                </c:pt>
                <c:pt idx="7">
                  <c:v>4.3178261488120642</c:v>
                </c:pt>
                <c:pt idx="8">
                  <c:v>4.2466922748612888</c:v>
                </c:pt>
                <c:pt idx="9">
                  <c:v>4.1399914639351261</c:v>
                </c:pt>
                <c:pt idx="10">
                  <c:v>48.015364916773365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AA3-4C01-8650-0159450BE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4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pt-BR" sz="1400" b="0" i="0" u="none" strike="noStrike" kern="1200" cap="none" spc="0" baseline="0">
                <a:solidFill>
                  <a:srgbClr val="333333"/>
                </a:solidFill>
                <a:uFillTx/>
                <a:latin typeface="Calibri"/>
                <a:ea typeface="Calibri"/>
                <a:cs typeface="Calibri"/>
              </a:rPr>
              <a:t>Média e % de protocolos/subprefeitura em 2024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1.8700327255726974E-2"/>
          <c:y val="0.10441090025037193"/>
          <c:w val="0.98129967274427299"/>
          <c:h val="0.80347738790715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Subprefeituras!$P$6</c:f>
              <c:strCache>
                <c:ptCount val="1"/>
                <c:pt idx="0">
                  <c:v>% Total dentre as subprefeituras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strRef>
              <c:f>Subprefeituras!$A$7:$A$38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Subprefeituras!$P$7:$P$38</c:f>
              <c:numCache>
                <c:formatCode>0.0</c:formatCode>
                <c:ptCount val="32"/>
                <c:pt idx="0">
                  <c:v>2.1838099302888034</c:v>
                </c:pt>
                <c:pt idx="1">
                  <c:v>4.3178261488120642</c:v>
                </c:pt>
                <c:pt idx="2">
                  <c:v>3.578033859724</c:v>
                </c:pt>
                <c:pt idx="3">
                  <c:v>3.535353535353535</c:v>
                </c:pt>
                <c:pt idx="4">
                  <c:v>2.7457675344999291</c:v>
                </c:pt>
                <c:pt idx="5">
                  <c:v>2.2193768672641911</c:v>
                </c:pt>
                <c:pt idx="6">
                  <c:v>0.58329776639635789</c:v>
                </c:pt>
                <c:pt idx="7">
                  <c:v>0.93896713615023475</c:v>
                </c:pt>
                <c:pt idx="8">
                  <c:v>2.2976241286100438</c:v>
                </c:pt>
                <c:pt idx="9">
                  <c:v>1.3586569924598093</c:v>
                </c:pt>
                <c:pt idx="10">
                  <c:v>4.9438042395788875</c:v>
                </c:pt>
                <c:pt idx="11">
                  <c:v>2.1553563807084934</c:v>
                </c:pt>
                <c:pt idx="12">
                  <c:v>4.1044245269597379</c:v>
                </c:pt>
                <c:pt idx="13">
                  <c:v>1.9704083084364772</c:v>
                </c:pt>
                <c:pt idx="14">
                  <c:v>2.5679328496229905</c:v>
                </c:pt>
                <c:pt idx="15">
                  <c:v>6.6723573765827284</c:v>
                </c:pt>
                <c:pt idx="16">
                  <c:v>2.375871389955897</c:v>
                </c:pt>
                <c:pt idx="17">
                  <c:v>5.4132878076540045</c:v>
                </c:pt>
                <c:pt idx="18">
                  <c:v>0.96030729833546724</c:v>
                </c:pt>
                <c:pt idx="19">
                  <c:v>5.6551429790866408</c:v>
                </c:pt>
                <c:pt idx="20">
                  <c:v>0.56195760421112528</c:v>
                </c:pt>
                <c:pt idx="21">
                  <c:v>3.9337032294778771</c:v>
                </c:pt>
                <c:pt idx="22">
                  <c:v>4.2466922748612888</c:v>
                </c:pt>
                <c:pt idx="23">
                  <c:v>4.517000995874235</c:v>
                </c:pt>
                <c:pt idx="24">
                  <c:v>4.1399914639351261</c:v>
                </c:pt>
                <c:pt idx="25">
                  <c:v>2.1695831554986484</c:v>
                </c:pt>
                <c:pt idx="26">
                  <c:v>1.2946365059041116</c:v>
                </c:pt>
                <c:pt idx="27">
                  <c:v>0.95319391094038985</c:v>
                </c:pt>
                <c:pt idx="28">
                  <c:v>7.0066865841513728</c:v>
                </c:pt>
                <c:pt idx="29">
                  <c:v>3.051643192488263</c:v>
                </c:pt>
                <c:pt idx="30">
                  <c:v>5.0718452126902829</c:v>
                </c:pt>
                <c:pt idx="31">
                  <c:v>2.4754588134869824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3C0-8FC3-E1B9A638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9701295"/>
        <c:axId val="1819700879"/>
      </c:barChart>
      <c:lineChart>
        <c:grouping val="standard"/>
        <c:varyColors val="0"/>
        <c:ser>
          <c:idx val="1"/>
          <c:order val="1"/>
          <c:tx>
            <c:strRef>
              <c:f>Subprefeituras!$O$6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olid"/>
              <a:round/>
            </a:ln>
          </c:spPr>
          <c:marker>
            <c:symbol val="none"/>
          </c:marker>
          <c:cat>
            <c:strRef>
              <c:f>Subprefeituras!$A$7:$A$38</c:f>
              <c:strCache>
                <c:ptCount val="32"/>
                <c:pt idx="0">
                  <c:v>Aricanduva</c:v>
                </c:pt>
                <c:pt idx="1">
                  <c:v>Butantã</c:v>
                </c:pt>
                <c:pt idx="2">
                  <c:v>Campo Limpo</c:v>
                </c:pt>
                <c:pt idx="3">
                  <c:v>Capela do Socorro</c:v>
                </c:pt>
                <c:pt idx="4">
                  <c:v>Casa Verde</c:v>
                </c:pt>
                <c:pt idx="5">
                  <c:v>Cidade Ademar</c:v>
                </c:pt>
                <c:pt idx="6">
                  <c:v>Cidade Tiradentes</c:v>
                </c:pt>
                <c:pt idx="7">
                  <c:v>Ermelino Matarazzo</c:v>
                </c:pt>
                <c:pt idx="8">
                  <c:v>Freguesia/Brasilândia</c:v>
                </c:pt>
                <c:pt idx="9">
                  <c:v>Guaianases</c:v>
                </c:pt>
                <c:pt idx="10">
                  <c:v>Ipiranga</c:v>
                </c:pt>
                <c:pt idx="11">
                  <c:v>Itaim Paulista</c:v>
                </c:pt>
                <c:pt idx="12">
                  <c:v>Itaquera</c:v>
                </c:pt>
                <c:pt idx="13">
                  <c:v>Jabaquara</c:v>
                </c:pt>
                <c:pt idx="14">
                  <c:v>Jaçanã/Tremembé</c:v>
                </c:pt>
                <c:pt idx="15">
                  <c:v>Lapa</c:v>
                </c:pt>
                <c:pt idx="16">
                  <c:v>M'Boi Mirim</c:v>
                </c:pt>
                <c:pt idx="17">
                  <c:v>Mooca</c:v>
                </c:pt>
                <c:pt idx="18">
                  <c:v>Parelheiros</c:v>
                </c:pt>
                <c:pt idx="19">
                  <c:v>Penha</c:v>
                </c:pt>
                <c:pt idx="20">
                  <c:v>Perus</c:v>
                </c:pt>
                <c:pt idx="21">
                  <c:v>Pinheiros</c:v>
                </c:pt>
                <c:pt idx="22">
                  <c:v>Pirituba/Jaraguá</c:v>
                </c:pt>
                <c:pt idx="23">
                  <c:v>Santana/Tucuruvi</c:v>
                </c:pt>
                <c:pt idx="24">
                  <c:v>Santo Amaro</c:v>
                </c:pt>
                <c:pt idx="25">
                  <c:v>São Mateus</c:v>
                </c:pt>
                <c:pt idx="26">
                  <c:v>São Miguel Paulista</c:v>
                </c:pt>
                <c:pt idx="27">
                  <c:v>Sapopemba</c:v>
                </c:pt>
                <c:pt idx="28">
                  <c:v>Sé</c:v>
                </c:pt>
                <c:pt idx="29">
                  <c:v>Vila Maria/Vila Guilherme</c:v>
                </c:pt>
                <c:pt idx="30">
                  <c:v>Vila Mariana</c:v>
                </c:pt>
                <c:pt idx="31">
                  <c:v>Vila Prudente</c:v>
                </c:pt>
              </c:strCache>
            </c:strRef>
          </c:cat>
          <c:val>
            <c:numRef>
              <c:f>Subprefeituras!$O$7:$O$38</c:f>
              <c:numCache>
                <c:formatCode>0</c:formatCode>
                <c:ptCount val="32"/>
                <c:pt idx="0">
                  <c:v>25.583333333333332</c:v>
                </c:pt>
                <c:pt idx="1">
                  <c:v>50.583333333333336</c:v>
                </c:pt>
                <c:pt idx="2">
                  <c:v>41.916666666666664</c:v>
                </c:pt>
                <c:pt idx="3">
                  <c:v>41.416666666666664</c:v>
                </c:pt>
                <c:pt idx="4">
                  <c:v>32.166666666666664</c:v>
                </c:pt>
                <c:pt idx="5">
                  <c:v>26</c:v>
                </c:pt>
                <c:pt idx="6">
                  <c:v>6.833333333333333</c:v>
                </c:pt>
                <c:pt idx="7">
                  <c:v>11</c:v>
                </c:pt>
                <c:pt idx="8">
                  <c:v>26.916666666666668</c:v>
                </c:pt>
                <c:pt idx="9">
                  <c:v>15.916666666666666</c:v>
                </c:pt>
                <c:pt idx="10">
                  <c:v>57.916666666666664</c:v>
                </c:pt>
                <c:pt idx="11">
                  <c:v>25.25</c:v>
                </c:pt>
                <c:pt idx="12">
                  <c:v>48.083333333333336</c:v>
                </c:pt>
                <c:pt idx="13">
                  <c:v>23.083333333333332</c:v>
                </c:pt>
                <c:pt idx="14">
                  <c:v>30.083333333333332</c:v>
                </c:pt>
                <c:pt idx="15">
                  <c:v>78.166666666666671</c:v>
                </c:pt>
                <c:pt idx="16">
                  <c:v>27.833333333333332</c:v>
                </c:pt>
                <c:pt idx="17">
                  <c:v>63.416666666666664</c:v>
                </c:pt>
                <c:pt idx="18">
                  <c:v>11.25</c:v>
                </c:pt>
                <c:pt idx="19">
                  <c:v>66.25</c:v>
                </c:pt>
                <c:pt idx="20">
                  <c:v>6.583333333333333</c:v>
                </c:pt>
                <c:pt idx="21">
                  <c:v>46.083333333333336</c:v>
                </c:pt>
                <c:pt idx="22">
                  <c:v>49.75</c:v>
                </c:pt>
                <c:pt idx="23">
                  <c:v>52.916666666666664</c:v>
                </c:pt>
                <c:pt idx="24">
                  <c:v>48.5</c:v>
                </c:pt>
                <c:pt idx="25">
                  <c:v>25.416666666666668</c:v>
                </c:pt>
                <c:pt idx="26">
                  <c:v>15.166666666666666</c:v>
                </c:pt>
                <c:pt idx="27">
                  <c:v>11.166666666666666</c:v>
                </c:pt>
                <c:pt idx="28">
                  <c:v>82.083333333333329</c:v>
                </c:pt>
                <c:pt idx="29">
                  <c:v>35.75</c:v>
                </c:pt>
                <c:pt idx="30">
                  <c:v>59.416666666666664</c:v>
                </c:pt>
                <c:pt idx="31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E-43C0-8FC3-E1B9A6386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9696719"/>
        <c:axId val="1819697551"/>
      </c:lineChart>
      <c:valAx>
        <c:axId val="1819697551"/>
        <c:scaling>
          <c:orientation val="minMax"/>
        </c:scaling>
        <c:delete val="0"/>
        <c:axPos val="l"/>
        <c:majorGridlines>
          <c:spPr>
            <a:ln w="9528" cap="flat">
              <a:solidFill>
                <a:srgbClr val="D9D9D9"/>
              </a:solidFill>
              <a:prstDash val="solid"/>
              <a:round/>
            </a:ln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6719"/>
        <c:crosses val="autoZero"/>
        <c:crossBetween val="between"/>
      </c:valAx>
      <c:catAx>
        <c:axId val="1819696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8" cap="flat">
            <a:solidFill>
              <a:srgbClr val="D9D9D9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697551"/>
        <c:crosses val="autoZero"/>
        <c:auto val="1"/>
        <c:lblAlgn val="ctr"/>
        <c:lblOffset val="100"/>
        <c:noMultiLvlLbl val="0"/>
      </c:catAx>
      <c:valAx>
        <c:axId val="1819700879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900" b="0" i="0" u="none" strike="noStrike" kern="1200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9701295"/>
        <c:crosses val="max"/>
        <c:crossBetween val="between"/>
      </c:valAx>
      <c:catAx>
        <c:axId val="1819701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9700879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xMode val="edge"/>
          <c:yMode val="edge"/>
          <c:x val="6.7168305145288796E-3"/>
          <c:y val="9.8617585953120632E-2"/>
          <c:w val="0.93172016959418535"/>
          <c:h val="0.8744026103436822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BB-496F-8A5A-2C0DEF659A4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5728-4D6B-8D79-754DFCE436A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728-4D6B-8D79-754DFCE436A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728-4D6B-8D79-754DFCE436A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728-4D6B-8D79-754DFCE436A8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728-4D6B-8D79-754DFCE436A8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28-4D6B-8D79-754DFCE436A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728-4D6B-8D79-754DFCE436A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728-4D6B-8D79-754DFCE436A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728-4D6B-8D79-754DFCE436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pt-BR" sz="1000" b="1" i="0" u="none" strike="noStrike" kern="1200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'10+_UNIDADES_2024'!$A$7:$A$16</c:f>
              <c:strCache>
                <c:ptCount val="10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</c:v>
                </c:pt>
                <c:pt idx="7">
                  <c:v>São Paulo Transportes - SPTRANS</c:v>
                </c:pt>
                <c:pt idx="8">
                  <c:v>Secretaria Municipal de Educação</c:v>
                </c:pt>
                <c:pt idx="9">
                  <c:v>Agência Reguladora de Serviços Públicos do Município de São Paulo</c:v>
                </c:pt>
              </c:strCache>
            </c:strRef>
          </c:cat>
          <c:val>
            <c:numRef>
              <c:f>'10+_UNIDADES_2024'!$N$7:$N$16</c:f>
              <c:numCache>
                <c:formatCode>0</c:formatCode>
                <c:ptCount val="10"/>
                <c:pt idx="0">
                  <c:v>7651</c:v>
                </c:pt>
                <c:pt idx="1">
                  <c:v>6487</c:v>
                </c:pt>
                <c:pt idx="2">
                  <c:v>6268</c:v>
                </c:pt>
                <c:pt idx="3">
                  <c:v>5110</c:v>
                </c:pt>
                <c:pt idx="4">
                  <c:v>4226</c:v>
                </c:pt>
                <c:pt idx="5">
                  <c:v>3827</c:v>
                </c:pt>
                <c:pt idx="6">
                  <c:v>3785</c:v>
                </c:pt>
                <c:pt idx="7">
                  <c:v>3446</c:v>
                </c:pt>
                <c:pt idx="8">
                  <c:v>3130</c:v>
                </c:pt>
                <c:pt idx="9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728-4D6B-8D79-754DFCE43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8454479"/>
        <c:axId val="1818453231"/>
      </c:barChart>
      <c:valAx>
        <c:axId val="1818453231"/>
        <c:scaling>
          <c:orientation val="minMax"/>
          <c:min val="0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4479"/>
        <c:crosses val="autoZero"/>
        <c:crossBetween val="between"/>
      </c:valAx>
      <c:catAx>
        <c:axId val="1818454479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spPr>
          <a:noFill/>
          <a:ln w="6345" cap="flat" cmpd="sng" algn="ctr">
            <a:solidFill>
              <a:srgbClr val="898989"/>
            </a:solidFill>
            <a:prstDash val="solid"/>
            <a:round/>
          </a:ln>
          <a:effectLst/>
        </c:spPr>
        <c:txPr>
          <a:bodyPr rot="-60000000" spcFirstLastPara="1" vertOverflow="ellipsis" vert="horz" wrap="square" lIns="0" tIns="0" rIns="0" bIns="0" anchor="ctr" anchorCtr="1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lang="pt-BR" sz="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818453231"/>
        <c:crosses val="autoZero"/>
        <c:auto val="1"/>
        <c:lblAlgn val="ctr"/>
        <c:lblOffset val="100"/>
        <c:noMultiLvlLbl val="0"/>
      </c:catAx>
      <c:spPr>
        <a:solidFill>
          <a:srgbClr val="FFFFFF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6345" cap="flat" cmpd="sng" algn="ctr">
      <a:solidFill>
        <a:schemeClr val="tx1"/>
      </a:solidFill>
      <a:prstDash val="solid"/>
      <a:round/>
    </a:ln>
    <a:effectLst/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43314623125292E-2"/>
          <c:y val="0.10685912816321233"/>
          <c:w val="0.6016472847261134"/>
          <c:h val="0.88462932840618924"/>
        </c:manualLayout>
      </c:layout>
      <c:ofPieChart>
        <c:ofPieType val="pie"/>
        <c:varyColors val="1"/>
        <c:ser>
          <c:idx val="14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2D-423D-B3B0-5517AB70A4A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2D-423D-B3B0-5517AB70A4A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2D-423D-B3B0-5517AB70A4A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2D-423D-B3B0-5517AB70A4A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52D-423D-B3B0-5517AB70A4A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552D-423D-B3B0-5517AB70A4A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52D-423D-B3B0-5517AB70A4A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52D-423D-B3B0-5517AB70A4A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52D-423D-B3B0-5517AB70A4A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552D-423D-B3B0-5517AB70A4A3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552D-423D-B3B0-5517AB70A4A3}"/>
              </c:ext>
            </c:extLst>
          </c:dPt>
          <c:dLbls>
            <c:dLbl>
              <c:idx val="10"/>
              <c:layout>
                <c:manualLayout>
                  <c:x val="7.990012484394507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2D-423D-B3B0-5517AB70A4A3}"/>
                </c:ext>
              </c:extLst>
            </c:dLbl>
            <c:dLbl>
              <c:idx val="11"/>
              <c:layout>
                <c:manualLayout>
                  <c:x val="-9.654598418643362E-2"/>
                  <c:y val="-6.4394961170346054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2D-423D-B3B0-5517AB70A4A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'10+_UNIDADES_2024'!$A$7:$A$17</c15:sqref>
                  </c15:fullRef>
                </c:ext>
              </c:extLst>
              <c:f>'10+_UNIDADES_2024'!$A$7:$A$16</c:f>
              <c:strCache>
                <c:ptCount val="10"/>
                <c:pt idx="0">
                  <c:v>Secretaria Municipal de Assistência e Desenvolvimento Social</c:v>
                </c:pt>
                <c:pt idx="1">
                  <c:v>Secretaria Municipal das Subprefeituras</c:v>
                </c:pt>
                <c:pt idx="2">
                  <c:v>Secretaria Municipal da Saúde</c:v>
                </c:pt>
                <c:pt idx="3">
                  <c:v>Órgão externo</c:v>
                </c:pt>
                <c:pt idx="4">
                  <c:v>Secretaria Municipal da Fazenda</c:v>
                </c:pt>
                <c:pt idx="5">
                  <c:v>Companhia de Engenharia de Tráfego - CET</c:v>
                </c:pt>
                <c:pt idx="6">
                  <c:v>Secretaria Executiva de Limpeza Urbana</c:v>
                </c:pt>
                <c:pt idx="7">
                  <c:v>São Paulo Transportes - SPTRANS</c:v>
                </c:pt>
                <c:pt idx="8">
                  <c:v>Secretaria Municipal de Educação</c:v>
                </c:pt>
                <c:pt idx="9">
                  <c:v>Agência Reguladora de Serviços Públicos do Município de São Paulo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'10+_UNIDADES_2024'!$P$7:$P$18</c15:sqref>
                  </c15:fullRef>
                </c:ext>
              </c:extLst>
              <c:f>('10+_UNIDADES_2024'!$P$7:$P$16,'10+_UNIDADES_2024'!$P$18)</c:f>
              <c:numCache>
                <c:formatCode>0.00</c:formatCode>
                <c:ptCount val="11"/>
                <c:pt idx="0">
                  <c:v>11.546065041877311</c:v>
                </c:pt>
                <c:pt idx="1">
                  <c:v>9.7894816268014786</c:v>
                </c:pt>
                <c:pt idx="2">
                  <c:v>9.4589904172640153</c:v>
                </c:pt>
                <c:pt idx="3">
                  <c:v>7.7114615558741413</c:v>
                </c:pt>
                <c:pt idx="4">
                  <c:v>6.3774239794763448</c:v>
                </c:pt>
                <c:pt idx="5">
                  <c:v>5.7752961593601455</c:v>
                </c:pt>
                <c:pt idx="6">
                  <c:v>5.71191428355844</c:v>
                </c:pt>
                <c:pt idx="7">
                  <c:v>5.2003320003018185</c:v>
                </c:pt>
                <c:pt idx="8">
                  <c:v>4.7234588395080355</c:v>
                </c:pt>
                <c:pt idx="9">
                  <c:v>2.3179657436052215</c:v>
                </c:pt>
                <c:pt idx="10">
                  <c:v>31.387610352373059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52D-423D-B3B0-5517AB70A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percent"/>
        <c:splitPos val="28"/>
        <c:secondPieSize val="75"/>
        <c:serLines/>
      </c:ofPieChart>
    </c:plotArea>
    <c:legend>
      <c:legendPos val="r"/>
      <c:layout>
        <c:manualLayout>
          <c:xMode val="edge"/>
          <c:yMode val="edge"/>
          <c:x val="0.71264292337989588"/>
          <c:y val="0.1062638550575904"/>
          <c:w val="0.27567823684960729"/>
          <c:h val="0.8937361449424096"/>
        </c:manualLayout>
      </c:layout>
      <c:overlay val="0"/>
      <c:txPr>
        <a:bodyPr/>
        <a:lstStyle/>
        <a:p>
          <a:pPr>
            <a:defRPr sz="800"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Protocolos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'Evolução Mensal dos Protocolos'!$B$6</c:f>
              <c:strCache>
                <c:ptCount val="1"/>
                <c:pt idx="0">
                  <c:v>Protocolos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7"/>
            <c:spPr>
              <a:solidFill>
                <a:schemeClr val="accent5"/>
              </a:soli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trendline>
            <c:spPr>
              <a:ln w="9525" cap="rnd" cmpd="sng" algn="ctr">
                <a:solidFill>
                  <a:schemeClr val="tx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  <c:trendlineType val="poly"/>
            <c:order val="2"/>
            <c:dispRSqr val="0"/>
            <c:dispEq val="0"/>
          </c:trendline>
          <c:cat>
            <c:numRef>
              <c:f>'Evolução Mensal dos Protocolos'!$A$7:$A$18</c:f>
              <c:numCache>
                <c:formatCode>mmm\-yy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</c:numCache>
            </c:numRef>
          </c:cat>
          <c:val>
            <c:numRef>
              <c:f>'Evolução Mensal dos Protocolos'!$B$7:$B$18</c:f>
              <c:numCache>
                <c:formatCode>0</c:formatCode>
                <c:ptCount val="12"/>
                <c:pt idx="0">
                  <c:v>5587</c:v>
                </c:pt>
                <c:pt idx="1">
                  <c:v>5847</c:v>
                </c:pt>
                <c:pt idx="2">
                  <c:v>6171</c:v>
                </c:pt>
                <c:pt idx="3">
                  <c:v>6588</c:v>
                </c:pt>
                <c:pt idx="4">
                  <c:v>5941</c:v>
                </c:pt>
                <c:pt idx="5">
                  <c:v>5990</c:v>
                </c:pt>
                <c:pt idx="6">
                  <c:v>6189</c:v>
                </c:pt>
                <c:pt idx="7">
                  <c:v>6144</c:v>
                </c:pt>
                <c:pt idx="8">
                  <c:v>5879</c:v>
                </c:pt>
                <c:pt idx="9">
                  <c:v>6067</c:v>
                </c:pt>
                <c:pt idx="10">
                  <c:v>5044</c:v>
                </c:pt>
                <c:pt idx="11">
                  <c:v>4919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C-488F-BE1E-E79692BC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111536"/>
        <c:axId val="1"/>
      </c:lineChart>
      <c:dateAx>
        <c:axId val="202111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2111536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Canais de entrada 2024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06460003310397"/>
          <c:y val="0.19418894736668657"/>
          <c:w val="0.52186252394126409"/>
          <c:h val="0.7223214550535692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Canais_atendimento!$B$5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A7-4A42-9CA4-84D4280A8201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Canais_atendimento!$B$6</c:f>
              <c:numCache>
                <c:formatCode>General</c:formatCode>
                <c:ptCount val="1"/>
                <c:pt idx="0">
                  <c:v>17651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A7-4A42-9CA4-84D4280A8201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Canais_atendimento!$B$7</c:f>
              <c:numCache>
                <c:formatCode>General</c:formatCode>
                <c:ptCount val="1"/>
                <c:pt idx="0">
                  <c:v>3966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A7-4A42-9CA4-84D4280A8201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Canais_atendimento!$B$8</c:f>
              <c:numCache>
                <c:formatCode>General</c:formatCode>
                <c:ptCount val="1"/>
                <c:pt idx="0">
                  <c:v>15777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A7-4A42-9CA4-84D4280A8201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Canais_atendimento!$B$9</c:f>
              <c:numCache>
                <c:formatCode>General</c:formatCode>
                <c:ptCount val="1"/>
                <c:pt idx="0">
                  <c:v>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A7-4A42-9CA4-84D4280A8201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Canais_atendimento!$B$10</c:f>
              <c:numCache>
                <c:formatCode>General</c:formatCode>
                <c:ptCount val="1"/>
                <c:pt idx="0">
                  <c:v>25378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7-4A42-9CA4-84D4280A8201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cat>
            <c:strRef>
              <c:f>Canais_atendimento!$B$4</c:f>
              <c:strCache>
                <c:ptCount val="1"/>
                <c:pt idx="0">
                  <c:v>2024**</c:v>
                </c:pt>
              </c:strCache>
            </c:strRef>
          </c:cat>
          <c:val>
            <c:numRef>
              <c:f>Canais_atendimento!$B$11</c:f>
              <c:numCache>
                <c:formatCode>General</c:formatCode>
                <c:ptCount val="1"/>
                <c:pt idx="0">
                  <c:v>2582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A7-4A42-9CA4-84D4280A8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051903"/>
        <c:axId val="1812053567"/>
      </c:barChart>
      <c:valAx>
        <c:axId val="1812053567"/>
        <c:scaling>
          <c:orientation val="minMax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812051903"/>
        <c:crosses val="autoZero"/>
        <c:crossBetween val="between"/>
      </c:valAx>
      <c:catAx>
        <c:axId val="1812051903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crossAx val="1812053567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489565155706886"/>
          <c:y val="0.17317349905252874"/>
          <c:w val="0.31201210659478373"/>
          <c:h val="0.8118852318164205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Linha do tempo dos Canais de entrada</a:t>
            </a:r>
          </a:p>
        </c:rich>
      </c:tx>
      <c:layout>
        <c:manualLayout>
          <c:xMode val="edge"/>
          <c:yMode val="edge"/>
          <c:x val="0.24393335859755499"/>
          <c:y val="4.144025957986999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1191909834800055E-2"/>
          <c:y val="0.16890947067669385"/>
          <c:w val="0.57269667494771703"/>
          <c:h val="0.66635076887600608"/>
        </c:manualLayout>
      </c:layout>
      <c:lineChart>
        <c:grouping val="standar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CF8-4636-91D0-EF5717647108}"/>
              </c:ext>
            </c:extLst>
          </c:dPt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Canais_atendimento!$B$5:$G$5</c:f>
              <c:numCache>
                <c:formatCode>#,##0</c:formatCode>
                <c:ptCount val="6"/>
                <c:pt idx="0" formatCode="General">
                  <c:v>125</c:v>
                </c:pt>
                <c:pt idx="1">
                  <c:v>138</c:v>
                </c:pt>
                <c:pt idx="2">
                  <c:v>206</c:v>
                </c:pt>
                <c:pt idx="3">
                  <c:v>135</c:v>
                </c:pt>
                <c:pt idx="4" formatCode="General">
                  <c:v>57</c:v>
                </c:pt>
                <c:pt idx="5" formatCode="General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8-4636-91D0-EF5717647108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Canais_atendimento!$B$6:$G$6</c:f>
              <c:numCache>
                <c:formatCode>#,##0</c:formatCode>
                <c:ptCount val="6"/>
                <c:pt idx="0" formatCode="General">
                  <c:v>17651</c:v>
                </c:pt>
                <c:pt idx="1">
                  <c:v>20813</c:v>
                </c:pt>
                <c:pt idx="2">
                  <c:v>13960</c:v>
                </c:pt>
                <c:pt idx="3">
                  <c:v>21606</c:v>
                </c:pt>
                <c:pt idx="4" formatCode="General">
                  <c:v>17390</c:v>
                </c:pt>
                <c:pt idx="5" formatCode="General">
                  <c:v>15224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8-4636-91D0-EF5717647108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Canais_atendimento!$B$7:$G$7</c:f>
              <c:numCache>
                <c:formatCode>General</c:formatCode>
                <c:ptCount val="6"/>
                <c:pt idx="0">
                  <c:v>3966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F8-4636-91D0-EF5717647108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4-BCF8-4636-91D0-EF5717647108}"/>
              </c:ext>
            </c:extLst>
          </c:dPt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Canais_atendimento!$B$8:$G$8</c:f>
              <c:numCache>
                <c:formatCode>#,##0</c:formatCode>
                <c:ptCount val="6"/>
                <c:pt idx="0" formatCode="General">
                  <c:v>15777</c:v>
                </c:pt>
                <c:pt idx="1">
                  <c:v>10819</c:v>
                </c:pt>
                <c:pt idx="2">
                  <c:v>8856</c:v>
                </c:pt>
                <c:pt idx="3">
                  <c:v>10675</c:v>
                </c:pt>
                <c:pt idx="4" formatCode="General">
                  <c:v>5889</c:v>
                </c:pt>
                <c:pt idx="5" formatCode="General">
                  <c:v>2141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CF8-4636-91D0-EF5717647108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Canais_atendimento!$B$9:$G$9</c:f>
              <c:numCache>
                <c:formatCode>#,##0</c:formatCode>
                <c:ptCount val="6"/>
                <c:pt idx="0" formatCode="General">
                  <c:v>4881</c:v>
                </c:pt>
                <c:pt idx="1">
                  <c:v>746</c:v>
                </c:pt>
                <c:pt idx="2">
                  <c:v>67</c:v>
                </c:pt>
                <c:pt idx="3">
                  <c:v>30</c:v>
                </c:pt>
                <c:pt idx="4" formatCode="General">
                  <c:v>51</c:v>
                </c:pt>
                <c:pt idx="5" formatCode="General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CF8-4636-91D0-EF5717647108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Canais_atendimento!$B$10:$G$10</c:f>
              <c:numCache>
                <c:formatCode>#,##0</c:formatCode>
                <c:ptCount val="6"/>
                <c:pt idx="0" formatCode="General">
                  <c:v>25378</c:v>
                </c:pt>
                <c:pt idx="1">
                  <c:v>25924</c:v>
                </c:pt>
                <c:pt idx="2">
                  <c:v>21294</c:v>
                </c:pt>
                <c:pt idx="3">
                  <c:v>22971</c:v>
                </c:pt>
                <c:pt idx="4" formatCode="General">
                  <c:v>15167</c:v>
                </c:pt>
                <c:pt idx="5" formatCode="General">
                  <c:v>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CF8-4636-91D0-EF5717647108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marker>
            <c:symbol val="none"/>
          </c:marker>
          <c:cat>
            <c:strRef>
              <c:f>Canais_atendimento!$B$4:$G$4</c:f>
              <c:strCache>
                <c:ptCount val="6"/>
                <c:pt idx="0">
                  <c:v>2024**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  <c:pt idx="5">
                  <c:v>2019</c:v>
                </c:pt>
              </c:strCache>
            </c:strRef>
          </c:cat>
          <c:val>
            <c:numRef>
              <c:f>Canais_atendimento!$B$11:$G$11</c:f>
              <c:numCache>
                <c:formatCode>#,##0</c:formatCode>
                <c:ptCount val="6"/>
                <c:pt idx="0" formatCode="General">
                  <c:v>2582</c:v>
                </c:pt>
                <c:pt idx="1">
                  <c:v>1484</c:v>
                </c:pt>
                <c:pt idx="2">
                  <c:v>1720</c:v>
                </c:pt>
                <c:pt idx="3">
                  <c:v>794</c:v>
                </c:pt>
                <c:pt idx="4" formatCode="General">
                  <c:v>969</c:v>
                </c:pt>
                <c:pt idx="5" formatCode="General">
                  <c:v>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CF8-4636-91D0-EF571764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12052735"/>
        <c:axId val="1812048159"/>
      </c:lineChart>
      <c:valAx>
        <c:axId val="1812048159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812052735"/>
        <c:crosses val="autoZero"/>
        <c:crossBetween val="between"/>
      </c:valAx>
      <c:catAx>
        <c:axId val="1812052735"/>
        <c:scaling>
          <c:orientation val="minMax"/>
          <c:min val="1"/>
        </c:scaling>
        <c:delete val="0"/>
        <c:axPos val="b"/>
        <c:majorGridlines/>
        <c:numFmt formatCode="mmm/yy" sourceLinked="0"/>
        <c:majorTickMark val="none"/>
        <c:minorTickMark val="none"/>
        <c:tickLblPos val="nextTo"/>
        <c:txPr>
          <a:bodyPr rot="-2100000"/>
          <a:lstStyle/>
          <a:p>
            <a:pPr>
              <a:defRPr/>
            </a:pPr>
            <a:endParaRPr lang="pt-BR"/>
          </a:p>
        </c:txPr>
        <c:crossAx val="1812048159"/>
        <c:crosses val="autoZero"/>
        <c:auto val="1"/>
        <c:lblAlgn val="ctr"/>
        <c:lblOffset val="100"/>
        <c:tickLblSkip val="1"/>
        <c:noMultiLvlLbl val="1"/>
      </c:catAx>
    </c:plotArea>
    <c:legend>
      <c:legendPos val="r"/>
      <c:layout>
        <c:manualLayout>
          <c:xMode val="edge"/>
          <c:yMode val="edge"/>
          <c:x val="0.64527629233511585"/>
          <c:y val="0.16727819135860186"/>
          <c:w val="0.35472370766488409"/>
          <c:h val="0.75444125812622465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0623014059756E-2"/>
          <c:y val="0.17578888124804026"/>
          <c:w val="0.51191764668555206"/>
          <c:h val="0.75780697408131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Canais_atendimento!$A$5</c:f>
              <c:strCache>
                <c:ptCount val="1"/>
                <c:pt idx="0">
                  <c:v>Carta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Canais_atendimento!$J$5</c:f>
              <c:numCache>
                <c:formatCode>0.00</c:formatCode>
                <c:ptCount val="1"/>
                <c:pt idx="0">
                  <c:v>0.29732506877921044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D-4AFB-A033-C182D3A771C4}"/>
            </c:ext>
          </c:extLst>
        </c:ser>
        <c:ser>
          <c:idx val="1"/>
          <c:order val="1"/>
          <c:tx>
            <c:strRef>
              <c:f>Canais_atendimento!$A$6</c:f>
              <c:strCache>
                <c:ptCount val="1"/>
                <c:pt idx="0">
                  <c:v>Central SP156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Canais_atendimento!$J$6</c:f>
              <c:numCache>
                <c:formatCode>0.00</c:formatCode>
                <c:ptCount val="1"/>
                <c:pt idx="0">
                  <c:v>35.348868043355765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D-4AFB-A033-C182D3A771C4}"/>
            </c:ext>
          </c:extLst>
        </c:ser>
        <c:ser>
          <c:idx val="2"/>
          <c:order val="2"/>
          <c:tx>
            <c:strRef>
              <c:f>Canais_atendimento!$A$7</c:f>
              <c:strCache>
                <c:ptCount val="1"/>
                <c:pt idx="0">
                  <c:v>Zap Denúncia*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CBD-4AFB-A033-C182D3A771C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Canais_atendimento!$J$7</c:f>
              <c:numCache>
                <c:formatCode>0.00</c:formatCode>
                <c:ptCount val="1"/>
                <c:pt idx="0">
                  <c:v>1.3145944512579137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BD-4AFB-A033-C182D3A771C4}"/>
            </c:ext>
          </c:extLst>
        </c:ser>
        <c:ser>
          <c:idx val="3"/>
          <c:order val="3"/>
          <c:tx>
            <c:strRef>
              <c:f>Canais_atendimento!$A$8</c:f>
              <c:strCache>
                <c:ptCount val="1"/>
                <c:pt idx="0">
                  <c:v>E-mail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Canais_atendimento!$J$8</c:f>
              <c:numCache>
                <c:formatCode>0.00</c:formatCode>
                <c:ptCount val="1"/>
                <c:pt idx="0">
                  <c:v>17.95120819384136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BD-4AFB-A033-C182D3A771C4}"/>
            </c:ext>
          </c:extLst>
        </c:ser>
        <c:ser>
          <c:idx val="4"/>
          <c:order val="4"/>
          <c:tx>
            <c:strRef>
              <c:f>Canais_atendimento!$A$9</c:f>
              <c:strCache>
                <c:ptCount val="1"/>
                <c:pt idx="0">
                  <c:v>Encaminhamento de outros órgãos (Processo SEI, Memorando, Ofício, etc.)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CBD-4AFB-A033-C182D3A771C4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Canais_atendimento!$J$9</c:f>
              <c:numCache>
                <c:formatCode>0.00</c:formatCode>
                <c:ptCount val="1"/>
                <c:pt idx="0">
                  <c:v>1.9311213497298549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CBD-4AFB-A033-C182D3A771C4}"/>
            </c:ext>
          </c:extLst>
        </c:ser>
        <c:ser>
          <c:idx val="5"/>
          <c:order val="5"/>
          <c:tx>
            <c:strRef>
              <c:f>Canais_atendimento!$A$10</c:f>
              <c:strCache>
                <c:ptCount val="1"/>
                <c:pt idx="0">
                  <c:v>Portal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Canais_atendimento!$J$10</c:f>
              <c:numCache>
                <c:formatCode>0.00</c:formatCode>
                <c:ptCount val="1"/>
                <c:pt idx="0">
                  <c:v>40.013258642977888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CBD-4AFB-A033-C182D3A771C4}"/>
            </c:ext>
          </c:extLst>
        </c:ser>
        <c:ser>
          <c:idx val="6"/>
          <c:order val="6"/>
          <c:tx>
            <c:strRef>
              <c:f>Canais_atendimento!$A$11</c:f>
              <c:strCache>
                <c:ptCount val="1"/>
                <c:pt idx="0">
                  <c:v>Presencial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Canais_atendimento!$J$4</c:f>
              <c:strCache>
                <c:ptCount val="1"/>
                <c:pt idx="0">
                  <c:v>%Total</c:v>
                </c:pt>
              </c:strCache>
            </c:strRef>
          </c:cat>
          <c:val>
            <c:numRef>
              <c:f>Canais_atendimento!$J$11</c:f>
              <c:numCache>
                <c:formatCode>0.00</c:formatCode>
                <c:ptCount val="1"/>
                <c:pt idx="0">
                  <c:v>3.1436242500580067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CBD-4AFB-A033-C182D3A77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2051487"/>
        <c:axId val="1812049823"/>
      </c:barChart>
      <c:valAx>
        <c:axId val="1812049823"/>
        <c:scaling>
          <c:orientation val="minMax"/>
          <c:max val="1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12051487"/>
        <c:crosses val="autoZero"/>
        <c:crossBetween val="between"/>
        <c:majorUnit val="10"/>
      </c:valAx>
      <c:catAx>
        <c:axId val="181205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12049823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59453698883303208"/>
          <c:y val="0.16246699281996654"/>
          <c:w val="0.40546301116696798"/>
          <c:h val="0.80783735950977398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pt-BR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10 assuntos mais solicitados de 2024 </a:t>
            </a:r>
            <a:r>
              <a:rPr lang="en-US" sz="12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(exetuando-se denúncias)</a:t>
            </a:r>
            <a:endParaRPr lang="pt-B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6158868515694245"/>
          <c:y val="2.42676426626921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7.5743007371603305E-2"/>
          <c:y val="0.11856738380143428"/>
          <c:w val="0.9182334138925704"/>
          <c:h val="0.87144894289788577"/>
        </c:manualLayout>
      </c:layout>
      <c:barChart>
        <c:barDir val="bar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AA-4752-B21F-E47B408DC9B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65B-4C42-84FD-7569346E83C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5B-4C42-84FD-7569346E83C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65B-4C42-84FD-7569346E83C9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65B-4C42-84FD-7569346E83C9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65B-4C42-84FD-7569346E83C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65B-4C42-84FD-7569346E83C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65B-4C42-84FD-7569346E83C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65B-4C42-84FD-7569346E83C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65B-4C42-84FD-7569346E83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'10+_Assuntos_2024'!$A$7:$A$16</c:f>
              <c:strCache>
                <c:ptCount val="10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Sinalização e Circulação de veículos e Pedestres</c:v>
                </c:pt>
              </c:strCache>
            </c:strRef>
          </c:cat>
          <c:val>
            <c:numRef>
              <c:f>'10+_Assuntos_2024'!$N$7:$N$16</c:f>
              <c:numCache>
                <c:formatCode>General</c:formatCode>
                <c:ptCount val="10"/>
                <c:pt idx="0">
                  <c:v>5744</c:v>
                </c:pt>
                <c:pt idx="1">
                  <c:v>5109</c:v>
                </c:pt>
                <c:pt idx="2">
                  <c:v>3626</c:v>
                </c:pt>
                <c:pt idx="3">
                  <c:v>3435</c:v>
                </c:pt>
                <c:pt idx="4">
                  <c:v>2816</c:v>
                </c:pt>
                <c:pt idx="5">
                  <c:v>2480</c:v>
                </c:pt>
                <c:pt idx="6">
                  <c:v>2371</c:v>
                </c:pt>
                <c:pt idx="7">
                  <c:v>2123</c:v>
                </c:pt>
                <c:pt idx="8">
                  <c:v>2083</c:v>
                </c:pt>
                <c:pt idx="9">
                  <c:v>1868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65B-4C42-84FD-7569346E8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8"/>
        <c:axId val="1812053151"/>
        <c:axId val="1812050655"/>
      </c:barChart>
      <c:valAx>
        <c:axId val="1812050655"/>
        <c:scaling>
          <c:orientation val="minMax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3151"/>
        <c:crosses val="autoZero"/>
        <c:crossBetween val="between"/>
      </c:valAx>
      <c:catAx>
        <c:axId val="1812053151"/>
        <c:scaling>
          <c:orientation val="minMax"/>
        </c:scaling>
        <c:delete val="0"/>
        <c:axPos val="l"/>
        <c:numFmt formatCode="mmm/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12050655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% em relação ao todo de 2024 (excetuando-se denúncias)</a:t>
            </a:r>
          </a:p>
        </c:rich>
      </c:tx>
      <c:layout>
        <c:manualLayout>
          <c:xMode val="edge"/>
          <c:yMode val="edge"/>
          <c:x val="8.738866177174745E-2"/>
          <c:y val="5.189156720015479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0078738623950909E-2"/>
          <c:y val="0.11583103666145671"/>
          <c:w val="0.62612779091973203"/>
          <c:h val="0.84799291793859644"/>
        </c:manualLayout>
      </c:layout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CF5D-46A9-8ACD-50BCB3361E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5D-46A9-8ACD-50BCB3361E8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F5D-46A9-8ACD-50BCB3361E8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5D-46A9-8ACD-50BCB3361E8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F5D-46A9-8ACD-50BCB3361E8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5D-46A9-8ACD-50BCB3361E8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F5D-46A9-8ACD-50BCB3361E8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5D-46A9-8ACD-50BCB3361E8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F5D-46A9-8ACD-50BCB3361E8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5D-46A9-8ACD-50BCB3361E8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F5D-46A9-8ACD-50BCB3361E8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F5D-46A9-8ACD-50BCB3361E84}"/>
              </c:ext>
            </c:extLst>
          </c:dPt>
          <c:dLbls>
            <c:dLbl>
              <c:idx val="10"/>
              <c:layout>
                <c:manualLayout>
                  <c:x val="4.1746699435816916E-2"/>
                  <c:y val="-6.3629046568219411E-17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5D-46A9-8ACD-50BCB3361E84}"/>
                </c:ext>
              </c:extLst>
            </c:dLbl>
            <c:dLbl>
              <c:idx val="11"/>
              <c:layout>
                <c:manualLayout>
                  <c:x val="-8.3651015537874282E-2"/>
                  <c:y val="-1.271202447582738E-16"/>
                </c:manualLayout>
              </c:layout>
              <c:numFmt formatCode="0.00%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5D-46A9-8ACD-50BCB3361E84}"/>
                </c:ext>
              </c:extLst>
            </c:dLbl>
            <c:numFmt formatCode="0.00%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('10+_Assuntos_2024'!$A$7:$A$16,'10+_Assuntos_2024'!$A$18)</c:f>
              <c:strCache>
                <c:ptCount val="11"/>
                <c:pt idx="0">
                  <c:v>Cadastro Único (CadÚnico)</c:v>
                </c:pt>
                <c:pt idx="1">
                  <c:v>Órgão externo</c:v>
                </c:pt>
                <c:pt idx="2">
                  <c:v>Buraco e Pavimentação</c:v>
                </c:pt>
                <c:pt idx="3">
                  <c:v>Árvore</c:v>
                </c:pt>
                <c:pt idx="4">
                  <c:v>Qualidade de atendimento</c:v>
                </c:pt>
                <c:pt idx="5">
                  <c:v>Processo Administrativo</c:v>
                </c:pt>
                <c:pt idx="6">
                  <c:v>Poluição sonora - PSIU</c:v>
                </c:pt>
                <c:pt idx="7">
                  <c:v>Ônibus</c:v>
                </c:pt>
                <c:pt idx="8">
                  <c:v>Estabelecimentos comerciais, indústrias e serviços</c:v>
                </c:pt>
                <c:pt idx="9">
                  <c:v>Sinalização e Circulação de veículos e Pedestres</c:v>
                </c:pt>
                <c:pt idx="10">
                  <c:v>Outros</c:v>
                </c:pt>
              </c:strCache>
            </c:strRef>
          </c:cat>
          <c:val>
            <c:numRef>
              <c:f>('10+_Assuntos_2024'!$P$7:$P$16,'10+_Assuntos_2024'!$P$18)</c:f>
              <c:numCache>
                <c:formatCode>0.00</c:formatCode>
                <c:ptCount val="11"/>
                <c:pt idx="0">
                  <c:v>8.6682260620236935</c:v>
                </c:pt>
                <c:pt idx="1">
                  <c:v>7.7099524635931491</c:v>
                </c:pt>
                <c:pt idx="2">
                  <c:v>5.4719686108805554</c:v>
                </c:pt>
                <c:pt idx="3">
                  <c:v>5.1837319852108958</c:v>
                </c:pt>
                <c:pt idx="4">
                  <c:v>4.2496038632762394</c:v>
                </c:pt>
                <c:pt idx="5">
                  <c:v>3.7425488568625971</c:v>
                </c:pt>
                <c:pt idx="6">
                  <c:v>3.578057798234362</c:v>
                </c:pt>
                <c:pt idx="7">
                  <c:v>3.2038029125481025</c:v>
                </c:pt>
                <c:pt idx="8">
                  <c:v>3.143439221308383</c:v>
                </c:pt>
                <c:pt idx="9">
                  <c:v>2.8189843808948916</c:v>
                </c:pt>
                <c:pt idx="10">
                  <c:v>52.229683845167131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5D-46A9-8ACD-50BCB336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00"/>
        <c:splitType val="val"/>
        <c:splitPos val="4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prstDash val="solid"/>
              <a:round/>
            </a:ln>
            <a:effectLst/>
          </c:spPr>
        </c:serLines>
      </c:of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69125069472491263"/>
          <c:y val="1.1477798452921769E-2"/>
          <c:w val="0.30874928512723787"/>
          <c:h val="0.9885221601185861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1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 sz="1100" b="1" i="0" u="none" strike="noStrike" kern="1200" cap="none" spc="0" baseline="0">
                <a:solidFill>
                  <a:srgbClr val="000000"/>
                </a:solidFill>
                <a:uFillTx/>
                <a:latin typeface="Calibri"/>
                <a:ea typeface="Calibri"/>
                <a:cs typeface="Calibri"/>
              </a:rPr>
              <a:t>% Status - Protocolos aceitos como denúncias 2024</a:t>
            </a:r>
          </a:p>
        </c:rich>
      </c:tx>
      <c:layout>
        <c:manualLayout>
          <c:xMode val="edge"/>
          <c:yMode val="edge"/>
          <c:x val="0.12258811017215199"/>
          <c:y val="0"/>
        </c:manualLayout>
      </c:layout>
      <c:overlay val="0"/>
      <c:spPr>
        <a:noFill/>
        <a:ln>
          <a:noFill/>
        </a:ln>
      </c:spPr>
    </c:title>
    <c:autoTitleDeleted val="0"/>
    <c:plotArea>
      <c:layout>
        <c:manualLayout>
          <c:xMode val="edge"/>
          <c:yMode val="edge"/>
          <c:x val="0.16674512919408263"/>
          <c:y val="0.11623805899387629"/>
          <c:w val="0.50790822831442251"/>
          <c:h val="0.76412942889715163"/>
        </c:manualLayout>
      </c:layout>
      <c:pieChart>
        <c:varyColors val="1"/>
        <c:ser>
          <c:idx val="0"/>
          <c:order val="0"/>
          <c:tx>
            <c:strRef>
              <c:f>Denúncia_2024!$N$4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A9-43EF-B0D8-A1EB53DF7AA3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9046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A9-43EF-B0D8-A1EB53DF7A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lIns="0" tIns="0" rIns="0" bIns="0"/>
              <a:lstStyle/>
              <a:p>
                <a:pPr marL="0" marR="0" indent="0" algn="ctr" defTabSz="914400" fontAlgn="auto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tabLst/>
                  <a:defRPr sz="1100" b="1" i="0" u="none" strike="noStrike" kern="1200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Denúncia_2024!$A$6:$A$7</c:f>
              <c:strCache>
                <c:ptCount val="2"/>
                <c:pt idx="0">
                  <c:v>Deferidas</c:v>
                </c:pt>
                <c:pt idx="1">
                  <c:v>Indeferidas</c:v>
                </c:pt>
              </c:strCache>
            </c:strRef>
          </c:cat>
          <c:val>
            <c:numRef>
              <c:f>Denúncia_2024!$N$6:$N$7</c:f>
              <c:numCache>
                <c:formatCode>General</c:formatCode>
                <c:ptCount val="2"/>
                <c:pt idx="0">
                  <c:v>1865</c:v>
                </c:pt>
                <c:pt idx="1">
                  <c:v>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A9-43EF-B0D8-A1EB53DF7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60"/>
      </c:pieChart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76689361527875732"/>
          <c:y val="0.23943797060133462"/>
          <c:w val="0.19161264493948449"/>
          <c:h val="0.45738485016252928"/>
        </c:manualLayout>
      </c:layout>
      <c:overlay val="0"/>
      <c:spPr>
        <a:noFill/>
        <a:ln>
          <a:noFill/>
        </a:ln>
      </c:spPr>
      <c:txPr>
        <a:bodyPr lIns="0" tIns="0" rIns="0" bIns="0"/>
        <a:lstStyle/>
        <a:p>
          <a:pPr marL="0" marR="0" indent="0" defTabSz="91440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tabLst/>
            <a:defRPr sz="1000" b="0" i="0" u="none" strike="noStrike" kern="1200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8" cap="flat">
      <a:solidFill>
        <a:srgbClr val="D9D9D9"/>
      </a:solidFill>
      <a:prstDash val="solid"/>
      <a:round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pt-BR" sz="1000" b="0" i="0" u="none" strike="noStrike" kern="1200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907020058075566E-2"/>
          <c:y val="0.19476961213181682"/>
          <c:w val="0.92022843770295581"/>
          <c:h val="0.77051556658311604"/>
        </c:manualLayout>
      </c:layout>
      <c:pieChart>
        <c:varyColors val="1"/>
        <c:ser>
          <c:idx val="0"/>
          <c:order val="0"/>
          <c:tx>
            <c:strRef>
              <c:f>Denúncia_2024!$P$4</c:f>
              <c:strCache>
                <c:ptCount val="1"/>
                <c:pt idx="0">
                  <c:v>% Total 2024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A3B-4E8F-83AC-6B926D8F1DC6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0A3B-4E8F-83AC-6B926D8F1DC6}"/>
              </c:ext>
            </c:extLst>
          </c:dPt>
          <c:dLbls>
            <c:dLbl>
              <c:idx val="1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0A3B-4E8F-83AC-6B926D8F1DC6}"/>
                </c:ext>
              </c:extLst>
            </c:dLbl>
            <c:dLbl>
              <c:idx val="2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4-0A3B-4E8F-83AC-6B926D8F1DC6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t-B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Denúncia_2024!$A$6:$A$13</c15:sqref>
                  </c15:fullRef>
                </c:ext>
              </c:extLst>
              <c:f>(Denúncia_2024!$A$6:$A$8,Denúncia_2024!$A$13)</c:f>
              <c:strCache>
                <c:ptCount val="4"/>
                <c:pt idx="0">
                  <c:v>Deferidas</c:v>
                </c:pt>
                <c:pt idx="1">
                  <c:v>Indeferidas</c:v>
                </c:pt>
                <c:pt idx="2">
                  <c:v>Canceladas</c:v>
                </c:pt>
                <c:pt idx="3">
                  <c:v>Reclassificadas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Denúncia_2024!$P$6:$P$13</c15:sqref>
                  </c15:fullRef>
                </c:ext>
              </c:extLst>
              <c:f>(Denúncia_2024!$P$6:$P$8,Denúncia_2024!$P$13)</c:f>
              <c:numCache>
                <c:formatCode>0.00</c:formatCode>
                <c:ptCount val="4"/>
                <c:pt idx="0">
                  <c:v>22.830211776227198</c:v>
                </c:pt>
                <c:pt idx="1">
                  <c:v>25.058146651976987</c:v>
                </c:pt>
                <c:pt idx="2">
                  <c:v>2.2401762761659936</c:v>
                </c:pt>
                <c:pt idx="3">
                  <c:v>49.871465295629818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3B-4E8F-83AC-6B926D8F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0</xdr:rowOff>
    </xdr:from>
    <xdr:to>
      <xdr:col>14</xdr:col>
      <xdr:colOff>19050</xdr:colOff>
      <xdr:row>110</xdr:row>
      <xdr:rowOff>47624</xdr:rowOff>
    </xdr:to>
    <xdr:sp macro="" textlink="">
      <xdr:nvSpPr>
        <xdr:cNvPr id="2" name="CaixaDeTexto 1"/>
        <xdr:cNvSpPr txBox="1"/>
      </xdr:nvSpPr>
      <xdr:spPr>
        <a:xfrm>
          <a:off x="123825" y="0"/>
          <a:ext cx="8429625" cy="21002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Relatório Anual da Ouvidoria Geral do Município de São Paulo – 2024</a:t>
          </a:r>
        </a:p>
        <a:p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Resumo Executivo</a:t>
          </a:r>
        </a:p>
        <a:p>
          <a:pPr algn="ctr"/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lnSpc>
              <a:spcPct val="150000"/>
            </a:lnSpc>
          </a:pP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Durante o ano de 2024, a Ouvidoria Geral do Município registou </a:t>
          </a:r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70.366 protocolos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através de diversos canais de atendimento, incluindo atendimento presencial, telefone (Central SP 156 – opção 5), formulário eletrónico (Portal SP 156), e-mails e cartas. Esses registros correspondem às manifestações categorizadas como </a:t>
          </a:r>
          <a:r>
            <a:rPr lang="pt-BR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reclamações, solicitações, denúncias, sugestões e elogios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lnSpc>
              <a:spcPct val="150000"/>
            </a:lnSpc>
          </a:pP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Do total registrado, constata-se em 09 janeiro de 2025, que 96,23% foram finalizados com a orientação e resposta aos cidadãos (ãs), 2,36% estão em andamento (aguardando complemento de informações do cidadão ou com processo autuado), 1,05% estão no prazo de análise e 0,36% foi cancelado.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>	</a:t>
          </a:r>
          <a:br>
            <a:rPr lang="pt-BR" sz="1100"/>
          </a:br>
          <a:r>
            <a:rPr lang="pt-BR" sz="1100"/>
            <a:t>	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Desde </a:t>
          </a:r>
          <a:r>
            <a:rPr lang="pt-BR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25 de outubro de 2024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o Portal SP 156 passou a disponibilizar um formulário específico para manifestações relacionadas às </a:t>
          </a:r>
          <a:r>
            <a:rPr lang="pt-BR" sz="1050" b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obras do BRT Aricanduva</a:t>
          </a:r>
          <a:r>
            <a:rPr lang="pt-BR" sz="105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 ao </a:t>
          </a:r>
          <a:r>
            <a:rPr lang="pt-BR" sz="1050" b="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 de Operações da SPTrans (COP</a:t>
          </a:r>
          <a:r>
            <a:rPr lang="pt-BR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)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disponível para consulta através do link: </a:t>
          </a:r>
          <a:r>
            <a:rPr lang="pt-BR" sz="1050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https://sp156.prefeitura.sp.gov.br/portal/servicos/informacao?servico=4711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formulário foi classificado como uma nova categoria de manifestação, denominada </a:t>
          </a:r>
          <a:r>
            <a:rPr lang="pt-BR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“Manifestações sobre o BRT Aricanduva”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visando organizar e acompanhar as demandas específicas relacionadas a essa obra. Esse novo formulário foi utilizado para testes nos meses de </a:t>
          </a:r>
          <a:r>
            <a:rPr lang="pt-BR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outubro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(5 protocolos) e </a:t>
          </a:r>
          <a:r>
            <a:rPr lang="pt-BR" sz="105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novembro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(1 protocolo) de 2024, portanto esses protocolos não foram contabilizados nas estatísticas de atendimento.</a:t>
          </a: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>
            <a:lnSpc>
              <a:spcPct val="150000"/>
            </a:lnSpc>
          </a:pP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Em 2024, o total de atendimentos registrou um crescimento de </a:t>
          </a:r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17,4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%, passando de 59.924 para </a:t>
          </a:r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70.360 atendimentos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Esse aumento foi impulsionado principalmente pelos canais digitais, com destaque para os atendimentos via e-mail, que apresentaram um crescimento de 45,8%, saltando de 10.819 para 15.777. Este crescimento no uso do e-mail reflete a tendência crescente de digitalização dos serviços públicos e uma maior adesão da população aos canais digitais.</a:t>
          </a:r>
        </a:p>
        <a:p>
          <a:pPr algn="l">
            <a:lnSpc>
              <a:spcPct val="150000"/>
            </a:lnSpc>
          </a:pP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Por outro lado, a Central SP156 apresentou uma redução de 15,2%, de 20.813 atendimentos em 2023 para 17.651 em 2024. Essa queda pode refletir uma mudança nas preferências do público, que tem optado por canais digitais, como o portal, o e-mail e o </a:t>
          </a:r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Zap Denúncia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, que foi implementado em março de 2024 e já contabilizou 3.966 atendimentos. Esse dado sugere que o canal, embora recente, tem se mostrado uma opção atrativa para a população.</a:t>
          </a:r>
        </a:p>
        <a:p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05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Principais Variações nos Assuntos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Os dados das manifestações indicam que os assuntos mais relacionados a benefícios sociais e infraestrutura urbana (CadÚnico, buracos, pavimentação e árvores) continuam liderando as demandas na Ouvidoria Geral do Município.</a:t>
          </a:r>
          <a:b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endParaRPr lang="pt-BR" sz="105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O Cadastro Único (CadÚnico) foi o assunto com o maior volume de manifestações em 2024, totalizando 5.744 atendimentos e apresentando uma média mensal de 479. Os meses de março (822) e abril (819) registraram os maiores volumes, indicando um aumento possivelmente relacionado à busca por benefícios sociais, comumente intensificada no início do ano ou em períodos de renovação de cadastros</a:t>
          </a:r>
          <a:r>
            <a:rPr lang="pt-BR" sz="1100"/>
            <a:t>.</a:t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endParaRPr lang="pt-BR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/>
          </a:r>
          <a:br>
            <a:rPr lang="pt-BR" sz="1100"/>
          </a:br>
          <a:r>
            <a:rPr lang="pt-BR" sz="1100"/>
            <a:t>	</a:t>
          </a:r>
          <a:r>
            <a:rPr lang="pt-BR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 assunto "Buraco e Pavimentação" registrou um total de 3.626 atendimentos em 2024, com uma média mensal de 302. Embora o volume tenha se mantido relativamente constante ao longo do ano, houve picos em março (418) e abril (369), períodos que possivelmente coincidiram com maior incidência de chuvas, impactando a pavimentação e gerando maior demanda por reparos.</a:t>
          </a:r>
        </a:p>
        <a:p>
          <a:r>
            <a:rPr lang="pt-BR" sz="1100"/>
            <a:t/>
          </a:r>
          <a:br>
            <a:rPr lang="pt-BR" sz="1100"/>
          </a:br>
          <a:endParaRPr lang="pt-BR" sz="1100"/>
        </a:p>
      </xdr:txBody>
    </xdr:sp>
    <xdr:clientData/>
  </xdr:twoCellAnchor>
  <xdr:twoCellAnchor editAs="oneCell">
    <xdr:from>
      <xdr:col>2</xdr:col>
      <xdr:colOff>104775</xdr:colOff>
      <xdr:row>48</xdr:row>
      <xdr:rowOff>9525</xdr:rowOff>
    </xdr:from>
    <xdr:to>
      <xdr:col>11</xdr:col>
      <xdr:colOff>190500</xdr:colOff>
      <xdr:row>67</xdr:row>
      <xdr:rowOff>28575</xdr:rowOff>
    </xdr:to>
    <xdr:pic>
      <xdr:nvPicPr>
        <xdr:cNvPr id="12" name="Imagem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9153525"/>
          <a:ext cx="5572125" cy="3638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447675</xdr:colOff>
      <xdr:row>75</xdr:row>
      <xdr:rowOff>104776</xdr:rowOff>
    </xdr:from>
    <xdr:to>
      <xdr:col>11</xdr:col>
      <xdr:colOff>173990</xdr:colOff>
      <xdr:row>89</xdr:row>
      <xdr:rowOff>9526</xdr:rowOff>
    </xdr:to>
    <xdr:pic>
      <xdr:nvPicPr>
        <xdr:cNvPr id="15" name="Imagem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4392276"/>
          <a:ext cx="5212715" cy="25717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447675</xdr:colOff>
      <xdr:row>94</xdr:row>
      <xdr:rowOff>57150</xdr:rowOff>
    </xdr:from>
    <xdr:to>
      <xdr:col>11</xdr:col>
      <xdr:colOff>423545</xdr:colOff>
      <xdr:row>107</xdr:row>
      <xdr:rowOff>110490</xdr:rowOff>
    </xdr:to>
    <xdr:pic>
      <xdr:nvPicPr>
        <xdr:cNvPr id="17" name="Imagem 1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7964150"/>
          <a:ext cx="5462270" cy="252984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114300</xdr:colOff>
      <xdr:row>12</xdr:row>
      <xdr:rowOff>104775</xdr:rowOff>
    </xdr:from>
    <xdr:to>
      <xdr:col>11</xdr:col>
      <xdr:colOff>438150</xdr:colOff>
      <xdr:row>28</xdr:row>
      <xdr:rowOff>26035</xdr:rowOff>
    </xdr:to>
    <xdr:pic>
      <xdr:nvPicPr>
        <xdr:cNvPr id="7" name="Imagem 6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390775"/>
          <a:ext cx="5810250" cy="296926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285748</xdr:colOff>
      <xdr:row>0</xdr:row>
      <xdr:rowOff>43129</xdr:rowOff>
    </xdr:from>
    <xdr:ext cx="7821085" cy="523795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391583</xdr:colOff>
      <xdr:row>24</xdr:row>
      <xdr:rowOff>187325</xdr:rowOff>
    </xdr:from>
    <xdr:ext cx="7937499" cy="3945466"/>
    <xdr:graphicFrame macro="">
      <xdr:nvGraphicFramePr>
        <xdr:cNvPr id="3" name="Gráfico 6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18</xdr:col>
      <xdr:colOff>214845</xdr:colOff>
      <xdr:row>25</xdr:row>
      <xdr:rowOff>149224</xdr:rowOff>
    </xdr:from>
    <xdr:ext cx="5504075" cy="381003"/>
    <xdr:sp macro="" textlink="">
      <xdr:nvSpPr>
        <xdr:cNvPr id="4" name="CaixaDeTexto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/>
      </xdr:nvSpPr>
      <xdr:spPr>
        <a:xfrm>
          <a:off x="9221262" y="5525557"/>
          <a:ext cx="5504075" cy="381003"/>
        </a:xfrm>
        <a:prstGeom prst="rect">
          <a:avLst/>
        </a:prstGeom>
        <a:noFill/>
        <a:ln cap="flat">
          <a:noFill/>
        </a:ln>
      </xdr:spPr>
      <xdr:txBody>
        <a:bodyPr vert="horz" wrap="none" lIns="91440" tIns="45720" rIns="91440" bIns="45720" anchor="t" anchorCtr="0" compatLnSpc="0">
          <a:noAutofit/>
        </a:bodyPr>
        <a:lstStyle/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en-US" sz="1400" b="1" i="0" u="none" strike="noStrike" kern="0" cap="none" spc="0" baseline="0">
              <a:solidFill>
                <a:srgbClr val="000000"/>
              </a:solidFill>
              <a:uFillTx/>
              <a:latin typeface="Calibri"/>
            </a:rPr>
            <a:t>UNIDADES - % em relação ao todo de 2024 (excetuando-se denúncias)</a:t>
          </a: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  <a:p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0.17593</cdr:x>
      <cdr:y>0.00442</cdr:y>
    </cdr:from>
    <cdr:to>
      <cdr:x>0.77577</cdr:x>
      <cdr:y>0.0863</cdr:y>
    </cdr:to>
    <cdr:sp macro="" textlink="">
      <cdr:nvSpPr>
        <cdr:cNvPr id="2" name="CaixaDeTexto 25">
          <a:extLst xmlns:a="http://schemas.openxmlformats.org/drawingml/2006/main">
            <a:ext uri="{FF2B5EF4-FFF2-40B4-BE49-F238E27FC236}">
              <a16:creationId xmlns:a16="http://schemas.microsoft.com/office/drawing/2014/main" id="{00000000-0008-0000-0900-000004000000}"/>
            </a:ext>
          </a:extLst>
        </cdr:cNvPr>
        <cdr:cNvSpPr txBox="1"/>
      </cdr:nvSpPr>
      <cdr:spPr>
        <a:xfrm xmlns:a="http://schemas.openxmlformats.org/drawingml/2006/main">
          <a:off x="1143001" y="17345"/>
          <a:ext cx="3897075" cy="321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cap="flat">
          <a:noFill/>
        </a:ln>
      </cdr:spPr>
      <cdr:txBody>
        <a:bodyPr xmlns:a="http://schemas.openxmlformats.org/drawingml/2006/main" vert="horz" wrap="none" lIns="91440" tIns="45720" rIns="91440" bIns="45720" anchor="t" anchorCtr="0" compatLnSpc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1200" b="1" i="0" u="none" strike="noStrike" kern="0" cap="none" spc="0" baseline="0">
              <a:solidFill>
                <a:srgbClr val="000000"/>
              </a:solidFill>
              <a:uFillTx/>
              <a:latin typeface="Arial" panose="020B0604020202020204" pitchFamily="34" charset="0"/>
              <a:cs typeface="Arial" panose="020B0604020202020204" pitchFamily="34" charset="0"/>
            </a:rPr>
            <a:t>10 órgãos mais demandados de 2024 </a:t>
          </a:r>
          <a:r>
            <a:rPr lang="en-US" sz="1200" b="1" i="0" u="none" strike="noStrike" cap="none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(excetuando-se denúncias</a:t>
          </a:r>
          <a:r>
            <a:rPr lang="en-US" sz="1800" b="1" i="0" u="none" strike="noStrike" cap="none" baseline="0">
              <a:effectLst/>
              <a:latin typeface="+mn-lt"/>
              <a:ea typeface="+mn-ea"/>
              <a:cs typeface="+mn-cs"/>
            </a:rPr>
            <a:t>)</a:t>
          </a:r>
          <a:endParaRPr lang="pt-BR" sz="1800" b="0" i="0" u="none" strike="noStrike" cap="none" baseline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pt-BR" sz="1400" b="1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539750</xdr:colOff>
      <xdr:row>0</xdr:row>
      <xdr:rowOff>0</xdr:rowOff>
    </xdr:from>
    <xdr:to>
      <xdr:col>17</xdr:col>
      <xdr:colOff>230717</xdr:colOff>
      <xdr:row>27</xdr:row>
      <xdr:rowOff>161924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123825</xdr:colOff>
      <xdr:row>25</xdr:row>
      <xdr:rowOff>89958</xdr:rowOff>
    </xdr:from>
    <xdr:to>
      <xdr:col>14</xdr:col>
      <xdr:colOff>57150</xdr:colOff>
      <xdr:row>26</xdr:row>
      <xdr:rowOff>99484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8622242" y="4852458"/>
          <a:ext cx="1160991" cy="200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900">
              <a:latin typeface="Arial" panose="020B0604020202020204" pitchFamily="34" charset="0"/>
              <a:cs typeface="Arial" panose="020B0604020202020204" pitchFamily="34" charset="0"/>
            </a:rPr>
            <a:t>Linha de tendência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2</xdr:row>
      <xdr:rowOff>28574</xdr:rowOff>
    </xdr:from>
    <xdr:to>
      <xdr:col>15</xdr:col>
      <xdr:colOff>333375</xdr:colOff>
      <xdr:row>23</xdr:row>
      <xdr:rowOff>161925</xdr:rowOff>
    </xdr:to>
    <xdr:graphicFrame macro="">
      <xdr:nvGraphicFramePr>
        <xdr:cNvPr id="2118" name="Gráfico 1">
          <a:extLst>
            <a:ext uri="{FF2B5EF4-FFF2-40B4-BE49-F238E27FC236}">
              <a16:creationId xmlns:a16="http://schemas.microsoft.com/office/drawing/2014/main" id="{00000000-0008-0000-0200-00004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12</xdr:row>
      <xdr:rowOff>57150</xdr:rowOff>
    </xdr:from>
    <xdr:ext cx="5286375" cy="4248146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3</xdr:col>
      <xdr:colOff>522820</xdr:colOff>
      <xdr:row>12</xdr:row>
      <xdr:rowOff>144231</xdr:rowOff>
    </xdr:from>
    <xdr:ext cx="5343525" cy="4267203"/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13</xdr:col>
      <xdr:colOff>321016</xdr:colOff>
      <xdr:row>11</xdr:row>
      <xdr:rowOff>4956</xdr:rowOff>
    </xdr:from>
    <xdr:ext cx="6579317" cy="4623512"/>
    <xdr:grpSp>
      <xdr:nvGrpSpPr>
        <xdr:cNvPr id="4" name="Gráfico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pSpPr/>
      </xdr:nvGrpSpPr>
      <xdr:grpSpPr>
        <a:xfrm>
          <a:off x="11715297" y="3029144"/>
          <a:ext cx="6579317" cy="4623512"/>
          <a:chOff x="10511772" y="2674754"/>
          <a:chExt cx="4838703" cy="4623512"/>
        </a:xfrm>
      </xdr:grpSpPr>
      <xdr:graphicFrame macro="">
        <xdr:nvGraphicFramePr>
          <xdr:cNvPr id="5" name="Gráfico 5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aphicFramePr/>
        </xdr:nvGraphicFramePr>
        <xdr:xfrm>
          <a:off x="10511772" y="3021545"/>
          <a:ext cx="4838703" cy="427672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CaixaDeTexto 3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12383079" y="2674754"/>
            <a:ext cx="1887047" cy="292123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7" name="CaixaDeTexto 4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 txBox="1"/>
        </xdr:nvSpPr>
        <xdr:spPr>
          <a:xfrm>
            <a:off x="11258477" y="3187439"/>
            <a:ext cx="3519688" cy="297276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algn="ctr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200" b="1" i="0" u="none" strike="noStrike" kern="0" cap="none" spc="0" baseline="0">
                <a:solidFill>
                  <a:srgbClr val="000000"/>
                </a:solidFill>
                <a:uFillTx/>
                <a:latin typeface="Arial" pitchFamily="34"/>
                <a:cs typeface="Arial" pitchFamily="34"/>
              </a:rPr>
              <a:t>Canais de entrada % - 2024</a:t>
            </a:r>
          </a:p>
        </xdr:txBody>
      </xdr:sp>
    </xdr:grp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56086</xdr:colOff>
      <xdr:row>0</xdr:row>
      <xdr:rowOff>129114</xdr:rowOff>
    </xdr:from>
    <xdr:ext cx="8272997" cy="4919135"/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19</xdr:col>
      <xdr:colOff>169334</xdr:colOff>
      <xdr:row>23</xdr:row>
      <xdr:rowOff>187855</xdr:rowOff>
    </xdr:from>
    <xdr:to>
      <xdr:col>32</xdr:col>
      <xdr:colOff>194468</xdr:colOff>
      <xdr:row>47</xdr:row>
      <xdr:rowOff>158748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66671</xdr:colOff>
      <xdr:row>14</xdr:row>
      <xdr:rowOff>180971</xdr:rowOff>
    </xdr:from>
    <xdr:ext cx="4591054" cy="2106082"/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17</xdr:col>
      <xdr:colOff>38100</xdr:colOff>
      <xdr:row>3</xdr:row>
      <xdr:rowOff>9525</xdr:rowOff>
    </xdr:from>
    <xdr:to>
      <xdr:col>24</xdr:col>
      <xdr:colOff>390525</xdr:colOff>
      <xdr:row>14</xdr:row>
      <xdr:rowOff>28575</xdr:rowOff>
    </xdr:to>
    <xdr:graphicFrame macro="">
      <xdr:nvGraphicFramePr>
        <xdr:cNvPr id="6" name="Gráfico 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0.14271</cdr:x>
      <cdr:y>0</cdr:y>
    </cdr:from>
    <cdr:to>
      <cdr:x>0.87812</cdr:x>
      <cdr:y>0.20833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52462" y="0"/>
          <a:ext cx="3362325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Protocolos inicialmente registrados como denúncias</a:t>
          </a:r>
          <a:endParaRPr lang="pt-BR" sz="1200">
            <a:effectLst/>
          </a:endParaRPr>
        </a:p>
        <a:p xmlns:a="http://schemas.openxmlformats.org/drawingml/2006/main">
          <a:pPr algn="ctr" rtl="0">
            <a:lnSpc>
              <a:spcPts val="1300"/>
            </a:lnSpc>
          </a:pPr>
          <a:r>
            <a:rPr lang="en-US" sz="1200" b="1" i="0" baseline="0">
              <a:effectLst/>
              <a:latin typeface="+mn-lt"/>
              <a:ea typeface="+mn-ea"/>
              <a:cs typeface="+mn-cs"/>
            </a:rPr>
            <a:t>% deferidas, indeferidas, canceladas e reclassificadas - </a:t>
          </a:r>
          <a:r>
            <a:rPr lang="pt-BR" sz="1200" b="1" i="0" baseline="0">
              <a:effectLst/>
              <a:latin typeface="+mn-lt"/>
              <a:ea typeface="+mn-ea"/>
              <a:cs typeface="+mn-cs"/>
            </a:rPr>
            <a:t>2024</a:t>
          </a:r>
          <a:endParaRPr lang="pt-BR" sz="1200">
            <a:effectLst/>
          </a:endParaRPr>
        </a:p>
        <a:p xmlns:a="http://schemas.openxmlformats.org/drawingml/2006/main">
          <a:pPr>
            <a:lnSpc>
              <a:spcPts val="1200"/>
            </a:lnSpc>
          </a:pPr>
          <a:endParaRPr lang="pt-BR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549270</xdr:colOff>
      <xdr:row>0</xdr:row>
      <xdr:rowOff>116417</xdr:rowOff>
    </xdr:from>
    <xdr:ext cx="7134229" cy="4540249"/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16</xdr:col>
      <xdr:colOff>603249</xdr:colOff>
      <xdr:row>22</xdr:row>
      <xdr:rowOff>63502</xdr:rowOff>
    </xdr:from>
    <xdr:ext cx="7080251" cy="3725332"/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76196</xdr:colOff>
      <xdr:row>0</xdr:row>
      <xdr:rowOff>0</xdr:rowOff>
    </xdr:from>
    <xdr:ext cx="6791321" cy="4133846"/>
    <xdr:grpSp>
      <xdr:nvGrpSpPr>
        <xdr:cNvPr id="2" name="Gráfico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pSpPr/>
      </xdr:nvGrpSpPr>
      <xdr:grpSpPr>
        <a:xfrm>
          <a:off x="9516529" y="0"/>
          <a:ext cx="6791321" cy="4133846"/>
          <a:chOff x="8839196" y="0"/>
          <a:chExt cx="6791321" cy="4133846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00000000-0008-0000-0D00-000003000000}"/>
              </a:ext>
            </a:extLst>
          </xdr:cNvPr>
          <xdr:cNvGraphicFramePr/>
        </xdr:nvGraphicFramePr>
        <xdr:xfrm>
          <a:off x="8839196" y="0"/>
          <a:ext cx="6791321" cy="41338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CaixaDeTexto 19">
            <a:extLst>
              <a:ext uri="{FF2B5EF4-FFF2-40B4-BE49-F238E27FC236}">
                <a16:creationId xmlns:a16="http://schemas.microsoft.com/office/drawing/2014/main" id="{00000000-0008-0000-0D00-000004000000}"/>
              </a:ext>
            </a:extLst>
          </xdr:cNvPr>
          <xdr:cNvSpPr txBox="1"/>
        </xdr:nvSpPr>
        <xdr:spPr>
          <a:xfrm>
            <a:off x="15297146" y="123828"/>
            <a:ext cx="295278" cy="323853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14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%</a:t>
            </a:r>
          </a:p>
        </xdr:txBody>
      </xdr:sp>
      <xdr:sp macro="" textlink="">
        <xdr:nvSpPr>
          <xdr:cNvPr id="5" name="CaixaDeTexto 20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8839196" y="266364"/>
            <a:ext cx="914400" cy="983519"/>
          </a:xfrm>
          <a:prstGeom prst="rect">
            <a:avLst/>
          </a:prstGeom>
          <a:noFill/>
          <a:ln cap="flat">
            <a:noFill/>
            <a:prstDash val="solid"/>
          </a:ln>
        </xdr:spPr>
        <xdr:txBody>
          <a:bodyPr lIns="0" tIns="0" rIns="0" bIns="0"/>
          <a:lstStyle/>
          <a:p>
            <a:endParaRPr lang="pt-BR"/>
          </a:p>
        </xdr:txBody>
      </xdr:sp>
      <xdr:sp macro="" textlink="">
        <xdr:nvSpPr>
          <xdr:cNvPr id="6" name="CaixaDeTexto 21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SpPr txBox="1"/>
        </xdr:nvSpPr>
        <xdr:spPr>
          <a:xfrm>
            <a:off x="8848725" y="180978"/>
            <a:ext cx="914400" cy="276221"/>
          </a:xfrm>
          <a:prstGeom prst="rect">
            <a:avLst/>
          </a:prstGeom>
          <a:noFill/>
          <a:ln cap="flat">
            <a:noFill/>
          </a:ln>
        </xdr:spPr>
        <xdr:txBody>
          <a:bodyPr vert="horz" wrap="none" lIns="91440" tIns="45720" rIns="91440" bIns="45720" anchor="t" anchorCtr="0" compatLnSpc="0">
            <a:noAutofit/>
          </a:bodyPr>
          <a:lstStyle/>
          <a:p>
            <a:pPr marL="0" marR="0" lvl="0" indent="0" defTabSz="914400" rtl="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None/>
              <a:tabLst/>
              <a:defRPr sz="1800" b="0" i="0" u="none" strike="noStrike" kern="0" cap="none" spc="0" baseline="0">
                <a:solidFill>
                  <a:srgbClr val="000000"/>
                </a:solidFill>
                <a:uFillTx/>
              </a:defRPr>
            </a:pPr>
            <a:r>
              <a:rPr lang="pt-BR" sz="900" b="1" i="0" u="none" strike="noStrike" kern="0" cap="none" spc="0" baseline="0">
                <a:solidFill>
                  <a:srgbClr val="000000"/>
                </a:solidFill>
                <a:uFillTx/>
                <a:latin typeface="Calibri"/>
              </a:rPr>
              <a:t>Quantidade</a:t>
            </a:r>
          </a:p>
        </xdr:txBody>
      </xdr:sp>
    </xdr:grp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895952\OneDrive%20-%20rede.sp\!DREST\Relat&#243;rios\Mensais\2024\12.Dezembro\Extens&#245;es\Relatorio_OGM_Dezembro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xto"/>
      <sheetName val="Protocolos"/>
      <sheetName val="Elogios_Sugestões"/>
      <sheetName val="Canais_atendimento"/>
      <sheetName val="Assuntos"/>
      <sheetName val="Órgãos_Externos"/>
      <sheetName val="Órgãos_Externos_Dados"/>
      <sheetName val="Buraco-Pavimentação_dez_2024"/>
      <sheetName val="10+_Assuntos_2024"/>
      <sheetName val="Assuntos-variação_10_mais_2024"/>
      <sheetName val="ASSUNTOS_10+_últimos_3_meses"/>
      <sheetName val="10_ASSUNTOS+_Assuntos_DEZ_24"/>
      <sheetName val="UNIDADES"/>
      <sheetName val="10+_UNIDADES_2024"/>
      <sheetName val="Unidades_-variação_10_mais_2024"/>
      <sheetName val="UNIDADES_-_10+_últimos_3_meses"/>
      <sheetName val="10+_Unidades__DEZ_24"/>
      <sheetName val="Subprefeituras_2024"/>
      <sheetName val="10+_SUB's_2024"/>
      <sheetName val="Subs_-Variação_10_mais_2024"/>
      <sheetName val="10+_Subprefeituras__DEZ_24"/>
      <sheetName val="Georref_3+_Subs_2024"/>
      <sheetName val="Denúncia_Unidades_Mensal_2024"/>
      <sheetName val="Denúncia_Unidades_Total_2024"/>
      <sheetName val="Denúncia_Órgãos_Deferidas"/>
      <sheetName val="Denúncia_Órgãos_Indeferidas"/>
      <sheetName val="Denúncia_Protocolos_2024"/>
      <sheetName val="e-SIC_2024"/>
      <sheetName val="Alteração_de_Processo"/>
      <sheetName val="Alteração_de_Processo_Dados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59">
          <cell r="B259">
            <v>4594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O2" sqref="O2"/>
    </sheetView>
  </sheetViews>
  <sheetFormatPr defaultRowHeight="15"/>
  <sheetData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zoomScale="90" zoomScaleNormal="90" workbookViewId="0">
      <selection activeCell="P20" sqref="P20"/>
    </sheetView>
  </sheetViews>
  <sheetFormatPr defaultColWidth="5.5703125" defaultRowHeight="14.25"/>
  <cols>
    <col min="1" max="1" width="84.7109375" style="57" bestFit="1" customWidth="1"/>
    <col min="2" max="2" width="7.5703125" style="57" hidden="1" customWidth="1"/>
    <col min="3" max="3" width="7.7109375" style="59" hidden="1" customWidth="1"/>
    <col min="4" max="4" width="7.140625" style="57" hidden="1" customWidth="1"/>
    <col min="5" max="5" width="7" style="58" hidden="1" customWidth="1"/>
    <col min="6" max="6" width="7.5703125" style="57" hidden="1" customWidth="1"/>
    <col min="7" max="7" width="6.28515625" style="58" hidden="1" customWidth="1"/>
    <col min="8" max="8" width="7" style="57" hidden="1" customWidth="1"/>
    <col min="9" max="9" width="7.5703125" style="57" hidden="1" customWidth="1"/>
    <col min="10" max="10" width="7.140625" style="57" hidden="1" customWidth="1"/>
    <col min="11" max="11" width="7.5703125" style="57" hidden="1" customWidth="1"/>
    <col min="12" max="12" width="7.140625" style="57" hidden="1" customWidth="1"/>
    <col min="13" max="13" width="6.85546875" style="57" hidden="1" customWidth="1"/>
    <col min="14" max="14" width="6.7109375" style="57" bestFit="1" customWidth="1"/>
    <col min="15" max="15" width="7.140625" style="57" bestFit="1" customWidth="1"/>
    <col min="16" max="16" width="18.140625" style="57" customWidth="1"/>
    <col min="17" max="215" width="9.140625" style="57" customWidth="1"/>
    <col min="216" max="216" width="58.28515625" style="57" customWidth="1"/>
    <col min="217" max="217" width="3.7109375" style="57" bestFit="1" customWidth="1"/>
    <col min="218" max="218" width="5.5703125" style="57" bestFit="1" customWidth="1"/>
    <col min="219" max="219" width="5.5703125" style="57" customWidth="1"/>
    <col min="220" max="16384" width="5.5703125" style="57"/>
  </cols>
  <sheetData>
    <row r="1" spans="1:20" ht="15">
      <c r="A1" s="236" t="s">
        <v>24</v>
      </c>
      <c r="B1" s="236"/>
      <c r="C1" s="237"/>
      <c r="D1" s="236"/>
      <c r="G1" s="68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0" ht="15">
      <c r="A2" s="97" t="s">
        <v>14</v>
      </c>
      <c r="B2" s="97"/>
      <c r="C2" s="55"/>
      <c r="D2" s="97"/>
      <c r="G2" s="68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</row>
    <row r="3" spans="1:20" ht="15">
      <c r="A3" s="97"/>
      <c r="B3" s="97"/>
      <c r="C3" s="55"/>
      <c r="D3" s="97"/>
      <c r="G3" s="68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0" ht="15">
      <c r="A4" s="97" t="s">
        <v>368</v>
      </c>
      <c r="B4" s="97"/>
      <c r="C4" s="55"/>
      <c r="D4" s="97"/>
      <c r="G4" s="68"/>
      <c r="H4" s="67"/>
      <c r="I4" s="67"/>
      <c r="J4" s="67"/>
      <c r="K4" s="67"/>
      <c r="L4" s="67"/>
      <c r="M4" s="67"/>
      <c r="N4" s="67"/>
      <c r="O4" s="67"/>
      <c r="P4" s="235">
        <f>UNIDADES!B73</f>
        <v>4594</v>
      </c>
      <c r="Q4" s="67"/>
      <c r="R4" s="67"/>
      <c r="S4" s="62"/>
    </row>
    <row r="5" spans="1:20" ht="15" thickBot="1">
      <c r="E5" s="57"/>
      <c r="F5" s="58"/>
      <c r="G5" s="67"/>
      <c r="H5" s="68"/>
      <c r="I5" s="67"/>
      <c r="J5" s="67"/>
      <c r="K5" s="67"/>
      <c r="L5" s="67"/>
      <c r="M5" s="67"/>
      <c r="N5" s="67"/>
      <c r="O5" s="67"/>
      <c r="P5" s="67"/>
      <c r="Q5" s="67"/>
      <c r="R5" s="67"/>
      <c r="S5" s="62"/>
    </row>
    <row r="6" spans="1:20" ht="57.75" customHeight="1" thickBot="1">
      <c r="A6" s="287" t="s">
        <v>25</v>
      </c>
      <c r="B6" s="270">
        <v>45627</v>
      </c>
      <c r="C6" s="174">
        <v>45597</v>
      </c>
      <c r="D6" s="270">
        <v>45566</v>
      </c>
      <c r="E6" s="171">
        <v>45536</v>
      </c>
      <c r="F6" s="172">
        <v>45505</v>
      </c>
      <c r="G6" s="172">
        <v>45474</v>
      </c>
      <c r="H6" s="172">
        <v>45444</v>
      </c>
      <c r="I6" s="270">
        <v>45413</v>
      </c>
      <c r="J6" s="174">
        <v>45383</v>
      </c>
      <c r="K6" s="174">
        <v>45352</v>
      </c>
      <c r="L6" s="174">
        <v>45323</v>
      </c>
      <c r="M6" s="174">
        <v>45292</v>
      </c>
      <c r="N6" s="233" t="s">
        <v>11</v>
      </c>
      <c r="O6" s="77" t="s">
        <v>16</v>
      </c>
      <c r="P6" s="288" t="s">
        <v>316</v>
      </c>
    </row>
    <row r="7" spans="1:20" ht="14.25" customHeight="1" thickBot="1">
      <c r="A7" s="265" t="s">
        <v>2</v>
      </c>
      <c r="B7" s="264">
        <v>284</v>
      </c>
      <c r="C7" s="260">
        <v>251</v>
      </c>
      <c r="D7" s="263">
        <v>389</v>
      </c>
      <c r="E7" s="263">
        <v>347</v>
      </c>
      <c r="F7" s="263">
        <v>474</v>
      </c>
      <c r="G7" s="263">
        <v>584</v>
      </c>
      <c r="H7" s="263">
        <v>767</v>
      </c>
      <c r="I7" s="263">
        <v>935</v>
      </c>
      <c r="J7" s="260">
        <v>1024</v>
      </c>
      <c r="K7" s="260">
        <v>976</v>
      </c>
      <c r="L7" s="260">
        <v>909</v>
      </c>
      <c r="M7" s="260">
        <v>711</v>
      </c>
      <c r="N7" s="179">
        <f t="shared" ref="N7:N16" si="0">SUM(B7:M7)</f>
        <v>7651</v>
      </c>
      <c r="O7" s="286">
        <f t="shared" ref="O7:O17" si="1">AVERAGE(B7:M7)</f>
        <v>637.58333333333337</v>
      </c>
      <c r="P7" s="46">
        <f>N7/66265*100</f>
        <v>11.546065041877311</v>
      </c>
      <c r="S7" s="58"/>
      <c r="T7" s="58"/>
    </row>
    <row r="8" spans="1:20" ht="15" customHeight="1" thickBot="1">
      <c r="A8" s="259" t="s">
        <v>20</v>
      </c>
      <c r="B8" s="261">
        <v>477</v>
      </c>
      <c r="C8" s="251">
        <v>485</v>
      </c>
      <c r="D8" s="260">
        <v>464</v>
      </c>
      <c r="E8" s="260">
        <v>487</v>
      </c>
      <c r="F8" s="260">
        <v>499</v>
      </c>
      <c r="G8" s="251">
        <v>527</v>
      </c>
      <c r="H8" s="251">
        <v>615</v>
      </c>
      <c r="I8" s="251">
        <v>532</v>
      </c>
      <c r="J8" s="251">
        <v>622</v>
      </c>
      <c r="K8" s="251">
        <v>635</v>
      </c>
      <c r="L8" s="251">
        <v>584</v>
      </c>
      <c r="M8" s="251">
        <v>560</v>
      </c>
      <c r="N8" s="180">
        <f t="shared" si="0"/>
        <v>6487</v>
      </c>
      <c r="O8" s="256">
        <f t="shared" si="1"/>
        <v>540.58333333333337</v>
      </c>
      <c r="P8" s="46">
        <f t="shared" ref="P8:P17" si="2">N8/66265*100</f>
        <v>9.7894816268014786</v>
      </c>
      <c r="S8" s="58"/>
      <c r="T8" s="58"/>
    </row>
    <row r="9" spans="1:20" ht="15.75" thickBot="1">
      <c r="A9" s="259" t="s">
        <v>1</v>
      </c>
      <c r="B9" s="258">
        <v>459</v>
      </c>
      <c r="C9" s="251">
        <v>518</v>
      </c>
      <c r="D9" s="251">
        <v>574</v>
      </c>
      <c r="E9" s="251">
        <v>546</v>
      </c>
      <c r="F9" s="251">
        <v>511</v>
      </c>
      <c r="G9" s="251">
        <v>570</v>
      </c>
      <c r="H9" s="251">
        <v>535</v>
      </c>
      <c r="I9" s="251">
        <v>565</v>
      </c>
      <c r="J9" s="251">
        <v>608</v>
      </c>
      <c r="K9" s="251">
        <v>519</v>
      </c>
      <c r="L9" s="251">
        <v>424</v>
      </c>
      <c r="M9" s="251">
        <v>439</v>
      </c>
      <c r="N9" s="180">
        <f t="shared" si="0"/>
        <v>6268</v>
      </c>
      <c r="O9" s="256">
        <f t="shared" si="1"/>
        <v>522.33333333333337</v>
      </c>
      <c r="P9" s="46">
        <f t="shared" si="2"/>
        <v>9.4589904172640153</v>
      </c>
      <c r="S9" s="58"/>
      <c r="T9" s="58"/>
    </row>
    <row r="10" spans="1:20" ht="15.75" thickBot="1">
      <c r="A10" s="259" t="s">
        <v>139</v>
      </c>
      <c r="B10" s="258">
        <v>186</v>
      </c>
      <c r="C10" s="251">
        <v>287</v>
      </c>
      <c r="D10" s="251">
        <v>474</v>
      </c>
      <c r="E10" s="251">
        <v>567</v>
      </c>
      <c r="F10" s="251">
        <v>908</v>
      </c>
      <c r="G10" s="251">
        <v>983</v>
      </c>
      <c r="H10" s="176">
        <v>394</v>
      </c>
      <c r="I10" s="251">
        <v>423</v>
      </c>
      <c r="J10" s="251">
        <v>314</v>
      </c>
      <c r="K10" s="251">
        <v>147</v>
      </c>
      <c r="L10" s="251">
        <v>252</v>
      </c>
      <c r="M10" s="251">
        <v>175</v>
      </c>
      <c r="N10" s="180">
        <f t="shared" si="0"/>
        <v>5110</v>
      </c>
      <c r="O10" s="256">
        <f t="shared" si="1"/>
        <v>425.83333333333331</v>
      </c>
      <c r="P10" s="46">
        <f t="shared" si="2"/>
        <v>7.7114615558741413</v>
      </c>
      <c r="S10" s="58"/>
      <c r="T10" s="58"/>
    </row>
    <row r="11" spans="1:20" ht="15.75" thickBot="1">
      <c r="A11" s="259" t="s">
        <v>15</v>
      </c>
      <c r="B11" s="258">
        <v>316</v>
      </c>
      <c r="C11" s="251">
        <v>315</v>
      </c>
      <c r="D11" s="251">
        <v>320</v>
      </c>
      <c r="E11" s="251">
        <v>354</v>
      </c>
      <c r="F11" s="251">
        <v>431</v>
      </c>
      <c r="G11" s="251">
        <v>418</v>
      </c>
      <c r="H11" s="251">
        <v>375</v>
      </c>
      <c r="I11" s="251">
        <v>278</v>
      </c>
      <c r="J11" s="251">
        <v>350</v>
      </c>
      <c r="K11" s="251">
        <v>327</v>
      </c>
      <c r="L11" s="251">
        <v>388</v>
      </c>
      <c r="M11" s="251">
        <v>354</v>
      </c>
      <c r="N11" s="180">
        <f t="shared" si="0"/>
        <v>4226</v>
      </c>
      <c r="O11" s="256">
        <f t="shared" si="1"/>
        <v>352.16666666666669</v>
      </c>
      <c r="P11" s="46">
        <f t="shared" si="2"/>
        <v>6.3774239794763448</v>
      </c>
      <c r="S11" s="58"/>
      <c r="T11" s="58"/>
    </row>
    <row r="12" spans="1:20" ht="15" customHeight="1" thickBot="1">
      <c r="A12" s="259" t="s">
        <v>21</v>
      </c>
      <c r="B12" s="258">
        <v>329</v>
      </c>
      <c r="C12" s="251">
        <v>321</v>
      </c>
      <c r="D12" s="251">
        <v>384</v>
      </c>
      <c r="E12" s="251">
        <v>545</v>
      </c>
      <c r="F12" s="251">
        <v>319</v>
      </c>
      <c r="G12" s="251">
        <v>266</v>
      </c>
      <c r="H12" s="176">
        <v>280</v>
      </c>
      <c r="I12" s="251">
        <v>257</v>
      </c>
      <c r="J12" s="251">
        <v>304</v>
      </c>
      <c r="K12" s="251">
        <v>249</v>
      </c>
      <c r="L12" s="251">
        <v>245</v>
      </c>
      <c r="M12" s="251">
        <v>328</v>
      </c>
      <c r="N12" s="180">
        <f t="shared" si="0"/>
        <v>3827</v>
      </c>
      <c r="O12" s="256">
        <f t="shared" si="1"/>
        <v>318.91666666666669</v>
      </c>
      <c r="P12" s="46">
        <f t="shared" si="2"/>
        <v>5.7752961593601455</v>
      </c>
      <c r="S12" s="58"/>
      <c r="T12" s="58"/>
    </row>
    <row r="13" spans="1:20" ht="15.75" thickBot="1">
      <c r="A13" s="259" t="s">
        <v>418</v>
      </c>
      <c r="B13" s="258">
        <v>330</v>
      </c>
      <c r="C13" s="251">
        <v>328</v>
      </c>
      <c r="D13" s="251">
        <v>352</v>
      </c>
      <c r="E13" s="251">
        <v>298</v>
      </c>
      <c r="F13" s="251">
        <v>229</v>
      </c>
      <c r="G13" s="251">
        <v>238</v>
      </c>
      <c r="H13" s="251">
        <v>261</v>
      </c>
      <c r="I13" s="251">
        <v>325</v>
      </c>
      <c r="J13" s="251">
        <v>351</v>
      </c>
      <c r="K13" s="251">
        <v>360</v>
      </c>
      <c r="L13" s="251">
        <v>334</v>
      </c>
      <c r="M13" s="251">
        <v>379</v>
      </c>
      <c r="N13" s="180">
        <f t="shared" si="0"/>
        <v>3785</v>
      </c>
      <c r="O13" s="256">
        <f t="shared" si="1"/>
        <v>315.41666666666669</v>
      </c>
      <c r="P13" s="46">
        <f t="shared" si="2"/>
        <v>5.71191428355844</v>
      </c>
      <c r="S13" s="58"/>
      <c r="T13" s="58"/>
    </row>
    <row r="14" spans="1:20" ht="15.75" thickBot="1">
      <c r="A14" s="259" t="s">
        <v>19</v>
      </c>
      <c r="B14" s="258">
        <v>278</v>
      </c>
      <c r="C14" s="251">
        <v>331</v>
      </c>
      <c r="D14" s="251">
        <v>362</v>
      </c>
      <c r="E14" s="251">
        <v>332</v>
      </c>
      <c r="F14" s="251">
        <v>358</v>
      </c>
      <c r="G14" s="251">
        <v>271</v>
      </c>
      <c r="H14" s="251">
        <v>247</v>
      </c>
      <c r="I14" s="251">
        <v>229</v>
      </c>
      <c r="J14" s="251">
        <v>329</v>
      </c>
      <c r="K14" s="251">
        <v>316</v>
      </c>
      <c r="L14" s="251">
        <v>213</v>
      </c>
      <c r="M14" s="251">
        <v>180</v>
      </c>
      <c r="N14" s="180">
        <f t="shared" si="0"/>
        <v>3446</v>
      </c>
      <c r="O14" s="256">
        <f t="shared" si="1"/>
        <v>287.16666666666669</v>
      </c>
      <c r="P14" s="46">
        <f t="shared" si="2"/>
        <v>5.2003320003018185</v>
      </c>
      <c r="S14" s="58"/>
      <c r="T14" s="58"/>
    </row>
    <row r="15" spans="1:20" ht="15.75" thickBot="1">
      <c r="A15" s="259" t="s">
        <v>3</v>
      </c>
      <c r="B15" s="258">
        <v>232</v>
      </c>
      <c r="C15" s="251">
        <v>199</v>
      </c>
      <c r="D15" s="251">
        <v>173</v>
      </c>
      <c r="E15" s="251">
        <v>181</v>
      </c>
      <c r="F15" s="251">
        <v>206</v>
      </c>
      <c r="G15" s="251">
        <v>181</v>
      </c>
      <c r="H15" s="251">
        <v>257</v>
      </c>
      <c r="I15" s="251">
        <v>226</v>
      </c>
      <c r="J15" s="251">
        <v>306</v>
      </c>
      <c r="K15" s="251">
        <v>436</v>
      </c>
      <c r="L15" s="251">
        <v>465</v>
      </c>
      <c r="M15" s="251">
        <v>268</v>
      </c>
      <c r="N15" s="180">
        <f t="shared" si="0"/>
        <v>3130</v>
      </c>
      <c r="O15" s="256">
        <f t="shared" si="1"/>
        <v>260.83333333333331</v>
      </c>
      <c r="P15" s="46">
        <f t="shared" si="2"/>
        <v>4.7234588395080355</v>
      </c>
      <c r="S15" s="58"/>
      <c r="T15" s="58"/>
    </row>
    <row r="16" spans="1:20" ht="15.75" thickBot="1">
      <c r="A16" s="259" t="s">
        <v>417</v>
      </c>
      <c r="B16" s="258">
        <v>115</v>
      </c>
      <c r="C16" s="251">
        <v>116</v>
      </c>
      <c r="D16" s="251">
        <v>171</v>
      </c>
      <c r="E16" s="251">
        <v>97</v>
      </c>
      <c r="F16" s="251">
        <v>130</v>
      </c>
      <c r="G16" s="251">
        <v>126</v>
      </c>
      <c r="H16" s="176">
        <v>125</v>
      </c>
      <c r="I16" s="251">
        <v>148</v>
      </c>
      <c r="J16" s="251">
        <v>147</v>
      </c>
      <c r="K16" s="251">
        <v>134</v>
      </c>
      <c r="L16" s="251">
        <v>116</v>
      </c>
      <c r="M16" s="251">
        <v>111</v>
      </c>
      <c r="N16" s="181">
        <f t="shared" si="0"/>
        <v>1536</v>
      </c>
      <c r="O16" s="248">
        <f t="shared" si="1"/>
        <v>128</v>
      </c>
      <c r="P16" s="46">
        <f t="shared" si="2"/>
        <v>2.3179657436052215</v>
      </c>
      <c r="S16" s="58"/>
      <c r="T16" s="58"/>
    </row>
    <row r="17" spans="1:41" ht="15.75" customHeight="1" thickBot="1">
      <c r="A17" s="285" t="s">
        <v>11</v>
      </c>
      <c r="B17" s="212">
        <f t="shared" ref="B17:N17" si="3">SUM(B7:B16)</f>
        <v>3006</v>
      </c>
      <c r="C17" s="212">
        <f t="shared" si="3"/>
        <v>3151</v>
      </c>
      <c r="D17" s="212">
        <f t="shared" si="3"/>
        <v>3663</v>
      </c>
      <c r="E17" s="212">
        <f t="shared" si="3"/>
        <v>3754</v>
      </c>
      <c r="F17" s="212">
        <f t="shared" si="3"/>
        <v>4065</v>
      </c>
      <c r="G17" s="212">
        <f t="shared" si="3"/>
        <v>4164</v>
      </c>
      <c r="H17" s="212">
        <f t="shared" si="3"/>
        <v>3856</v>
      </c>
      <c r="I17" s="212">
        <f t="shared" si="3"/>
        <v>3918</v>
      </c>
      <c r="J17" s="212">
        <f t="shared" si="3"/>
        <v>4355</v>
      </c>
      <c r="K17" s="212">
        <f t="shared" si="3"/>
        <v>4099</v>
      </c>
      <c r="L17" s="212">
        <f t="shared" si="3"/>
        <v>3930</v>
      </c>
      <c r="M17" s="284">
        <f t="shared" si="3"/>
        <v>3505</v>
      </c>
      <c r="N17" s="283">
        <f t="shared" si="3"/>
        <v>45466</v>
      </c>
      <c r="O17" s="211">
        <f t="shared" si="1"/>
        <v>3788.8333333333335</v>
      </c>
      <c r="P17" s="46">
        <f t="shared" si="2"/>
        <v>68.612389647626941</v>
      </c>
      <c r="S17" s="58"/>
      <c r="T17" s="58"/>
    </row>
    <row r="18" spans="1:41" s="208" customFormat="1" ht="15" customHeight="1">
      <c r="A18" s="208" t="s">
        <v>17</v>
      </c>
      <c r="C18" s="210"/>
      <c r="O18" s="208" t="s">
        <v>18</v>
      </c>
      <c r="P18" s="209">
        <f>100-P17</f>
        <v>31.387610352373059</v>
      </c>
    </row>
    <row r="19" spans="1:41" ht="15" customHeight="1">
      <c r="A19" s="280"/>
      <c r="B19" s="280"/>
      <c r="C19" s="279"/>
      <c r="D19" s="208"/>
      <c r="E19" s="235"/>
      <c r="F19" s="208"/>
      <c r="G19" s="208"/>
      <c r="H19" s="208"/>
      <c r="I19" s="208"/>
      <c r="J19" s="208"/>
      <c r="K19" s="208"/>
      <c r="L19" s="208"/>
      <c r="M19" s="208"/>
      <c r="N19" s="427"/>
      <c r="O19" s="427"/>
      <c r="P19" s="427"/>
      <c r="Q19" s="208"/>
      <c r="R19" s="208"/>
      <c r="S19" s="208"/>
      <c r="T19" s="208"/>
      <c r="U19" s="208"/>
      <c r="V19" s="208"/>
      <c r="W19" s="235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</row>
    <row r="20" spans="1:41" ht="15" customHeight="1">
      <c r="A20" s="273"/>
      <c r="B20" s="273"/>
      <c r="C20" s="274"/>
      <c r="D20" s="208"/>
      <c r="E20" s="235"/>
      <c r="F20" s="208"/>
      <c r="G20" s="208"/>
      <c r="H20" s="208"/>
      <c r="I20" s="208"/>
      <c r="J20" s="208"/>
      <c r="K20" s="208"/>
      <c r="L20" s="208"/>
      <c r="M20" s="208"/>
      <c r="N20" s="208"/>
      <c r="O20" s="235"/>
      <c r="P20" s="208"/>
      <c r="Q20" s="208"/>
      <c r="R20" s="208"/>
      <c r="S20" s="208"/>
      <c r="T20" s="208"/>
      <c r="U20" s="208"/>
      <c r="V20" s="208"/>
      <c r="W20" s="235"/>
      <c r="X20" s="208"/>
      <c r="Y20" s="208"/>
      <c r="Z20" s="208"/>
      <c r="AA20" s="208"/>
      <c r="AB20" s="208"/>
      <c r="AC20" s="278"/>
      <c r="AD20" s="277"/>
      <c r="AE20" s="277"/>
      <c r="AF20" s="277"/>
      <c r="AG20" s="277"/>
      <c r="AH20" s="238"/>
      <c r="AI20" s="238"/>
      <c r="AJ20" s="59"/>
      <c r="AK20" s="238"/>
      <c r="AL20" s="238"/>
      <c r="AM20" s="238"/>
      <c r="AN20" s="238"/>
      <c r="AO20" s="239"/>
    </row>
    <row r="21" spans="1:41" ht="15" customHeight="1">
      <c r="A21" s="280"/>
      <c r="B21" s="280"/>
      <c r="C21" s="279"/>
      <c r="D21" s="208"/>
      <c r="E21" s="235"/>
      <c r="F21" s="208"/>
      <c r="G21" s="208"/>
      <c r="H21" s="208"/>
      <c r="I21" s="208"/>
      <c r="J21" s="208"/>
      <c r="K21" s="208"/>
      <c r="L21" s="282"/>
      <c r="M21" s="208"/>
      <c r="N21" s="427"/>
      <c r="O21" s="427"/>
      <c r="P21" s="427"/>
      <c r="Q21" s="208"/>
      <c r="R21" s="208"/>
      <c r="S21" s="208"/>
      <c r="T21" s="208"/>
      <c r="U21" s="208"/>
      <c r="V21" s="208"/>
      <c r="W21" s="235"/>
      <c r="X21" s="208"/>
      <c r="Y21" s="208"/>
      <c r="Z21" s="208"/>
      <c r="AA21" s="208"/>
      <c r="AB21" s="208"/>
      <c r="AC21" s="278"/>
      <c r="AD21" s="277"/>
      <c r="AE21" s="277"/>
      <c r="AF21" s="277"/>
      <c r="AG21" s="277"/>
      <c r="AH21" s="238"/>
      <c r="AI21" s="238"/>
      <c r="AJ21" s="59"/>
      <c r="AK21" s="238"/>
      <c r="AL21" s="238"/>
      <c r="AM21" s="238"/>
      <c r="AN21" s="238"/>
      <c r="AO21" s="239"/>
    </row>
    <row r="22" spans="1:41" ht="15" customHeight="1">
      <c r="A22" s="280"/>
      <c r="B22" s="280"/>
      <c r="C22" s="279"/>
      <c r="D22" s="208"/>
      <c r="E22" s="235"/>
      <c r="F22" s="208"/>
      <c r="G22" s="208"/>
      <c r="H22" s="208"/>
      <c r="I22" s="208"/>
      <c r="J22" s="208"/>
      <c r="K22" s="208"/>
      <c r="L22" s="208"/>
      <c r="M22" s="208"/>
      <c r="N22" s="208"/>
      <c r="O22" s="235"/>
      <c r="P22" s="208"/>
      <c r="Q22" s="208"/>
      <c r="R22" s="208"/>
      <c r="S22" s="208"/>
      <c r="T22" s="208"/>
      <c r="U22" s="208"/>
      <c r="V22" s="208"/>
      <c r="W22" s="281"/>
      <c r="X22" s="208"/>
      <c r="Y22" s="208"/>
      <c r="Z22" s="208"/>
      <c r="AA22" s="208"/>
      <c r="AB22" s="208"/>
      <c r="AC22" s="278"/>
      <c r="AD22" s="277"/>
      <c r="AE22" s="277"/>
      <c r="AF22" s="277"/>
      <c r="AG22" s="277"/>
      <c r="AH22" s="238"/>
      <c r="AI22" s="238"/>
      <c r="AJ22" s="59"/>
      <c r="AK22" s="238"/>
      <c r="AL22" s="238"/>
      <c r="AM22" s="238"/>
      <c r="AN22" s="238"/>
      <c r="AO22" s="239"/>
    </row>
    <row r="23" spans="1:41" ht="15" customHeight="1">
      <c r="A23" s="280"/>
      <c r="B23" s="280"/>
      <c r="C23" s="279"/>
      <c r="D23" s="208"/>
      <c r="E23" s="235"/>
      <c r="F23" s="208"/>
      <c r="G23" s="208"/>
      <c r="H23" s="208"/>
      <c r="I23" s="208"/>
      <c r="J23" s="208"/>
      <c r="K23" s="208"/>
      <c r="L23" s="208"/>
      <c r="M23" s="208"/>
      <c r="N23" s="427"/>
      <c r="O23" s="427"/>
      <c r="P23" s="427"/>
      <c r="Q23" s="208"/>
      <c r="R23" s="208"/>
      <c r="S23" s="208"/>
      <c r="T23" s="208"/>
      <c r="U23" s="208"/>
      <c r="V23" s="208"/>
      <c r="W23" s="235"/>
      <c r="X23" s="208"/>
      <c r="Y23" s="208"/>
      <c r="Z23" s="208"/>
      <c r="AA23" s="208"/>
      <c r="AB23" s="208"/>
      <c r="AC23" s="278"/>
      <c r="AD23" s="277"/>
      <c r="AE23" s="277"/>
      <c r="AF23" s="277"/>
      <c r="AG23" s="277"/>
      <c r="AH23" s="238"/>
      <c r="AI23" s="238"/>
      <c r="AJ23" s="59"/>
      <c r="AK23" s="238"/>
      <c r="AL23" s="238"/>
      <c r="AM23" s="238"/>
      <c r="AN23" s="238"/>
      <c r="AO23" s="239"/>
    </row>
    <row r="24" spans="1:41" ht="15" customHeight="1">
      <c r="A24" s="273"/>
      <c r="B24" s="273"/>
      <c r="C24" s="274"/>
      <c r="D24" s="208"/>
      <c r="E24" s="235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35"/>
      <c r="X24" s="208"/>
      <c r="Y24" s="208"/>
      <c r="Z24" s="208"/>
      <c r="AA24" s="208"/>
      <c r="AB24" s="208"/>
      <c r="AC24" s="278"/>
      <c r="AD24" s="277"/>
      <c r="AE24" s="277"/>
      <c r="AF24" s="277"/>
      <c r="AG24" s="277"/>
      <c r="AH24" s="238"/>
      <c r="AI24" s="238"/>
      <c r="AJ24" s="59"/>
      <c r="AK24" s="238"/>
      <c r="AL24" s="238"/>
      <c r="AM24" s="238"/>
      <c r="AN24" s="238"/>
      <c r="AO24" s="239"/>
    </row>
    <row r="25" spans="1:41" ht="15" customHeight="1">
      <c r="A25" s="280"/>
      <c r="B25" s="280"/>
      <c r="C25" s="279"/>
      <c r="D25" s="208"/>
      <c r="E25" s="235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208"/>
      <c r="W25" s="235"/>
      <c r="X25" s="208"/>
      <c r="Y25" s="208"/>
      <c r="Z25" s="208"/>
      <c r="AA25" s="208"/>
      <c r="AB25" s="208"/>
      <c r="AC25" s="278"/>
      <c r="AD25" s="277"/>
      <c r="AE25" s="277"/>
      <c r="AF25" s="277"/>
      <c r="AG25" s="277"/>
      <c r="AH25" s="238"/>
      <c r="AI25" s="238"/>
      <c r="AJ25" s="59"/>
      <c r="AK25" s="238"/>
      <c r="AL25" s="238"/>
      <c r="AM25" s="238"/>
      <c r="AN25" s="238"/>
      <c r="AO25" s="239"/>
    </row>
    <row r="26" spans="1:41" ht="15" customHeight="1">
      <c r="A26" s="208"/>
      <c r="B26" s="208"/>
      <c r="C26" s="210"/>
      <c r="D26" s="208"/>
      <c r="E26" s="235"/>
      <c r="F26" s="208"/>
      <c r="G26" s="235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78"/>
      <c r="AD26" s="277"/>
      <c r="AE26" s="277"/>
      <c r="AF26" s="277"/>
      <c r="AG26" s="277"/>
      <c r="AH26" s="238"/>
      <c r="AI26" s="238"/>
      <c r="AJ26" s="59"/>
      <c r="AK26" s="238"/>
      <c r="AL26" s="238"/>
      <c r="AM26" s="238"/>
      <c r="AN26" s="238"/>
      <c r="AO26" s="239"/>
    </row>
    <row r="27" spans="1:41">
      <c r="A27" s="208"/>
      <c r="B27" s="208"/>
      <c r="C27" s="210"/>
      <c r="D27" s="208"/>
      <c r="E27" s="235"/>
      <c r="F27" s="208"/>
      <c r="G27" s="235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78"/>
      <c r="S27" s="277"/>
      <c r="T27" s="276"/>
      <c r="U27" s="276"/>
      <c r="V27" s="276"/>
      <c r="W27" s="275"/>
      <c r="X27" s="208"/>
      <c r="Y27" s="208"/>
      <c r="Z27" s="208"/>
      <c r="AA27" s="208"/>
      <c r="AB27" s="208"/>
      <c r="AC27" s="278"/>
      <c r="AD27" s="277"/>
      <c r="AE27" s="277"/>
      <c r="AF27" s="277"/>
      <c r="AG27" s="277"/>
      <c r="AH27" s="238"/>
      <c r="AI27" s="238"/>
      <c r="AJ27" s="59"/>
      <c r="AK27" s="238"/>
      <c r="AL27" s="238"/>
      <c r="AM27" s="238"/>
      <c r="AN27" s="238"/>
      <c r="AO27" s="239"/>
    </row>
    <row r="28" spans="1:41">
      <c r="A28" s="208"/>
      <c r="B28" s="208"/>
      <c r="C28" s="210"/>
      <c r="D28" s="208"/>
      <c r="E28" s="235"/>
      <c r="F28" s="208"/>
      <c r="G28" s="235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78"/>
      <c r="S28" s="277"/>
      <c r="T28" s="276"/>
      <c r="U28" s="276"/>
      <c r="V28" s="276"/>
      <c r="W28" s="275"/>
      <c r="X28" s="208"/>
      <c r="Y28" s="208"/>
      <c r="Z28" s="208"/>
      <c r="AA28" s="208"/>
      <c r="AB28" s="208"/>
      <c r="AC28" s="278"/>
      <c r="AD28" s="277"/>
      <c r="AE28" s="277"/>
      <c r="AF28" s="277"/>
      <c r="AG28" s="277"/>
      <c r="AH28" s="238"/>
      <c r="AI28" s="238"/>
      <c r="AJ28" s="59"/>
      <c r="AK28" s="238"/>
      <c r="AL28" s="238"/>
      <c r="AM28" s="238"/>
      <c r="AN28" s="238"/>
      <c r="AO28" s="239"/>
    </row>
    <row r="29" spans="1:41">
      <c r="A29" s="208"/>
      <c r="B29" s="208"/>
      <c r="C29" s="210"/>
      <c r="D29" s="208"/>
      <c r="E29" s="235"/>
      <c r="F29" s="208"/>
      <c r="G29" s="235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78"/>
      <c r="S29" s="277"/>
      <c r="T29" s="276"/>
      <c r="U29" s="276"/>
      <c r="V29" s="276"/>
      <c r="W29" s="275"/>
      <c r="X29" s="208"/>
      <c r="Y29" s="208"/>
      <c r="Z29" s="208"/>
      <c r="AA29" s="208"/>
      <c r="AB29" s="208"/>
      <c r="AC29" s="278"/>
      <c r="AD29" s="277"/>
      <c r="AE29" s="277"/>
      <c r="AF29" s="277"/>
      <c r="AG29" s="277"/>
      <c r="AH29" s="238"/>
      <c r="AI29" s="238"/>
      <c r="AJ29" s="59"/>
      <c r="AK29" s="238"/>
      <c r="AL29" s="238"/>
      <c r="AM29" s="238"/>
      <c r="AN29" s="238"/>
      <c r="AO29" s="239"/>
    </row>
    <row r="30" spans="1:41">
      <c r="A30" s="208"/>
      <c r="B30" s="208"/>
      <c r="C30" s="210"/>
      <c r="D30" s="208"/>
      <c r="E30" s="235"/>
      <c r="F30" s="208"/>
      <c r="G30" s="235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78"/>
      <c r="S30" s="277"/>
      <c r="T30" s="276"/>
      <c r="U30" s="276"/>
      <c r="V30" s="276"/>
      <c r="W30" s="275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O30" s="58"/>
    </row>
    <row r="31" spans="1:41">
      <c r="A31" s="208"/>
      <c r="B31" s="208"/>
      <c r="C31" s="210"/>
      <c r="D31" s="208"/>
      <c r="E31" s="235"/>
      <c r="F31" s="208"/>
      <c r="G31" s="235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78"/>
      <c r="S31" s="277"/>
      <c r="T31" s="276"/>
      <c r="U31" s="276"/>
      <c r="V31" s="276"/>
      <c r="W31" s="275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</row>
    <row r="32" spans="1:41">
      <c r="A32" s="208"/>
      <c r="B32" s="208"/>
      <c r="C32" s="210"/>
      <c r="D32" s="208"/>
      <c r="E32" s="235"/>
      <c r="F32" s="208"/>
      <c r="G32" s="235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78"/>
      <c r="S32" s="277"/>
      <c r="T32" s="276"/>
      <c r="U32" s="276"/>
      <c r="V32" s="276"/>
      <c r="W32" s="275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</row>
    <row r="33" spans="1:33">
      <c r="A33" s="67"/>
      <c r="B33" s="208"/>
      <c r="C33" s="210"/>
      <c r="D33" s="208"/>
      <c r="E33" s="235"/>
      <c r="F33" s="208"/>
      <c r="G33" s="235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78"/>
      <c r="S33" s="277"/>
      <c r="T33" s="276"/>
      <c r="U33" s="276"/>
      <c r="V33" s="276"/>
      <c r="W33" s="275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</row>
    <row r="34" spans="1:33">
      <c r="A34" s="67"/>
      <c r="B34" s="208"/>
      <c r="C34" s="210"/>
      <c r="D34" s="208"/>
      <c r="E34" s="235"/>
      <c r="F34" s="208"/>
      <c r="G34" s="235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78"/>
      <c r="S34" s="277"/>
      <c r="T34" s="276"/>
      <c r="U34" s="276"/>
      <c r="V34" s="276"/>
      <c r="W34" s="275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</row>
    <row r="35" spans="1:33">
      <c r="A35" s="240"/>
      <c r="B35" s="208"/>
      <c r="C35" s="210"/>
      <c r="D35" s="208"/>
      <c r="E35" s="235"/>
      <c r="F35" s="208"/>
      <c r="G35" s="235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78"/>
      <c r="S35" s="277"/>
      <c r="T35" s="276"/>
      <c r="U35" s="276"/>
      <c r="V35" s="276"/>
      <c r="W35" s="275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</row>
    <row r="36" spans="1:33">
      <c r="A36" s="67"/>
      <c r="B36" s="208"/>
      <c r="C36" s="210"/>
      <c r="D36" s="208"/>
      <c r="E36" s="235"/>
      <c r="F36" s="208"/>
      <c r="G36" s="235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78"/>
      <c r="S36" s="277"/>
      <c r="T36" s="276"/>
      <c r="U36" s="276"/>
      <c r="V36" s="276"/>
      <c r="W36" s="275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</row>
    <row r="37" spans="1:33">
      <c r="A37" s="67"/>
      <c r="B37" s="208"/>
      <c r="C37" s="210"/>
      <c r="D37" s="208"/>
      <c r="E37" s="235"/>
      <c r="F37" s="208"/>
      <c r="G37" s="235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</row>
    <row r="38" spans="1:33">
      <c r="A38" s="67"/>
      <c r="B38" s="208"/>
      <c r="C38" s="210"/>
      <c r="D38" s="208"/>
      <c r="E38" s="235"/>
      <c r="F38" s="208"/>
      <c r="G38" s="235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</row>
    <row r="39" spans="1:33">
      <c r="A39" s="208"/>
      <c r="B39" s="208"/>
      <c r="C39" s="210"/>
      <c r="D39" s="208"/>
      <c r="E39" s="235"/>
      <c r="F39" s="208"/>
      <c r="G39" s="235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</row>
    <row r="40" spans="1:33">
      <c r="A40" s="208"/>
      <c r="B40" s="208"/>
      <c r="C40" s="210"/>
      <c r="D40" s="208"/>
      <c r="E40" s="235"/>
      <c r="F40" s="208"/>
      <c r="G40" s="235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</row>
    <row r="41" spans="1:33">
      <c r="A41" s="208"/>
      <c r="B41" s="208"/>
      <c r="C41" s="210"/>
      <c r="D41" s="208"/>
      <c r="E41" s="235"/>
      <c r="F41" s="208"/>
      <c r="G41" s="235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  <c r="AB41" s="208"/>
      <c r="AC41" s="208"/>
      <c r="AD41" s="208"/>
      <c r="AE41" s="208"/>
      <c r="AF41" s="208"/>
      <c r="AG41" s="208"/>
    </row>
    <row r="42" spans="1:33" ht="14.25" customHeight="1">
      <c r="A42" s="208"/>
      <c r="B42" s="208"/>
      <c r="C42" s="210"/>
      <c r="D42" s="208"/>
      <c r="E42" s="235"/>
      <c r="F42" s="208"/>
      <c r="G42" s="235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</row>
    <row r="43" spans="1:33">
      <c r="A43" s="273"/>
      <c r="B43" s="273"/>
      <c r="C43" s="274"/>
      <c r="D43" s="273"/>
      <c r="E43" s="235"/>
      <c r="F43" s="208"/>
      <c r="G43" s="235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</row>
    <row r="44" spans="1:33" ht="14.25" customHeight="1">
      <c r="A44" s="208"/>
      <c r="B44" s="208"/>
      <c r="C44" s="210"/>
      <c r="D44" s="208"/>
      <c r="E44" s="235"/>
      <c r="F44" s="208"/>
      <c r="G44" s="235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spans="1:33">
      <c r="A45" s="60"/>
      <c r="B45" s="60"/>
      <c r="C45" s="61"/>
      <c r="D45" s="60"/>
    </row>
    <row r="46" spans="1:33" ht="14.25" customHeight="1"/>
  </sheetData>
  <mergeCells count="3">
    <mergeCell ref="N19:P19"/>
    <mergeCell ref="N21:P21"/>
    <mergeCell ref="N23:P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zoomScale="90" zoomScaleNormal="90" workbookViewId="0">
      <selection activeCell="Q5" sqref="Q5"/>
    </sheetView>
  </sheetViews>
  <sheetFormatPr defaultColWidth="5.5703125" defaultRowHeight="14.25"/>
  <cols>
    <col min="1" max="1" width="68.85546875" style="240" customWidth="1"/>
    <col min="2" max="2" width="7.5703125" style="238" bestFit="1" customWidth="1"/>
    <col min="3" max="3" width="7.7109375" style="238" bestFit="1" customWidth="1"/>
    <col min="4" max="4" width="7.140625" style="238" bestFit="1" customWidth="1"/>
    <col min="5" max="5" width="7" style="238" bestFit="1" customWidth="1"/>
    <col min="6" max="6" width="7.5703125" style="238" bestFit="1" customWidth="1"/>
    <col min="7" max="7" width="6.7109375" style="59" bestFit="1" customWidth="1"/>
    <col min="8" max="8" width="7" style="238" bestFit="1" customWidth="1"/>
    <col min="9" max="9" width="7.7109375" style="238" bestFit="1" customWidth="1"/>
    <col min="10" max="10" width="7.140625" style="238" bestFit="1" customWidth="1"/>
    <col min="11" max="11" width="7.5703125" style="238" bestFit="1" customWidth="1"/>
    <col min="12" max="12" width="7.140625" style="239" bestFit="1" customWidth="1"/>
    <col min="13" max="13" width="7.85546875" style="238" customWidth="1"/>
    <col min="14" max="14" width="9.7109375" style="238" customWidth="1"/>
    <col min="15" max="236" width="9.140625" style="57" customWidth="1"/>
    <col min="237" max="237" width="58.28515625" style="57" customWidth="1"/>
    <col min="238" max="238" width="3.7109375" style="57" bestFit="1" customWidth="1"/>
    <col min="239" max="239" width="5.5703125" style="57" bestFit="1" customWidth="1"/>
    <col min="240" max="240" width="5.5703125" style="57" customWidth="1"/>
    <col min="241" max="16384" width="5.5703125" style="57"/>
  </cols>
  <sheetData>
    <row r="1" spans="1:16" s="39" customFormat="1" ht="15">
      <c r="A1" s="97" t="s">
        <v>24</v>
      </c>
      <c r="B1" s="272"/>
      <c r="C1" s="272"/>
      <c r="D1" s="272"/>
      <c r="E1" s="272"/>
      <c r="F1" s="272"/>
      <c r="G1" s="237"/>
      <c r="H1" s="272"/>
      <c r="I1" s="272"/>
      <c r="J1" s="272"/>
      <c r="K1" s="272"/>
      <c r="L1" s="71"/>
      <c r="M1" s="72"/>
      <c r="N1" s="72"/>
      <c r="O1" s="67"/>
      <c r="P1" s="67"/>
    </row>
    <row r="2" spans="1:16" s="39" customFormat="1" ht="15">
      <c r="A2" s="271" t="s">
        <v>14</v>
      </c>
      <c r="B2" s="96"/>
      <c r="C2" s="96"/>
      <c r="D2" s="96"/>
      <c r="E2" s="96"/>
      <c r="F2" s="96"/>
      <c r="G2" s="55"/>
      <c r="H2" s="96"/>
      <c r="I2" s="96"/>
      <c r="J2" s="96"/>
      <c r="K2" s="96"/>
      <c r="L2" s="71"/>
      <c r="M2" s="72"/>
      <c r="N2" s="72"/>
      <c r="O2" s="67"/>
      <c r="P2" s="67"/>
    </row>
    <row r="3" spans="1:16" s="39" customFormat="1" ht="15">
      <c r="A3" s="271"/>
      <c r="B3" s="96"/>
      <c r="C3" s="96"/>
      <c r="D3" s="96"/>
      <c r="E3" s="96"/>
      <c r="F3" s="96"/>
      <c r="G3" s="55"/>
      <c r="H3" s="96"/>
      <c r="I3" s="96"/>
      <c r="J3" s="96"/>
      <c r="K3" s="96"/>
      <c r="L3" s="71"/>
      <c r="M3" s="72"/>
      <c r="N3" s="72"/>
      <c r="O3" s="67"/>
      <c r="P3" s="67"/>
    </row>
    <row r="4" spans="1:16" s="39" customFormat="1" ht="15.75">
      <c r="A4" s="56" t="s">
        <v>366</v>
      </c>
      <c r="B4" s="96"/>
      <c r="C4" s="96"/>
      <c r="D4" s="96"/>
      <c r="E4" s="96"/>
      <c r="F4" s="96"/>
      <c r="G4" s="55"/>
      <c r="H4" s="96"/>
      <c r="I4" s="96"/>
      <c r="J4" s="96"/>
      <c r="K4" s="96"/>
      <c r="L4" s="71"/>
      <c r="M4" s="72"/>
      <c r="N4" s="72"/>
      <c r="O4" s="67"/>
      <c r="P4" s="67"/>
    </row>
    <row r="5" spans="1:16" s="39" customFormat="1" ht="15.75" thickBot="1">
      <c r="A5" s="240"/>
      <c r="B5" s="238"/>
      <c r="C5" s="238"/>
      <c r="D5" s="238"/>
      <c r="E5" s="238"/>
      <c r="F5" s="238"/>
      <c r="G5" s="59"/>
      <c r="H5" s="238"/>
      <c r="I5" s="238"/>
      <c r="J5" s="238"/>
      <c r="K5" s="238"/>
      <c r="L5" s="71"/>
      <c r="M5" s="72"/>
      <c r="N5" s="72"/>
      <c r="O5" s="67"/>
      <c r="P5" s="67"/>
    </row>
    <row r="6" spans="1:16" s="39" customFormat="1" ht="15.75" thickBot="1">
      <c r="A6" s="246" t="s">
        <v>25</v>
      </c>
      <c r="B6" s="270">
        <v>45627</v>
      </c>
      <c r="C6" s="174">
        <v>45597</v>
      </c>
      <c r="D6" s="270">
        <v>45566</v>
      </c>
      <c r="E6" s="171">
        <v>45536</v>
      </c>
      <c r="F6" s="172">
        <v>45505</v>
      </c>
      <c r="G6" s="172">
        <v>45474</v>
      </c>
      <c r="H6" s="172">
        <v>45444</v>
      </c>
      <c r="I6" s="269">
        <v>45413</v>
      </c>
      <c r="J6" s="268">
        <v>45383</v>
      </c>
      <c r="K6" s="268">
        <v>45352</v>
      </c>
      <c r="L6" s="268">
        <v>45323</v>
      </c>
      <c r="M6" s="268">
        <v>45292</v>
      </c>
      <c r="N6" s="267" t="s">
        <v>11</v>
      </c>
      <c r="O6" s="266" t="s">
        <v>16</v>
      </c>
      <c r="P6" s="245" t="s">
        <v>309</v>
      </c>
    </row>
    <row r="7" spans="1:16" s="39" customFormat="1" ht="15">
      <c r="A7" s="265" t="s">
        <v>365</v>
      </c>
      <c r="B7" s="264">
        <v>115</v>
      </c>
      <c r="C7" s="260">
        <v>116</v>
      </c>
      <c r="D7" s="263">
        <v>171</v>
      </c>
      <c r="E7" s="263">
        <v>97</v>
      </c>
      <c r="F7" s="263">
        <v>130</v>
      </c>
      <c r="G7" s="263">
        <v>126</v>
      </c>
      <c r="H7" s="175">
        <v>125</v>
      </c>
      <c r="I7" s="263">
        <v>148</v>
      </c>
      <c r="J7" s="260">
        <v>147</v>
      </c>
      <c r="K7" s="260">
        <v>134</v>
      </c>
      <c r="L7" s="260">
        <v>116</v>
      </c>
      <c r="M7" s="260">
        <v>111</v>
      </c>
      <c r="N7" s="262">
        <f t="shared" ref="N7:N38" si="0">SUM(B7:M7)</f>
        <v>1536</v>
      </c>
      <c r="O7" s="256">
        <f t="shared" ref="O7:O38" si="1">AVERAGE(B7:M7)</f>
        <v>128</v>
      </c>
      <c r="P7" s="255">
        <f t="shared" ref="P7:P38" si="2">(N7/$N$73)*100</f>
        <v>2.3179657436052215</v>
      </c>
    </row>
    <row r="8" spans="1:16" s="39" customFormat="1" ht="15">
      <c r="A8" s="259" t="s">
        <v>364</v>
      </c>
      <c r="B8" s="261">
        <v>0</v>
      </c>
      <c r="C8" s="251">
        <v>0</v>
      </c>
      <c r="D8" s="260">
        <v>0</v>
      </c>
      <c r="E8" s="260">
        <v>0</v>
      </c>
      <c r="F8" s="260">
        <v>0</v>
      </c>
      <c r="G8" s="251">
        <v>0</v>
      </c>
      <c r="H8" s="176">
        <v>1</v>
      </c>
      <c r="I8" s="251">
        <v>1</v>
      </c>
      <c r="J8" s="251">
        <v>0</v>
      </c>
      <c r="K8" s="251">
        <v>0</v>
      </c>
      <c r="L8" s="251">
        <v>0</v>
      </c>
      <c r="M8" s="251">
        <v>0</v>
      </c>
      <c r="N8" s="257">
        <f t="shared" si="0"/>
        <v>2</v>
      </c>
      <c r="O8" s="256">
        <f t="shared" si="1"/>
        <v>0.16666666666666666</v>
      </c>
      <c r="P8" s="255">
        <f t="shared" si="2"/>
        <v>3.0181845619859657E-3</v>
      </c>
    </row>
    <row r="9" spans="1:16" s="39" customFormat="1" ht="15">
      <c r="A9" s="259" t="s">
        <v>21</v>
      </c>
      <c r="B9" s="258">
        <v>329</v>
      </c>
      <c r="C9" s="251">
        <v>321</v>
      </c>
      <c r="D9" s="251">
        <v>384</v>
      </c>
      <c r="E9" s="251">
        <v>545</v>
      </c>
      <c r="F9" s="251">
        <v>319</v>
      </c>
      <c r="G9" s="251">
        <v>266</v>
      </c>
      <c r="H9" s="176">
        <v>280</v>
      </c>
      <c r="I9" s="251">
        <v>257</v>
      </c>
      <c r="J9" s="251">
        <v>304</v>
      </c>
      <c r="K9" s="251">
        <v>249</v>
      </c>
      <c r="L9" s="251">
        <v>245</v>
      </c>
      <c r="M9" s="251">
        <v>328</v>
      </c>
      <c r="N9" s="257">
        <f t="shared" si="0"/>
        <v>3827</v>
      </c>
      <c r="O9" s="256">
        <f t="shared" si="1"/>
        <v>318.91666666666669</v>
      </c>
      <c r="P9" s="255">
        <f t="shared" si="2"/>
        <v>5.7752961593601455</v>
      </c>
    </row>
    <row r="10" spans="1:16" s="39" customFormat="1" ht="15">
      <c r="A10" s="259" t="s">
        <v>363</v>
      </c>
      <c r="B10" s="258">
        <v>15</v>
      </c>
      <c r="C10" s="251">
        <v>12</v>
      </c>
      <c r="D10" s="251">
        <v>22</v>
      </c>
      <c r="E10" s="251">
        <v>20</v>
      </c>
      <c r="F10" s="251">
        <v>20</v>
      </c>
      <c r="G10" s="251">
        <v>28</v>
      </c>
      <c r="H10" s="176">
        <v>25</v>
      </c>
      <c r="I10" s="251">
        <v>11</v>
      </c>
      <c r="J10" s="251">
        <v>10</v>
      </c>
      <c r="K10" s="251">
        <v>19</v>
      </c>
      <c r="L10" s="251">
        <v>8</v>
      </c>
      <c r="M10" s="251">
        <v>11</v>
      </c>
      <c r="N10" s="257">
        <f t="shared" si="0"/>
        <v>201</v>
      </c>
      <c r="O10" s="256">
        <f t="shared" si="1"/>
        <v>16.75</v>
      </c>
      <c r="P10" s="255">
        <f t="shared" si="2"/>
        <v>0.30332754847958954</v>
      </c>
    </row>
    <row r="11" spans="1:16" s="39" customFormat="1" ht="15">
      <c r="A11" s="259" t="s">
        <v>362</v>
      </c>
      <c r="B11" s="258">
        <v>36</v>
      </c>
      <c r="C11" s="251">
        <v>35</v>
      </c>
      <c r="D11" s="251">
        <v>147</v>
      </c>
      <c r="E11" s="251">
        <v>46</v>
      </c>
      <c r="F11" s="251">
        <v>36</v>
      </c>
      <c r="G11" s="251">
        <v>31</v>
      </c>
      <c r="H11" s="176">
        <v>49</v>
      </c>
      <c r="I11" s="251">
        <v>37</v>
      </c>
      <c r="J11" s="251">
        <v>44</v>
      </c>
      <c r="K11" s="251">
        <v>44</v>
      </c>
      <c r="L11" s="251">
        <v>38</v>
      </c>
      <c r="M11" s="251">
        <v>52</v>
      </c>
      <c r="N11" s="257">
        <f t="shared" si="0"/>
        <v>595</v>
      </c>
      <c r="O11" s="256">
        <f t="shared" si="1"/>
        <v>49.583333333333336</v>
      </c>
      <c r="P11" s="255">
        <f t="shared" si="2"/>
        <v>0.89790990719082475</v>
      </c>
    </row>
    <row r="12" spans="1:16" s="39" customFormat="1" ht="15">
      <c r="A12" s="259" t="s">
        <v>361</v>
      </c>
      <c r="B12" s="258">
        <v>6</v>
      </c>
      <c r="C12" s="251">
        <v>6</v>
      </c>
      <c r="D12" s="251">
        <v>8</v>
      </c>
      <c r="E12" s="251">
        <v>4</v>
      </c>
      <c r="F12" s="251">
        <v>6</v>
      </c>
      <c r="G12" s="251">
        <v>2</v>
      </c>
      <c r="H12" s="176">
        <v>7</v>
      </c>
      <c r="I12" s="251">
        <v>0</v>
      </c>
      <c r="J12" s="251">
        <v>2</v>
      </c>
      <c r="K12" s="251">
        <v>1</v>
      </c>
      <c r="L12" s="251">
        <v>3</v>
      </c>
      <c r="M12" s="251">
        <v>1</v>
      </c>
      <c r="N12" s="257">
        <f t="shared" si="0"/>
        <v>46</v>
      </c>
      <c r="O12" s="256">
        <f t="shared" si="1"/>
        <v>3.8333333333333335</v>
      </c>
      <c r="P12" s="255">
        <f t="shared" si="2"/>
        <v>6.9418244925677206E-2</v>
      </c>
    </row>
    <row r="13" spans="1:16" s="39" customFormat="1" ht="15">
      <c r="A13" s="259" t="s">
        <v>139</v>
      </c>
      <c r="B13" s="258">
        <v>186</v>
      </c>
      <c r="C13" s="251">
        <v>287</v>
      </c>
      <c r="D13" s="251">
        <v>474</v>
      </c>
      <c r="E13" s="251">
        <v>567</v>
      </c>
      <c r="F13" s="251">
        <v>908</v>
      </c>
      <c r="G13" s="251">
        <v>983</v>
      </c>
      <c r="H13" s="176">
        <v>394</v>
      </c>
      <c r="I13" s="251">
        <v>423</v>
      </c>
      <c r="J13" s="251">
        <v>314</v>
      </c>
      <c r="K13" s="251">
        <v>147</v>
      </c>
      <c r="L13" s="251">
        <v>252</v>
      </c>
      <c r="M13" s="251">
        <v>175</v>
      </c>
      <c r="N13" s="257">
        <f t="shared" si="0"/>
        <v>5110</v>
      </c>
      <c r="O13" s="256">
        <f t="shared" si="1"/>
        <v>425.83333333333331</v>
      </c>
      <c r="P13" s="255">
        <f t="shared" si="2"/>
        <v>7.7114615558741413</v>
      </c>
    </row>
    <row r="14" spans="1:16" s="39" customFormat="1" ht="15">
      <c r="A14" s="259" t="s">
        <v>360</v>
      </c>
      <c r="B14" s="258">
        <v>62</v>
      </c>
      <c r="C14" s="251">
        <v>53</v>
      </c>
      <c r="D14" s="251">
        <v>82</v>
      </c>
      <c r="E14" s="251">
        <v>65</v>
      </c>
      <c r="F14" s="251">
        <v>70</v>
      </c>
      <c r="G14" s="251">
        <v>67</v>
      </c>
      <c r="H14" s="251">
        <v>93</v>
      </c>
      <c r="I14" s="251">
        <v>61</v>
      </c>
      <c r="J14" s="251">
        <v>52</v>
      </c>
      <c r="K14" s="251">
        <v>27</v>
      </c>
      <c r="L14" s="251">
        <v>35</v>
      </c>
      <c r="M14" s="251">
        <v>49</v>
      </c>
      <c r="N14" s="257">
        <f t="shared" si="0"/>
        <v>716</v>
      </c>
      <c r="O14" s="256">
        <f t="shared" si="1"/>
        <v>59.666666666666664</v>
      </c>
      <c r="P14" s="255">
        <f t="shared" si="2"/>
        <v>1.0805100731909756</v>
      </c>
    </row>
    <row r="15" spans="1:16" s="39" customFormat="1" ht="15">
      <c r="A15" s="259" t="s">
        <v>359</v>
      </c>
      <c r="B15" s="258">
        <v>0</v>
      </c>
      <c r="C15" s="251">
        <v>0</v>
      </c>
      <c r="D15" s="251">
        <v>0</v>
      </c>
      <c r="E15" s="251">
        <v>0</v>
      </c>
      <c r="F15" s="251">
        <v>0</v>
      </c>
      <c r="G15" s="251">
        <v>0</v>
      </c>
      <c r="H15" s="251">
        <v>0</v>
      </c>
      <c r="I15" s="251">
        <v>0</v>
      </c>
      <c r="J15" s="251">
        <v>0</v>
      </c>
      <c r="K15" s="251">
        <v>0</v>
      </c>
      <c r="L15" s="251">
        <v>0</v>
      </c>
      <c r="M15" s="251">
        <v>0</v>
      </c>
      <c r="N15" s="257">
        <f t="shared" si="0"/>
        <v>0</v>
      </c>
      <c r="O15" s="256">
        <f t="shared" si="1"/>
        <v>0</v>
      </c>
      <c r="P15" s="255">
        <f t="shared" si="2"/>
        <v>0</v>
      </c>
    </row>
    <row r="16" spans="1:16" s="39" customFormat="1" ht="15">
      <c r="A16" s="259" t="s">
        <v>19</v>
      </c>
      <c r="B16" s="258">
        <v>278</v>
      </c>
      <c r="C16" s="251">
        <v>331</v>
      </c>
      <c r="D16" s="251">
        <v>362</v>
      </c>
      <c r="E16" s="251">
        <v>332</v>
      </c>
      <c r="F16" s="251">
        <v>358</v>
      </c>
      <c r="G16" s="251">
        <v>271</v>
      </c>
      <c r="H16" s="251">
        <v>247</v>
      </c>
      <c r="I16" s="251">
        <v>229</v>
      </c>
      <c r="J16" s="251">
        <v>329</v>
      </c>
      <c r="K16" s="251">
        <v>316</v>
      </c>
      <c r="L16" s="251">
        <v>213</v>
      </c>
      <c r="M16" s="251">
        <v>180</v>
      </c>
      <c r="N16" s="257">
        <f t="shared" si="0"/>
        <v>3446</v>
      </c>
      <c r="O16" s="256">
        <f t="shared" si="1"/>
        <v>287.16666666666669</v>
      </c>
      <c r="P16" s="255">
        <f t="shared" si="2"/>
        <v>5.2003320003018185</v>
      </c>
    </row>
    <row r="17" spans="1:16" s="39" customFormat="1" ht="15">
      <c r="A17" s="259" t="s">
        <v>358</v>
      </c>
      <c r="B17" s="258">
        <v>0</v>
      </c>
      <c r="C17" s="251">
        <v>0</v>
      </c>
      <c r="D17" s="251">
        <v>0</v>
      </c>
      <c r="E17" s="251">
        <v>0</v>
      </c>
      <c r="F17" s="251">
        <v>0</v>
      </c>
      <c r="G17" s="251">
        <v>0</v>
      </c>
      <c r="H17" s="176">
        <v>0</v>
      </c>
      <c r="I17" s="251">
        <v>0</v>
      </c>
      <c r="J17" s="251">
        <v>0</v>
      </c>
      <c r="K17" s="251">
        <v>0</v>
      </c>
      <c r="L17" s="251">
        <v>0</v>
      </c>
      <c r="M17" s="251">
        <v>0</v>
      </c>
      <c r="N17" s="257">
        <f t="shared" si="0"/>
        <v>0</v>
      </c>
      <c r="O17" s="256">
        <f t="shared" si="1"/>
        <v>0</v>
      </c>
      <c r="P17" s="255">
        <f t="shared" si="2"/>
        <v>0</v>
      </c>
    </row>
    <row r="18" spans="1:16" s="39" customFormat="1" ht="15">
      <c r="A18" s="259" t="s">
        <v>357</v>
      </c>
      <c r="B18" s="258">
        <v>0</v>
      </c>
      <c r="C18" s="251">
        <v>0</v>
      </c>
      <c r="D18" s="251">
        <v>0</v>
      </c>
      <c r="E18" s="251">
        <v>0</v>
      </c>
      <c r="F18" s="251">
        <v>0</v>
      </c>
      <c r="G18" s="251">
        <v>0</v>
      </c>
      <c r="H18" s="251">
        <v>0</v>
      </c>
      <c r="I18" s="251">
        <v>0</v>
      </c>
      <c r="J18" s="251">
        <v>0</v>
      </c>
      <c r="K18" s="251">
        <v>0</v>
      </c>
      <c r="L18" s="251">
        <v>0</v>
      </c>
      <c r="M18" s="251">
        <v>1</v>
      </c>
      <c r="N18" s="257">
        <f t="shared" si="0"/>
        <v>1</v>
      </c>
      <c r="O18" s="256">
        <f t="shared" si="1"/>
        <v>8.3333333333333329E-2</v>
      </c>
      <c r="P18" s="255">
        <f t="shared" si="2"/>
        <v>1.5090922809929829E-3</v>
      </c>
    </row>
    <row r="19" spans="1:16" s="39" customFormat="1" ht="15" customHeight="1">
      <c r="A19" s="259" t="s">
        <v>356</v>
      </c>
      <c r="B19" s="258">
        <v>12</v>
      </c>
      <c r="C19" s="251">
        <v>8</v>
      </c>
      <c r="D19" s="251">
        <v>5</v>
      </c>
      <c r="E19" s="251">
        <v>8</v>
      </c>
      <c r="F19" s="251">
        <v>6</v>
      </c>
      <c r="G19" s="251">
        <v>5</v>
      </c>
      <c r="H19" s="251">
        <v>6</v>
      </c>
      <c r="I19" s="251">
        <v>5</v>
      </c>
      <c r="J19" s="251">
        <v>12</v>
      </c>
      <c r="K19" s="251">
        <v>14</v>
      </c>
      <c r="L19" s="251">
        <v>10</v>
      </c>
      <c r="M19" s="251">
        <v>15</v>
      </c>
      <c r="N19" s="257">
        <f t="shared" si="0"/>
        <v>106</v>
      </c>
      <c r="O19" s="256">
        <f t="shared" si="1"/>
        <v>8.8333333333333339</v>
      </c>
      <c r="P19" s="255">
        <f t="shared" si="2"/>
        <v>0.15996378178525616</v>
      </c>
    </row>
    <row r="20" spans="1:16" s="39" customFormat="1" ht="15">
      <c r="A20" s="259" t="s">
        <v>28</v>
      </c>
      <c r="B20" s="258">
        <v>330</v>
      </c>
      <c r="C20" s="251">
        <v>328</v>
      </c>
      <c r="D20" s="251">
        <v>352</v>
      </c>
      <c r="E20" s="251">
        <v>298</v>
      </c>
      <c r="F20" s="251">
        <v>229</v>
      </c>
      <c r="G20" s="251">
        <v>238</v>
      </c>
      <c r="H20" s="251">
        <v>261</v>
      </c>
      <c r="I20" s="251">
        <v>325</v>
      </c>
      <c r="J20" s="251">
        <v>351</v>
      </c>
      <c r="K20" s="251">
        <v>360</v>
      </c>
      <c r="L20" s="251">
        <v>334</v>
      </c>
      <c r="M20" s="251">
        <v>379</v>
      </c>
      <c r="N20" s="257">
        <f t="shared" si="0"/>
        <v>3785</v>
      </c>
      <c r="O20" s="256">
        <f t="shared" si="1"/>
        <v>315.41666666666669</v>
      </c>
      <c r="P20" s="255">
        <f t="shared" si="2"/>
        <v>5.71191428355844</v>
      </c>
    </row>
    <row r="21" spans="1:16" s="39" customFormat="1" ht="15">
      <c r="A21" s="259" t="s">
        <v>15</v>
      </c>
      <c r="B21" s="258">
        <v>316</v>
      </c>
      <c r="C21" s="251">
        <v>315</v>
      </c>
      <c r="D21" s="251">
        <v>320</v>
      </c>
      <c r="E21" s="251">
        <v>354</v>
      </c>
      <c r="F21" s="251">
        <v>431</v>
      </c>
      <c r="G21" s="251">
        <v>418</v>
      </c>
      <c r="H21" s="251">
        <v>375</v>
      </c>
      <c r="I21" s="251">
        <v>278</v>
      </c>
      <c r="J21" s="251">
        <v>350</v>
      </c>
      <c r="K21" s="251">
        <v>327</v>
      </c>
      <c r="L21" s="251">
        <v>388</v>
      </c>
      <c r="M21" s="251">
        <v>354</v>
      </c>
      <c r="N21" s="257">
        <f t="shared" si="0"/>
        <v>4226</v>
      </c>
      <c r="O21" s="256">
        <f t="shared" si="1"/>
        <v>352.16666666666669</v>
      </c>
      <c r="P21" s="255">
        <f t="shared" si="2"/>
        <v>6.3774239794763448</v>
      </c>
    </row>
    <row r="22" spans="1:16" s="39" customFormat="1" ht="15">
      <c r="A22" s="259" t="s">
        <v>355</v>
      </c>
      <c r="B22" s="258">
        <v>4</v>
      </c>
      <c r="C22" s="251">
        <v>0</v>
      </c>
      <c r="D22" s="251">
        <v>0</v>
      </c>
      <c r="E22" s="251">
        <v>0</v>
      </c>
      <c r="F22" s="251">
        <v>2</v>
      </c>
      <c r="G22" s="251">
        <v>3</v>
      </c>
      <c r="H22" s="251">
        <v>1</v>
      </c>
      <c r="I22" s="251">
        <v>0</v>
      </c>
      <c r="J22" s="251">
        <v>2</v>
      </c>
      <c r="K22" s="251">
        <v>2</v>
      </c>
      <c r="L22" s="251">
        <v>1</v>
      </c>
      <c r="M22" s="251">
        <v>2</v>
      </c>
      <c r="N22" s="257">
        <f t="shared" si="0"/>
        <v>17</v>
      </c>
      <c r="O22" s="256">
        <f t="shared" si="1"/>
        <v>1.4166666666666667</v>
      </c>
      <c r="P22" s="255">
        <f t="shared" si="2"/>
        <v>2.5654568776880708E-2</v>
      </c>
    </row>
    <row r="23" spans="1:16" s="39" customFormat="1" ht="15">
      <c r="A23" s="259" t="s">
        <v>1</v>
      </c>
      <c r="B23" s="258">
        <v>459</v>
      </c>
      <c r="C23" s="251">
        <v>518</v>
      </c>
      <c r="D23" s="251">
        <v>574</v>
      </c>
      <c r="E23" s="251">
        <v>546</v>
      </c>
      <c r="F23" s="251">
        <v>511</v>
      </c>
      <c r="G23" s="251">
        <v>570</v>
      </c>
      <c r="H23" s="251">
        <v>535</v>
      </c>
      <c r="I23" s="251">
        <v>565</v>
      </c>
      <c r="J23" s="251">
        <v>608</v>
      </c>
      <c r="K23" s="251">
        <v>519</v>
      </c>
      <c r="L23" s="251">
        <v>424</v>
      </c>
      <c r="M23" s="251">
        <v>439</v>
      </c>
      <c r="N23" s="257">
        <f t="shared" si="0"/>
        <v>6268</v>
      </c>
      <c r="O23" s="256">
        <f t="shared" si="1"/>
        <v>522.33333333333337</v>
      </c>
      <c r="P23" s="255">
        <f t="shared" si="2"/>
        <v>9.4589904172640153</v>
      </c>
    </row>
    <row r="24" spans="1:16" s="39" customFormat="1" ht="15">
      <c r="A24" s="259" t="s">
        <v>20</v>
      </c>
      <c r="B24" s="258">
        <v>477</v>
      </c>
      <c r="C24" s="251">
        <v>485</v>
      </c>
      <c r="D24" s="251">
        <v>464</v>
      </c>
      <c r="E24" s="251">
        <v>487</v>
      </c>
      <c r="F24" s="251">
        <v>499</v>
      </c>
      <c r="G24" s="251">
        <v>527</v>
      </c>
      <c r="H24" s="251">
        <v>615</v>
      </c>
      <c r="I24" s="251">
        <v>532</v>
      </c>
      <c r="J24" s="251">
        <v>622</v>
      </c>
      <c r="K24" s="251">
        <v>635</v>
      </c>
      <c r="L24" s="251">
        <v>584</v>
      </c>
      <c r="M24" s="251">
        <v>560</v>
      </c>
      <c r="N24" s="257">
        <f t="shared" si="0"/>
        <v>6487</v>
      </c>
      <c r="O24" s="256">
        <f t="shared" si="1"/>
        <v>540.58333333333337</v>
      </c>
      <c r="P24" s="255">
        <f t="shared" si="2"/>
        <v>9.7894816268014786</v>
      </c>
    </row>
    <row r="25" spans="1:16" s="39" customFormat="1" ht="15">
      <c r="A25" s="259" t="s">
        <v>2</v>
      </c>
      <c r="B25" s="258">
        <v>284</v>
      </c>
      <c r="C25" s="251">
        <v>251</v>
      </c>
      <c r="D25" s="251">
        <v>389</v>
      </c>
      <c r="E25" s="251">
        <v>347</v>
      </c>
      <c r="F25" s="251">
        <v>474</v>
      </c>
      <c r="G25" s="251">
        <v>584</v>
      </c>
      <c r="H25" s="251">
        <v>767</v>
      </c>
      <c r="I25" s="251">
        <v>935</v>
      </c>
      <c r="J25" s="251">
        <v>1024</v>
      </c>
      <c r="K25" s="251">
        <v>976</v>
      </c>
      <c r="L25" s="251">
        <v>909</v>
      </c>
      <c r="M25" s="251">
        <v>711</v>
      </c>
      <c r="N25" s="257">
        <f t="shared" si="0"/>
        <v>7651</v>
      </c>
      <c r="O25" s="256">
        <f t="shared" si="1"/>
        <v>637.58333333333337</v>
      </c>
      <c r="P25" s="255">
        <f t="shared" si="2"/>
        <v>11.546065041877311</v>
      </c>
    </row>
    <row r="26" spans="1:16" s="39" customFormat="1" ht="15">
      <c r="A26" s="259" t="s">
        <v>354</v>
      </c>
      <c r="B26" s="258">
        <v>27</v>
      </c>
      <c r="C26" s="251">
        <v>14</v>
      </c>
      <c r="D26" s="251">
        <v>9</v>
      </c>
      <c r="E26" s="251">
        <v>12</v>
      </c>
      <c r="F26" s="251">
        <v>14</v>
      </c>
      <c r="G26" s="251">
        <v>18</v>
      </c>
      <c r="H26" s="251">
        <v>14</v>
      </c>
      <c r="I26" s="251">
        <v>23</v>
      </c>
      <c r="J26" s="251">
        <v>20</v>
      </c>
      <c r="K26" s="251">
        <v>18</v>
      </c>
      <c r="L26" s="251">
        <v>12</v>
      </c>
      <c r="M26" s="251">
        <v>18</v>
      </c>
      <c r="N26" s="257">
        <f t="shared" si="0"/>
        <v>199</v>
      </c>
      <c r="O26" s="256">
        <f t="shared" si="1"/>
        <v>16.583333333333332</v>
      </c>
      <c r="P26" s="255">
        <f t="shared" si="2"/>
        <v>0.30030936391760354</v>
      </c>
    </row>
    <row r="27" spans="1:16" s="39" customFormat="1" ht="15">
      <c r="A27" s="259" t="s">
        <v>353</v>
      </c>
      <c r="B27" s="258">
        <v>17</v>
      </c>
      <c r="C27" s="251">
        <v>16</v>
      </c>
      <c r="D27" s="251">
        <v>19</v>
      </c>
      <c r="E27" s="251">
        <v>26</v>
      </c>
      <c r="F27" s="251">
        <v>20</v>
      </c>
      <c r="G27" s="251">
        <v>25</v>
      </c>
      <c r="H27" s="251">
        <v>22</v>
      </c>
      <c r="I27" s="251">
        <v>28</v>
      </c>
      <c r="J27" s="251">
        <v>26</v>
      </c>
      <c r="K27" s="251">
        <v>16</v>
      </c>
      <c r="L27" s="251">
        <v>16</v>
      </c>
      <c r="M27" s="251">
        <v>21</v>
      </c>
      <c r="N27" s="257">
        <f t="shared" si="0"/>
        <v>252</v>
      </c>
      <c r="O27" s="256">
        <f t="shared" si="1"/>
        <v>21</v>
      </c>
      <c r="P27" s="255">
        <f t="shared" si="2"/>
        <v>0.38029125481023163</v>
      </c>
    </row>
    <row r="28" spans="1:16" s="39" customFormat="1" ht="15">
      <c r="A28" s="259" t="s">
        <v>352</v>
      </c>
      <c r="B28" s="258">
        <v>47</v>
      </c>
      <c r="C28" s="251">
        <v>46</v>
      </c>
      <c r="D28" s="251">
        <v>61</v>
      </c>
      <c r="E28" s="251">
        <v>51</v>
      </c>
      <c r="F28" s="251">
        <v>62</v>
      </c>
      <c r="G28" s="251">
        <v>58</v>
      </c>
      <c r="H28" s="176">
        <v>63</v>
      </c>
      <c r="I28" s="251">
        <v>55</v>
      </c>
      <c r="J28" s="251">
        <v>66</v>
      </c>
      <c r="K28" s="251">
        <v>45</v>
      </c>
      <c r="L28" s="251">
        <v>32</v>
      </c>
      <c r="M28" s="251">
        <v>71</v>
      </c>
      <c r="N28" s="257">
        <f t="shared" si="0"/>
        <v>657</v>
      </c>
      <c r="O28" s="256">
        <f t="shared" si="1"/>
        <v>54.75</v>
      </c>
      <c r="P28" s="255">
        <f t="shared" si="2"/>
        <v>0.99147362861238952</v>
      </c>
    </row>
    <row r="29" spans="1:16" s="39" customFormat="1" ht="15">
      <c r="A29" s="259" t="s">
        <v>3</v>
      </c>
      <c r="B29" s="258">
        <v>232</v>
      </c>
      <c r="C29" s="251">
        <v>199</v>
      </c>
      <c r="D29" s="251">
        <v>173</v>
      </c>
      <c r="E29" s="251">
        <v>181</v>
      </c>
      <c r="F29" s="251">
        <v>206</v>
      </c>
      <c r="G29" s="251">
        <v>181</v>
      </c>
      <c r="H29" s="251">
        <v>257</v>
      </c>
      <c r="I29" s="251">
        <v>226</v>
      </c>
      <c r="J29" s="251">
        <v>306</v>
      </c>
      <c r="K29" s="251">
        <v>436</v>
      </c>
      <c r="L29" s="251">
        <v>465</v>
      </c>
      <c r="M29" s="251">
        <v>268</v>
      </c>
      <c r="N29" s="257">
        <f t="shared" si="0"/>
        <v>3130</v>
      </c>
      <c r="O29" s="256">
        <f t="shared" si="1"/>
        <v>260.83333333333331</v>
      </c>
      <c r="P29" s="255">
        <f t="shared" si="2"/>
        <v>4.7234588395080355</v>
      </c>
    </row>
    <row r="30" spans="1:16" s="39" customFormat="1" ht="15">
      <c r="A30" s="259" t="s">
        <v>351</v>
      </c>
      <c r="B30" s="258">
        <v>29</v>
      </c>
      <c r="C30" s="251">
        <v>16</v>
      </c>
      <c r="D30" s="251">
        <v>19</v>
      </c>
      <c r="E30" s="251">
        <v>17</v>
      </c>
      <c r="F30" s="251">
        <v>13</v>
      </c>
      <c r="G30" s="251">
        <v>21</v>
      </c>
      <c r="H30" s="251">
        <v>17</v>
      </c>
      <c r="I30" s="251">
        <v>16</v>
      </c>
      <c r="J30" s="251">
        <v>22</v>
      </c>
      <c r="K30" s="251">
        <v>22</v>
      </c>
      <c r="L30" s="251">
        <v>23</v>
      </c>
      <c r="M30" s="251">
        <v>54</v>
      </c>
      <c r="N30" s="257">
        <f t="shared" si="0"/>
        <v>269</v>
      </c>
      <c r="O30" s="256">
        <f t="shared" si="1"/>
        <v>22.416666666666668</v>
      </c>
      <c r="P30" s="255">
        <f t="shared" si="2"/>
        <v>0.40594582358711229</v>
      </c>
    </row>
    <row r="31" spans="1:16" s="39" customFormat="1" ht="15">
      <c r="A31" s="259" t="s">
        <v>350</v>
      </c>
      <c r="B31" s="258">
        <v>21</v>
      </c>
      <c r="C31" s="251">
        <v>20</v>
      </c>
      <c r="D31" s="251">
        <v>32</v>
      </c>
      <c r="E31" s="251">
        <v>39</v>
      </c>
      <c r="F31" s="251">
        <v>31</v>
      </c>
      <c r="G31" s="251">
        <v>34</v>
      </c>
      <c r="H31" s="251">
        <v>37</v>
      </c>
      <c r="I31" s="251">
        <v>26</v>
      </c>
      <c r="J31" s="251">
        <v>42</v>
      </c>
      <c r="K31" s="251">
        <v>27</v>
      </c>
      <c r="L31" s="251">
        <v>20</v>
      </c>
      <c r="M31" s="251">
        <v>36</v>
      </c>
      <c r="N31" s="257">
        <f t="shared" si="0"/>
        <v>365</v>
      </c>
      <c r="O31" s="256">
        <f t="shared" si="1"/>
        <v>30.416666666666668</v>
      </c>
      <c r="P31" s="255">
        <f t="shared" si="2"/>
        <v>0.5508186825624386</v>
      </c>
    </row>
    <row r="32" spans="1:16" s="39" customFormat="1" ht="15">
      <c r="A32" s="259" t="s">
        <v>349</v>
      </c>
      <c r="B32" s="258">
        <v>12</v>
      </c>
      <c r="C32" s="251">
        <v>10</v>
      </c>
      <c r="D32" s="251">
        <v>12</v>
      </c>
      <c r="E32" s="251">
        <v>10</v>
      </c>
      <c r="F32" s="251">
        <v>3</v>
      </c>
      <c r="G32" s="251">
        <v>7</v>
      </c>
      <c r="H32" s="251">
        <v>14</v>
      </c>
      <c r="I32" s="251">
        <v>9</v>
      </c>
      <c r="J32" s="251">
        <v>11</v>
      </c>
      <c r="K32" s="251">
        <v>5</v>
      </c>
      <c r="L32" s="251">
        <v>15</v>
      </c>
      <c r="M32" s="251">
        <v>3</v>
      </c>
      <c r="N32" s="257">
        <f t="shared" si="0"/>
        <v>111</v>
      </c>
      <c r="O32" s="256">
        <f t="shared" si="1"/>
        <v>9.25</v>
      </c>
      <c r="P32" s="255">
        <f t="shared" si="2"/>
        <v>0.16750924319022109</v>
      </c>
    </row>
    <row r="33" spans="1:16" s="39" customFormat="1" ht="15">
      <c r="A33" s="259" t="s">
        <v>348</v>
      </c>
      <c r="B33" s="258">
        <v>21</v>
      </c>
      <c r="C33" s="251">
        <v>22</v>
      </c>
      <c r="D33" s="251">
        <v>19</v>
      </c>
      <c r="E33" s="251">
        <v>21</v>
      </c>
      <c r="F33" s="251">
        <v>36</v>
      </c>
      <c r="G33" s="251">
        <v>27</v>
      </c>
      <c r="H33" s="176">
        <v>13</v>
      </c>
      <c r="I33" s="251">
        <v>29</v>
      </c>
      <c r="J33" s="251">
        <v>22</v>
      </c>
      <c r="K33" s="251">
        <v>31</v>
      </c>
      <c r="L33" s="251">
        <v>52</v>
      </c>
      <c r="M33" s="251">
        <v>46</v>
      </c>
      <c r="N33" s="257">
        <f t="shared" si="0"/>
        <v>339</v>
      </c>
      <c r="O33" s="256">
        <f t="shared" si="1"/>
        <v>28.25</v>
      </c>
      <c r="P33" s="255">
        <f t="shared" si="2"/>
        <v>0.51158228325662114</v>
      </c>
    </row>
    <row r="34" spans="1:16" s="39" customFormat="1" ht="15">
      <c r="A34" s="259" t="s">
        <v>347</v>
      </c>
      <c r="B34" s="258">
        <v>31</v>
      </c>
      <c r="C34" s="251">
        <v>43</v>
      </c>
      <c r="D34" s="251">
        <v>36</v>
      </c>
      <c r="E34" s="251">
        <v>30</v>
      </c>
      <c r="F34" s="251">
        <v>44</v>
      </c>
      <c r="G34" s="251">
        <v>37</v>
      </c>
      <c r="H34" s="251">
        <v>28</v>
      </c>
      <c r="I34" s="251">
        <v>36</v>
      </c>
      <c r="J34" s="251">
        <v>51</v>
      </c>
      <c r="K34" s="251">
        <v>29</v>
      </c>
      <c r="L34" s="251">
        <v>27</v>
      </c>
      <c r="M34" s="251">
        <v>31</v>
      </c>
      <c r="N34" s="257">
        <f t="shared" si="0"/>
        <v>423</v>
      </c>
      <c r="O34" s="256">
        <f t="shared" si="1"/>
        <v>35.25</v>
      </c>
      <c r="P34" s="255">
        <f t="shared" si="2"/>
        <v>0.63834603486003172</v>
      </c>
    </row>
    <row r="35" spans="1:16" s="39" customFormat="1" ht="15" customHeight="1">
      <c r="A35" s="259" t="s">
        <v>346</v>
      </c>
      <c r="B35" s="258">
        <v>0</v>
      </c>
      <c r="C35" s="251">
        <v>0</v>
      </c>
      <c r="D35" s="251">
        <v>0</v>
      </c>
      <c r="E35" s="251">
        <v>0</v>
      </c>
      <c r="F35" s="251">
        <v>0</v>
      </c>
      <c r="G35" s="251">
        <v>0</v>
      </c>
      <c r="H35" s="251">
        <v>0</v>
      </c>
      <c r="I35" s="251">
        <v>0</v>
      </c>
      <c r="J35" s="251">
        <v>1</v>
      </c>
      <c r="K35" s="251">
        <v>0</v>
      </c>
      <c r="L35" s="251">
        <v>0</v>
      </c>
      <c r="M35" s="251">
        <v>0</v>
      </c>
      <c r="N35" s="257">
        <f t="shared" si="0"/>
        <v>1</v>
      </c>
      <c r="O35" s="256">
        <f t="shared" si="1"/>
        <v>8.3333333333333329E-2</v>
      </c>
      <c r="P35" s="255">
        <f t="shared" si="2"/>
        <v>1.5090922809929829E-3</v>
      </c>
    </row>
    <row r="36" spans="1:16" s="39" customFormat="1" ht="15" customHeight="1">
      <c r="A36" s="259" t="s">
        <v>345</v>
      </c>
      <c r="B36" s="258">
        <v>32</v>
      </c>
      <c r="C36" s="251">
        <v>22</v>
      </c>
      <c r="D36" s="251">
        <v>40</v>
      </c>
      <c r="E36" s="251">
        <v>24</v>
      </c>
      <c r="F36" s="251">
        <v>43</v>
      </c>
      <c r="G36" s="251">
        <v>37</v>
      </c>
      <c r="H36" s="251">
        <v>39</v>
      </c>
      <c r="I36" s="251">
        <v>33</v>
      </c>
      <c r="J36" s="251">
        <v>43</v>
      </c>
      <c r="K36" s="251">
        <v>52</v>
      </c>
      <c r="L36" s="251">
        <v>48</v>
      </c>
      <c r="M36" s="251">
        <v>52</v>
      </c>
      <c r="N36" s="257">
        <f t="shared" si="0"/>
        <v>465</v>
      </c>
      <c r="O36" s="256">
        <f t="shared" si="1"/>
        <v>38.75</v>
      </c>
      <c r="P36" s="255">
        <f t="shared" si="2"/>
        <v>0.70172791066173701</v>
      </c>
    </row>
    <row r="37" spans="1:16" s="39" customFormat="1" ht="15" customHeight="1">
      <c r="A37" s="259" t="s">
        <v>344</v>
      </c>
      <c r="B37" s="258">
        <v>19</v>
      </c>
      <c r="C37" s="251">
        <v>39</v>
      </c>
      <c r="D37" s="251">
        <v>57</v>
      </c>
      <c r="E37" s="251">
        <v>28</v>
      </c>
      <c r="F37" s="251">
        <v>27</v>
      </c>
      <c r="G37" s="251">
        <v>36</v>
      </c>
      <c r="H37" s="251">
        <v>16</v>
      </c>
      <c r="I37" s="251">
        <v>43</v>
      </c>
      <c r="J37" s="251">
        <v>26</v>
      </c>
      <c r="K37" s="251">
        <v>30</v>
      </c>
      <c r="L37" s="251">
        <v>35</v>
      </c>
      <c r="M37" s="251">
        <v>41</v>
      </c>
      <c r="N37" s="257">
        <f t="shared" si="0"/>
        <v>397</v>
      </c>
      <c r="O37" s="256">
        <f t="shared" si="1"/>
        <v>33.083333333333336</v>
      </c>
      <c r="P37" s="255">
        <f t="shared" si="2"/>
        <v>0.59910963555421415</v>
      </c>
    </row>
    <row r="38" spans="1:16" s="39" customFormat="1" ht="15" customHeight="1">
      <c r="A38" s="259" t="s">
        <v>343</v>
      </c>
      <c r="B38" s="258">
        <v>3</v>
      </c>
      <c r="C38" s="251">
        <v>0</v>
      </c>
      <c r="D38" s="251">
        <v>1</v>
      </c>
      <c r="E38" s="251">
        <v>1</v>
      </c>
      <c r="F38" s="251">
        <v>5</v>
      </c>
      <c r="G38" s="251">
        <v>1</v>
      </c>
      <c r="H38" s="251">
        <v>0</v>
      </c>
      <c r="I38" s="251">
        <v>0</v>
      </c>
      <c r="J38" s="251">
        <v>0</v>
      </c>
      <c r="K38" s="251">
        <v>0</v>
      </c>
      <c r="L38" s="251">
        <v>0</v>
      </c>
      <c r="M38" s="251">
        <v>0</v>
      </c>
      <c r="N38" s="257">
        <f t="shared" si="0"/>
        <v>11</v>
      </c>
      <c r="O38" s="256">
        <f t="shared" si="1"/>
        <v>0.91666666666666663</v>
      </c>
      <c r="P38" s="255">
        <f t="shared" si="2"/>
        <v>1.660001509092281E-2</v>
      </c>
    </row>
    <row r="39" spans="1:16" s="39" customFormat="1" ht="15" customHeight="1">
      <c r="A39" s="259" t="s">
        <v>342</v>
      </c>
      <c r="B39" s="258">
        <v>65</v>
      </c>
      <c r="C39" s="251">
        <v>50</v>
      </c>
      <c r="D39" s="251">
        <v>60</v>
      </c>
      <c r="E39" s="251">
        <v>49</v>
      </c>
      <c r="F39" s="251">
        <v>55</v>
      </c>
      <c r="G39" s="251">
        <v>45</v>
      </c>
      <c r="H39" s="251">
        <v>61</v>
      </c>
      <c r="I39" s="251">
        <v>48</v>
      </c>
      <c r="J39" s="251">
        <v>32</v>
      </c>
      <c r="K39" s="251">
        <v>68</v>
      </c>
      <c r="L39" s="251">
        <v>50</v>
      </c>
      <c r="M39" s="251">
        <v>92</v>
      </c>
      <c r="N39" s="257">
        <f t="shared" ref="N39:N70" si="3">SUM(B39:M39)</f>
        <v>675</v>
      </c>
      <c r="O39" s="256">
        <f t="shared" ref="O39:O73" si="4">AVERAGE(B39:M39)</f>
        <v>56.25</v>
      </c>
      <c r="P39" s="255">
        <f t="shared" ref="P39:P72" si="5">(N39/$N$73)*100</f>
        <v>1.0186372896702633</v>
      </c>
    </row>
    <row r="40" spans="1:16" s="39" customFormat="1" ht="15" customHeight="1">
      <c r="A40" s="259" t="s">
        <v>341</v>
      </c>
      <c r="B40" s="258">
        <v>96</v>
      </c>
      <c r="C40" s="251">
        <v>101</v>
      </c>
      <c r="D40" s="251">
        <v>108</v>
      </c>
      <c r="E40" s="251">
        <v>90</v>
      </c>
      <c r="F40" s="251">
        <v>55</v>
      </c>
      <c r="G40" s="251">
        <v>75</v>
      </c>
      <c r="H40" s="251">
        <v>74</v>
      </c>
      <c r="I40" s="251">
        <v>82</v>
      </c>
      <c r="J40" s="251">
        <v>58</v>
      </c>
      <c r="K40" s="251">
        <v>48</v>
      </c>
      <c r="L40" s="251">
        <v>54</v>
      </c>
      <c r="M40" s="251">
        <v>52</v>
      </c>
      <c r="N40" s="257">
        <f t="shared" si="3"/>
        <v>893</v>
      </c>
      <c r="O40" s="256">
        <f t="shared" si="4"/>
        <v>74.416666666666671</v>
      </c>
      <c r="P40" s="255">
        <f t="shared" si="5"/>
        <v>1.3476194069267335</v>
      </c>
    </row>
    <row r="41" spans="1:16" s="39" customFormat="1" ht="15" customHeight="1">
      <c r="A41" s="259" t="s">
        <v>340</v>
      </c>
      <c r="B41" s="258">
        <v>32</v>
      </c>
      <c r="C41" s="251">
        <v>26</v>
      </c>
      <c r="D41" s="251">
        <v>21</v>
      </c>
      <c r="E41" s="251">
        <v>14</v>
      </c>
      <c r="F41" s="251">
        <v>27</v>
      </c>
      <c r="G41" s="251">
        <v>29</v>
      </c>
      <c r="H41" s="251">
        <v>26</v>
      </c>
      <c r="I41" s="251">
        <v>20</v>
      </c>
      <c r="J41" s="251">
        <v>47</v>
      </c>
      <c r="K41" s="251">
        <v>21</v>
      </c>
      <c r="L41" s="251">
        <v>22</v>
      </c>
      <c r="M41" s="251">
        <v>22</v>
      </c>
      <c r="N41" s="257">
        <f t="shared" si="3"/>
        <v>307</v>
      </c>
      <c r="O41" s="256">
        <f t="shared" si="4"/>
        <v>25.583333333333332</v>
      </c>
      <c r="P41" s="255">
        <f t="shared" si="5"/>
        <v>0.4632913302648457</v>
      </c>
    </row>
    <row r="42" spans="1:16" s="39" customFormat="1" ht="15" customHeight="1">
      <c r="A42" s="259" t="s">
        <v>38</v>
      </c>
      <c r="B42" s="258">
        <v>48</v>
      </c>
      <c r="C42" s="251">
        <v>51</v>
      </c>
      <c r="D42" s="251">
        <v>60</v>
      </c>
      <c r="E42" s="251">
        <v>52</v>
      </c>
      <c r="F42" s="251">
        <v>48</v>
      </c>
      <c r="G42" s="251">
        <v>40</v>
      </c>
      <c r="H42" s="251">
        <v>39</v>
      </c>
      <c r="I42" s="251">
        <v>52</v>
      </c>
      <c r="J42" s="251">
        <v>55</v>
      </c>
      <c r="K42" s="251">
        <v>66</v>
      </c>
      <c r="L42" s="251">
        <v>48</v>
      </c>
      <c r="M42" s="251">
        <v>48</v>
      </c>
      <c r="N42" s="257">
        <f t="shared" si="3"/>
        <v>607</v>
      </c>
      <c r="O42" s="256">
        <f t="shared" si="4"/>
        <v>50.583333333333336</v>
      </c>
      <c r="P42" s="255">
        <f t="shared" si="5"/>
        <v>0.91601901456274049</v>
      </c>
    </row>
    <row r="43" spans="1:16" s="39" customFormat="1" ht="15" customHeight="1">
      <c r="A43" s="259" t="s">
        <v>40</v>
      </c>
      <c r="B43" s="258">
        <v>47</v>
      </c>
      <c r="C43" s="251">
        <v>54</v>
      </c>
      <c r="D43" s="251">
        <v>49</v>
      </c>
      <c r="E43" s="251">
        <v>52</v>
      </c>
      <c r="F43" s="251">
        <v>39</v>
      </c>
      <c r="G43" s="251">
        <v>38</v>
      </c>
      <c r="H43" s="251">
        <v>35</v>
      </c>
      <c r="I43" s="251">
        <v>31</v>
      </c>
      <c r="J43" s="251">
        <v>58</v>
      </c>
      <c r="K43" s="251">
        <v>33</v>
      </c>
      <c r="L43" s="251">
        <v>33</v>
      </c>
      <c r="M43" s="251">
        <v>34</v>
      </c>
      <c r="N43" s="257">
        <f t="shared" si="3"/>
        <v>503</v>
      </c>
      <c r="O43" s="256">
        <f t="shared" si="4"/>
        <v>41.916666666666664</v>
      </c>
      <c r="P43" s="255">
        <f t="shared" si="5"/>
        <v>0.75907341733947031</v>
      </c>
    </row>
    <row r="44" spans="1:16" s="39" customFormat="1" ht="15" customHeight="1">
      <c r="A44" s="259" t="s">
        <v>339</v>
      </c>
      <c r="B44" s="258">
        <v>32</v>
      </c>
      <c r="C44" s="251">
        <v>38</v>
      </c>
      <c r="D44" s="251">
        <v>35</v>
      </c>
      <c r="E44" s="251">
        <v>34</v>
      </c>
      <c r="F44" s="251">
        <v>32</v>
      </c>
      <c r="G44" s="251">
        <v>41</v>
      </c>
      <c r="H44" s="251">
        <v>67</v>
      </c>
      <c r="I44" s="251">
        <v>49</v>
      </c>
      <c r="J44" s="251">
        <v>42</v>
      </c>
      <c r="K44" s="251">
        <v>47</v>
      </c>
      <c r="L44" s="251">
        <v>51</v>
      </c>
      <c r="M44" s="251">
        <v>29</v>
      </c>
      <c r="N44" s="257">
        <f t="shared" si="3"/>
        <v>497</v>
      </c>
      <c r="O44" s="256">
        <f t="shared" si="4"/>
        <v>41.416666666666664</v>
      </c>
      <c r="P44" s="255">
        <f t="shared" si="5"/>
        <v>0.75001886365351234</v>
      </c>
    </row>
    <row r="45" spans="1:16" s="39" customFormat="1" ht="15" customHeight="1">
      <c r="A45" s="259" t="s">
        <v>338</v>
      </c>
      <c r="B45" s="258">
        <v>24</v>
      </c>
      <c r="C45" s="251">
        <v>15</v>
      </c>
      <c r="D45" s="251">
        <v>26</v>
      </c>
      <c r="E45" s="251">
        <v>23</v>
      </c>
      <c r="F45" s="251">
        <v>39</v>
      </c>
      <c r="G45" s="251">
        <v>43</v>
      </c>
      <c r="H45" s="251">
        <v>36</v>
      </c>
      <c r="I45" s="251">
        <v>36</v>
      </c>
      <c r="J45" s="251">
        <v>35</v>
      </c>
      <c r="K45" s="251">
        <v>28</v>
      </c>
      <c r="L45" s="251">
        <v>38</v>
      </c>
      <c r="M45" s="251">
        <v>43</v>
      </c>
      <c r="N45" s="257">
        <f t="shared" si="3"/>
        <v>386</v>
      </c>
      <c r="O45" s="256">
        <f t="shared" si="4"/>
        <v>32.166666666666664</v>
      </c>
      <c r="P45" s="255">
        <f t="shared" si="5"/>
        <v>0.58250962046329136</v>
      </c>
    </row>
    <row r="46" spans="1:16" s="39" customFormat="1" ht="15" customHeight="1">
      <c r="A46" s="259" t="s">
        <v>337</v>
      </c>
      <c r="B46" s="258">
        <v>15</v>
      </c>
      <c r="C46" s="251">
        <v>26</v>
      </c>
      <c r="D46" s="251">
        <v>33</v>
      </c>
      <c r="E46" s="251">
        <v>16</v>
      </c>
      <c r="F46" s="251">
        <v>29</v>
      </c>
      <c r="G46" s="251">
        <v>27</v>
      </c>
      <c r="H46" s="251">
        <v>26</v>
      </c>
      <c r="I46" s="251">
        <v>25</v>
      </c>
      <c r="J46" s="251">
        <v>29</v>
      </c>
      <c r="K46" s="251">
        <v>27</v>
      </c>
      <c r="L46" s="251">
        <v>24</v>
      </c>
      <c r="M46" s="251">
        <v>35</v>
      </c>
      <c r="N46" s="257">
        <f t="shared" si="3"/>
        <v>312</v>
      </c>
      <c r="O46" s="256">
        <f t="shared" si="4"/>
        <v>26</v>
      </c>
      <c r="P46" s="255">
        <f t="shared" si="5"/>
        <v>0.47083679166981063</v>
      </c>
    </row>
    <row r="47" spans="1:16" s="39" customFormat="1" ht="15" customHeight="1">
      <c r="A47" s="259" t="s">
        <v>336</v>
      </c>
      <c r="B47" s="258">
        <v>10</v>
      </c>
      <c r="C47" s="251">
        <v>4</v>
      </c>
      <c r="D47" s="251">
        <v>4</v>
      </c>
      <c r="E47" s="251">
        <v>4</v>
      </c>
      <c r="F47" s="251">
        <v>9</v>
      </c>
      <c r="G47" s="251">
        <v>4</v>
      </c>
      <c r="H47" s="251">
        <v>5</v>
      </c>
      <c r="I47" s="251">
        <v>9</v>
      </c>
      <c r="J47" s="251">
        <v>7</v>
      </c>
      <c r="K47" s="251">
        <v>6</v>
      </c>
      <c r="L47" s="251">
        <v>12</v>
      </c>
      <c r="M47" s="251">
        <v>8</v>
      </c>
      <c r="N47" s="257">
        <f t="shared" si="3"/>
        <v>82</v>
      </c>
      <c r="O47" s="256">
        <f t="shared" si="4"/>
        <v>6.833333333333333</v>
      </c>
      <c r="P47" s="255">
        <f t="shared" si="5"/>
        <v>0.12374556704142457</v>
      </c>
    </row>
    <row r="48" spans="1:16" s="39" customFormat="1" ht="15" customHeight="1">
      <c r="A48" s="259" t="s">
        <v>335</v>
      </c>
      <c r="B48" s="258">
        <v>6</v>
      </c>
      <c r="C48" s="251">
        <v>6</v>
      </c>
      <c r="D48" s="251">
        <v>16</v>
      </c>
      <c r="E48" s="251">
        <v>8</v>
      </c>
      <c r="F48" s="251">
        <v>16</v>
      </c>
      <c r="G48" s="251">
        <v>13</v>
      </c>
      <c r="H48" s="251">
        <v>12</v>
      </c>
      <c r="I48" s="251">
        <v>12</v>
      </c>
      <c r="J48" s="251">
        <v>13</v>
      </c>
      <c r="K48" s="251">
        <v>12</v>
      </c>
      <c r="L48" s="251">
        <v>8</v>
      </c>
      <c r="M48" s="251">
        <v>10</v>
      </c>
      <c r="N48" s="257">
        <f t="shared" si="3"/>
        <v>132</v>
      </c>
      <c r="O48" s="256">
        <f t="shared" si="4"/>
        <v>11</v>
      </c>
      <c r="P48" s="255">
        <f t="shared" si="5"/>
        <v>0.19920018109107371</v>
      </c>
    </row>
    <row r="49" spans="1:16" s="39" customFormat="1" ht="15" customHeight="1">
      <c r="A49" s="259" t="s">
        <v>334</v>
      </c>
      <c r="B49" s="258">
        <v>12</v>
      </c>
      <c r="C49" s="251">
        <v>20</v>
      </c>
      <c r="D49" s="251">
        <v>27</v>
      </c>
      <c r="E49" s="251">
        <v>26</v>
      </c>
      <c r="F49" s="251">
        <v>35</v>
      </c>
      <c r="G49" s="251">
        <v>24</v>
      </c>
      <c r="H49" s="251">
        <v>32</v>
      </c>
      <c r="I49" s="251">
        <v>22</v>
      </c>
      <c r="J49" s="251">
        <v>39</v>
      </c>
      <c r="K49" s="251">
        <v>40</v>
      </c>
      <c r="L49" s="251">
        <v>14</v>
      </c>
      <c r="M49" s="251">
        <v>32</v>
      </c>
      <c r="N49" s="257">
        <f t="shared" si="3"/>
        <v>323</v>
      </c>
      <c r="O49" s="256">
        <f t="shared" si="4"/>
        <v>26.916666666666668</v>
      </c>
      <c r="P49" s="255">
        <f t="shared" si="5"/>
        <v>0.48743680676073342</v>
      </c>
    </row>
    <row r="50" spans="1:16" s="39" customFormat="1" ht="15" customHeight="1">
      <c r="A50" s="259" t="s">
        <v>333</v>
      </c>
      <c r="B50" s="258">
        <v>19</v>
      </c>
      <c r="C50" s="251">
        <v>21</v>
      </c>
      <c r="D50" s="251">
        <v>20</v>
      </c>
      <c r="E50" s="251">
        <v>18</v>
      </c>
      <c r="F50" s="251">
        <v>24</v>
      </c>
      <c r="G50" s="251">
        <v>10</v>
      </c>
      <c r="H50" s="251">
        <v>13</v>
      </c>
      <c r="I50" s="251">
        <v>10</v>
      </c>
      <c r="J50" s="251">
        <v>15</v>
      </c>
      <c r="K50" s="251">
        <v>20</v>
      </c>
      <c r="L50" s="251">
        <v>14</v>
      </c>
      <c r="M50" s="251">
        <v>7</v>
      </c>
      <c r="N50" s="257">
        <f t="shared" si="3"/>
        <v>191</v>
      </c>
      <c r="O50" s="256">
        <f t="shared" si="4"/>
        <v>15.916666666666666</v>
      </c>
      <c r="P50" s="255">
        <f t="shared" si="5"/>
        <v>0.28823662566965969</v>
      </c>
    </row>
    <row r="51" spans="1:16" s="39" customFormat="1" ht="15" customHeight="1">
      <c r="A51" s="259" t="s">
        <v>332</v>
      </c>
      <c r="B51" s="258">
        <v>57</v>
      </c>
      <c r="C51" s="251">
        <v>35</v>
      </c>
      <c r="D51" s="251">
        <v>59</v>
      </c>
      <c r="E51" s="251">
        <v>71</v>
      </c>
      <c r="F51" s="251">
        <v>54</v>
      </c>
      <c r="G51" s="251">
        <v>108</v>
      </c>
      <c r="H51" s="251">
        <v>64</v>
      </c>
      <c r="I51" s="251">
        <v>48</v>
      </c>
      <c r="J51" s="251">
        <v>42</v>
      </c>
      <c r="K51" s="251">
        <v>64</v>
      </c>
      <c r="L51" s="251">
        <v>48</v>
      </c>
      <c r="M51" s="251">
        <v>45</v>
      </c>
      <c r="N51" s="257">
        <f t="shared" si="3"/>
        <v>695</v>
      </c>
      <c r="O51" s="256">
        <f t="shared" si="4"/>
        <v>57.916666666666664</v>
      </c>
      <c r="P51" s="255">
        <f t="shared" si="5"/>
        <v>1.0488191352901231</v>
      </c>
    </row>
    <row r="52" spans="1:16" s="39" customFormat="1" ht="15" customHeight="1">
      <c r="A52" s="259" t="s">
        <v>331</v>
      </c>
      <c r="B52" s="258">
        <v>25</v>
      </c>
      <c r="C52" s="251">
        <v>21</v>
      </c>
      <c r="D52" s="251">
        <v>27</v>
      </c>
      <c r="E52" s="251">
        <v>25</v>
      </c>
      <c r="F52" s="251">
        <v>24</v>
      </c>
      <c r="G52" s="251">
        <v>18</v>
      </c>
      <c r="H52" s="251">
        <v>28</v>
      </c>
      <c r="I52" s="251">
        <v>24</v>
      </c>
      <c r="J52" s="251">
        <v>26</v>
      </c>
      <c r="K52" s="251">
        <v>25</v>
      </c>
      <c r="L52" s="251">
        <v>39</v>
      </c>
      <c r="M52" s="251">
        <v>21</v>
      </c>
      <c r="N52" s="257">
        <f t="shared" si="3"/>
        <v>303</v>
      </c>
      <c r="O52" s="256">
        <f t="shared" si="4"/>
        <v>25.25</v>
      </c>
      <c r="P52" s="255">
        <f t="shared" si="5"/>
        <v>0.45725496114087372</v>
      </c>
    </row>
    <row r="53" spans="1:16" s="39" customFormat="1" ht="15" customHeight="1">
      <c r="A53" s="259" t="s">
        <v>330</v>
      </c>
      <c r="B53" s="258">
        <v>43</v>
      </c>
      <c r="C53" s="251">
        <v>41</v>
      </c>
      <c r="D53" s="251">
        <v>51</v>
      </c>
      <c r="E53" s="251">
        <v>50</v>
      </c>
      <c r="F53" s="251">
        <v>57</v>
      </c>
      <c r="G53" s="251">
        <v>44</v>
      </c>
      <c r="H53" s="251">
        <v>44</v>
      </c>
      <c r="I53" s="251">
        <v>35</v>
      </c>
      <c r="J53" s="251">
        <v>70</v>
      </c>
      <c r="K53" s="251">
        <v>50</v>
      </c>
      <c r="L53" s="251">
        <v>44</v>
      </c>
      <c r="M53" s="251">
        <v>48</v>
      </c>
      <c r="N53" s="257">
        <f t="shared" si="3"/>
        <v>577</v>
      </c>
      <c r="O53" s="256">
        <f t="shared" si="4"/>
        <v>48.083333333333336</v>
      </c>
      <c r="P53" s="255">
        <f t="shared" si="5"/>
        <v>0.87074624613295104</v>
      </c>
    </row>
    <row r="54" spans="1:16" s="39" customFormat="1" ht="15" customHeight="1">
      <c r="A54" s="259" t="s">
        <v>329</v>
      </c>
      <c r="B54" s="258">
        <v>15</v>
      </c>
      <c r="C54" s="251">
        <v>19</v>
      </c>
      <c r="D54" s="251">
        <v>26</v>
      </c>
      <c r="E54" s="251">
        <v>28</v>
      </c>
      <c r="F54" s="251">
        <v>19</v>
      </c>
      <c r="G54" s="251">
        <v>15</v>
      </c>
      <c r="H54" s="251">
        <v>21</v>
      </c>
      <c r="I54" s="251">
        <v>29</v>
      </c>
      <c r="J54" s="251">
        <v>32</v>
      </c>
      <c r="K54" s="251">
        <v>22</v>
      </c>
      <c r="L54" s="251">
        <v>21</v>
      </c>
      <c r="M54" s="251">
        <v>30</v>
      </c>
      <c r="N54" s="257">
        <f t="shared" si="3"/>
        <v>277</v>
      </c>
      <c r="O54" s="256">
        <f t="shared" si="4"/>
        <v>23.083333333333332</v>
      </c>
      <c r="P54" s="255">
        <f t="shared" si="5"/>
        <v>0.4180185618350562</v>
      </c>
    </row>
    <row r="55" spans="1:16" s="39" customFormat="1" ht="15" customHeight="1">
      <c r="A55" s="259" t="s">
        <v>328</v>
      </c>
      <c r="B55" s="258">
        <v>24</v>
      </c>
      <c r="C55" s="251">
        <v>38</v>
      </c>
      <c r="D55" s="251">
        <v>36</v>
      </c>
      <c r="E55" s="251">
        <v>25</v>
      </c>
      <c r="F55" s="251">
        <v>37</v>
      </c>
      <c r="G55" s="251">
        <v>42</v>
      </c>
      <c r="H55" s="251">
        <v>18</v>
      </c>
      <c r="I55" s="251">
        <v>30</v>
      </c>
      <c r="J55" s="251">
        <v>29</v>
      </c>
      <c r="K55" s="251">
        <v>23</v>
      </c>
      <c r="L55" s="251">
        <v>24</v>
      </c>
      <c r="M55" s="251">
        <v>35</v>
      </c>
      <c r="N55" s="257">
        <f t="shared" si="3"/>
        <v>361</v>
      </c>
      <c r="O55" s="256">
        <f t="shared" si="4"/>
        <v>30.083333333333332</v>
      </c>
      <c r="P55" s="255">
        <f t="shared" si="5"/>
        <v>0.54478231343846673</v>
      </c>
    </row>
    <row r="56" spans="1:16" s="39" customFormat="1" ht="15" customHeight="1">
      <c r="A56" s="259" t="s">
        <v>32</v>
      </c>
      <c r="B56" s="258">
        <v>45</v>
      </c>
      <c r="C56" s="251">
        <v>51</v>
      </c>
      <c r="D56" s="251">
        <v>68</v>
      </c>
      <c r="E56" s="251">
        <v>139</v>
      </c>
      <c r="F56" s="251">
        <v>79</v>
      </c>
      <c r="G56" s="251">
        <v>52</v>
      </c>
      <c r="H56" s="251">
        <v>82</v>
      </c>
      <c r="I56" s="251">
        <v>62</v>
      </c>
      <c r="J56" s="251">
        <v>92</v>
      </c>
      <c r="K56" s="251">
        <v>93</v>
      </c>
      <c r="L56" s="251">
        <v>83</v>
      </c>
      <c r="M56" s="251">
        <v>92</v>
      </c>
      <c r="N56" s="257">
        <f t="shared" si="3"/>
        <v>938</v>
      </c>
      <c r="O56" s="256">
        <f t="shared" si="4"/>
        <v>78.166666666666671</v>
      </c>
      <c r="P56" s="255">
        <f t="shared" si="5"/>
        <v>1.4155285595714178</v>
      </c>
    </row>
    <row r="57" spans="1:16" s="39" customFormat="1" ht="15" customHeight="1">
      <c r="A57" s="259" t="s">
        <v>327</v>
      </c>
      <c r="B57" s="258">
        <v>27</v>
      </c>
      <c r="C57" s="251">
        <v>25</v>
      </c>
      <c r="D57" s="251">
        <v>38</v>
      </c>
      <c r="E57" s="251">
        <v>26</v>
      </c>
      <c r="F57" s="251">
        <v>26</v>
      </c>
      <c r="G57" s="251">
        <v>37</v>
      </c>
      <c r="H57" s="251">
        <v>25</v>
      </c>
      <c r="I57" s="251">
        <v>27</v>
      </c>
      <c r="J57" s="251">
        <v>31</v>
      </c>
      <c r="K57" s="251">
        <v>23</v>
      </c>
      <c r="L57" s="251">
        <v>26</v>
      </c>
      <c r="M57" s="251">
        <v>23</v>
      </c>
      <c r="N57" s="257">
        <f t="shared" si="3"/>
        <v>334</v>
      </c>
      <c r="O57" s="256">
        <f t="shared" si="4"/>
        <v>27.833333333333332</v>
      </c>
      <c r="P57" s="255">
        <f t="shared" si="5"/>
        <v>0.50403682185165621</v>
      </c>
    </row>
    <row r="58" spans="1:16" s="39" customFormat="1" ht="15" customHeight="1">
      <c r="A58" s="259" t="s">
        <v>35</v>
      </c>
      <c r="B58" s="258">
        <v>72</v>
      </c>
      <c r="C58" s="251">
        <v>50</v>
      </c>
      <c r="D58" s="251">
        <v>69</v>
      </c>
      <c r="E58" s="251">
        <v>54</v>
      </c>
      <c r="F58" s="251">
        <v>70</v>
      </c>
      <c r="G58" s="251">
        <v>78</v>
      </c>
      <c r="H58" s="251">
        <v>66</v>
      </c>
      <c r="I58" s="251">
        <v>65</v>
      </c>
      <c r="J58" s="251">
        <v>52</v>
      </c>
      <c r="K58" s="251">
        <v>47</v>
      </c>
      <c r="L58" s="251">
        <v>76</v>
      </c>
      <c r="M58" s="251">
        <v>62</v>
      </c>
      <c r="N58" s="257">
        <f t="shared" si="3"/>
        <v>761</v>
      </c>
      <c r="O58" s="256">
        <f t="shared" si="4"/>
        <v>63.416666666666664</v>
      </c>
      <c r="P58" s="255">
        <f t="shared" si="5"/>
        <v>1.1484192258356598</v>
      </c>
    </row>
    <row r="59" spans="1:16" s="39" customFormat="1" ht="15" customHeight="1">
      <c r="A59" s="259" t="s">
        <v>326</v>
      </c>
      <c r="B59" s="258">
        <v>7</v>
      </c>
      <c r="C59" s="251">
        <v>8</v>
      </c>
      <c r="D59" s="251">
        <v>7</v>
      </c>
      <c r="E59" s="251">
        <v>7</v>
      </c>
      <c r="F59" s="251">
        <v>7</v>
      </c>
      <c r="G59" s="251">
        <v>8</v>
      </c>
      <c r="H59" s="251">
        <v>17</v>
      </c>
      <c r="I59" s="251">
        <v>16</v>
      </c>
      <c r="J59" s="251">
        <v>11</v>
      </c>
      <c r="K59" s="251">
        <v>18</v>
      </c>
      <c r="L59" s="251">
        <v>12</v>
      </c>
      <c r="M59" s="251">
        <v>17</v>
      </c>
      <c r="N59" s="257">
        <f t="shared" si="3"/>
        <v>135</v>
      </c>
      <c r="O59" s="256">
        <f t="shared" si="4"/>
        <v>11.25</v>
      </c>
      <c r="P59" s="255">
        <f t="shared" si="5"/>
        <v>0.2037274579340527</v>
      </c>
    </row>
    <row r="60" spans="1:16" s="39" customFormat="1" ht="15" customHeight="1">
      <c r="A60" s="259" t="s">
        <v>34</v>
      </c>
      <c r="B60" s="258">
        <v>66</v>
      </c>
      <c r="C60" s="251">
        <v>72</v>
      </c>
      <c r="D60" s="251">
        <v>48</v>
      </c>
      <c r="E60" s="251">
        <v>62</v>
      </c>
      <c r="F60" s="251">
        <v>44</v>
      </c>
      <c r="G60" s="251">
        <v>64</v>
      </c>
      <c r="H60" s="251">
        <v>66</v>
      </c>
      <c r="I60" s="251">
        <v>67</v>
      </c>
      <c r="J60" s="251">
        <v>67</v>
      </c>
      <c r="K60" s="251">
        <v>70</v>
      </c>
      <c r="L60" s="251">
        <v>70</v>
      </c>
      <c r="M60" s="251">
        <v>99</v>
      </c>
      <c r="N60" s="257">
        <f t="shared" si="3"/>
        <v>795</v>
      </c>
      <c r="O60" s="256">
        <f t="shared" si="4"/>
        <v>66.25</v>
      </c>
      <c r="P60" s="255">
        <f t="shared" si="5"/>
        <v>1.1997283633894211</v>
      </c>
    </row>
    <row r="61" spans="1:16" s="39" customFormat="1" ht="15" customHeight="1">
      <c r="A61" s="259" t="s">
        <v>325</v>
      </c>
      <c r="B61" s="258">
        <v>5</v>
      </c>
      <c r="C61" s="251">
        <v>7</v>
      </c>
      <c r="D61" s="251">
        <v>5</v>
      </c>
      <c r="E61" s="251">
        <v>6</v>
      </c>
      <c r="F61" s="251">
        <v>2</v>
      </c>
      <c r="G61" s="251">
        <v>2</v>
      </c>
      <c r="H61" s="251">
        <v>8</v>
      </c>
      <c r="I61" s="251">
        <v>9</v>
      </c>
      <c r="J61" s="251">
        <v>8</v>
      </c>
      <c r="K61" s="251">
        <v>3</v>
      </c>
      <c r="L61" s="251">
        <v>8</v>
      </c>
      <c r="M61" s="251">
        <v>16</v>
      </c>
      <c r="N61" s="257">
        <f t="shared" si="3"/>
        <v>79</v>
      </c>
      <c r="O61" s="256">
        <f t="shared" si="4"/>
        <v>6.583333333333333</v>
      </c>
      <c r="P61" s="255">
        <f t="shared" si="5"/>
        <v>0.11921829019844563</v>
      </c>
    </row>
    <row r="62" spans="1:16" s="39" customFormat="1" ht="15" customHeight="1">
      <c r="A62" s="259" t="s">
        <v>39</v>
      </c>
      <c r="B62" s="258">
        <v>39</v>
      </c>
      <c r="C62" s="251">
        <v>51</v>
      </c>
      <c r="D62" s="251">
        <v>53</v>
      </c>
      <c r="E62" s="251">
        <v>40</v>
      </c>
      <c r="F62" s="251">
        <v>41</v>
      </c>
      <c r="G62" s="251">
        <v>31</v>
      </c>
      <c r="H62" s="251">
        <v>51</v>
      </c>
      <c r="I62" s="251">
        <v>57</v>
      </c>
      <c r="J62" s="251">
        <v>52</v>
      </c>
      <c r="K62" s="251">
        <v>38</v>
      </c>
      <c r="L62" s="251">
        <v>48</v>
      </c>
      <c r="M62" s="251">
        <v>52</v>
      </c>
      <c r="N62" s="257">
        <f t="shared" si="3"/>
        <v>553</v>
      </c>
      <c r="O62" s="256">
        <f t="shared" si="4"/>
        <v>46.083333333333336</v>
      </c>
      <c r="P62" s="255">
        <f t="shared" si="5"/>
        <v>0.83452803138911946</v>
      </c>
    </row>
    <row r="63" spans="1:16" s="39" customFormat="1" ht="15" customHeight="1">
      <c r="A63" s="259" t="s">
        <v>324</v>
      </c>
      <c r="B63" s="258">
        <v>45</v>
      </c>
      <c r="C63" s="251">
        <v>58</v>
      </c>
      <c r="D63" s="251">
        <v>59</v>
      </c>
      <c r="E63" s="251">
        <v>44</v>
      </c>
      <c r="F63" s="251">
        <v>41</v>
      </c>
      <c r="G63" s="251">
        <v>52</v>
      </c>
      <c r="H63" s="251">
        <v>59</v>
      </c>
      <c r="I63" s="251">
        <v>42</v>
      </c>
      <c r="J63" s="251">
        <v>64</v>
      </c>
      <c r="K63" s="251">
        <v>45</v>
      </c>
      <c r="L63" s="251">
        <v>45</v>
      </c>
      <c r="M63" s="251">
        <v>43</v>
      </c>
      <c r="N63" s="257">
        <f t="shared" si="3"/>
        <v>597</v>
      </c>
      <c r="O63" s="256">
        <f t="shared" si="4"/>
        <v>49.75</v>
      </c>
      <c r="P63" s="255">
        <f t="shared" si="5"/>
        <v>0.90092809175281074</v>
      </c>
    </row>
    <row r="64" spans="1:16" s="39" customFormat="1" ht="15" customHeight="1">
      <c r="A64" s="259" t="s">
        <v>41</v>
      </c>
      <c r="B64" s="258">
        <v>33</v>
      </c>
      <c r="C64" s="251">
        <v>40</v>
      </c>
      <c r="D64" s="251">
        <v>42</v>
      </c>
      <c r="E64" s="251">
        <v>42</v>
      </c>
      <c r="F64" s="251">
        <v>54</v>
      </c>
      <c r="G64" s="251">
        <v>58</v>
      </c>
      <c r="H64" s="251">
        <v>60</v>
      </c>
      <c r="I64" s="251">
        <v>49</v>
      </c>
      <c r="J64" s="251">
        <v>72</v>
      </c>
      <c r="K64" s="251">
        <v>66</v>
      </c>
      <c r="L64" s="251">
        <v>62</v>
      </c>
      <c r="M64" s="251">
        <v>57</v>
      </c>
      <c r="N64" s="257">
        <f t="shared" si="3"/>
        <v>635</v>
      </c>
      <c r="O64" s="256">
        <f t="shared" si="4"/>
        <v>52.916666666666664</v>
      </c>
      <c r="P64" s="255">
        <f t="shared" si="5"/>
        <v>0.95827359843054394</v>
      </c>
    </row>
    <row r="65" spans="1:16" s="39" customFormat="1" ht="15" customHeight="1">
      <c r="A65" s="259" t="s">
        <v>36</v>
      </c>
      <c r="B65" s="258">
        <v>42</v>
      </c>
      <c r="C65" s="251">
        <v>42</v>
      </c>
      <c r="D65" s="251">
        <v>59</v>
      </c>
      <c r="E65" s="251">
        <v>49</v>
      </c>
      <c r="F65" s="251">
        <v>46</v>
      </c>
      <c r="G65" s="251">
        <v>36</v>
      </c>
      <c r="H65" s="251">
        <v>41</v>
      </c>
      <c r="I65" s="251">
        <v>63</v>
      </c>
      <c r="J65" s="251">
        <v>31</v>
      </c>
      <c r="K65" s="251">
        <v>59</v>
      </c>
      <c r="L65" s="251">
        <v>57</v>
      </c>
      <c r="M65" s="251">
        <v>57</v>
      </c>
      <c r="N65" s="257">
        <f t="shared" si="3"/>
        <v>582</v>
      </c>
      <c r="O65" s="256">
        <f t="shared" si="4"/>
        <v>48.5</v>
      </c>
      <c r="P65" s="255">
        <f t="shared" si="5"/>
        <v>0.87829170753791586</v>
      </c>
    </row>
    <row r="66" spans="1:16" s="39" customFormat="1" ht="15" customHeight="1">
      <c r="A66" s="259" t="s">
        <v>323</v>
      </c>
      <c r="B66" s="258">
        <v>27</v>
      </c>
      <c r="C66" s="251">
        <v>13</v>
      </c>
      <c r="D66" s="251">
        <v>26</v>
      </c>
      <c r="E66" s="251">
        <v>24</v>
      </c>
      <c r="F66" s="251">
        <v>24</v>
      </c>
      <c r="G66" s="251">
        <v>15</v>
      </c>
      <c r="H66" s="251">
        <v>27</v>
      </c>
      <c r="I66" s="251">
        <v>31</v>
      </c>
      <c r="J66" s="251">
        <v>27</v>
      </c>
      <c r="K66" s="251">
        <v>27</v>
      </c>
      <c r="L66" s="251">
        <v>32</v>
      </c>
      <c r="M66" s="251">
        <v>32</v>
      </c>
      <c r="N66" s="257">
        <f t="shared" si="3"/>
        <v>305</v>
      </c>
      <c r="O66" s="256">
        <f t="shared" si="4"/>
        <v>25.416666666666668</v>
      </c>
      <c r="P66" s="255">
        <f t="shared" si="5"/>
        <v>0.46027314570285971</v>
      </c>
    </row>
    <row r="67" spans="1:16" s="39" customFormat="1" ht="15.75" customHeight="1">
      <c r="A67" s="259" t="s">
        <v>322</v>
      </c>
      <c r="B67" s="258">
        <v>14</v>
      </c>
      <c r="C67" s="251">
        <v>14</v>
      </c>
      <c r="D67" s="251">
        <v>19</v>
      </c>
      <c r="E67" s="251">
        <v>17</v>
      </c>
      <c r="F67" s="251">
        <v>9</v>
      </c>
      <c r="G67" s="251">
        <v>14</v>
      </c>
      <c r="H67" s="251">
        <v>17</v>
      </c>
      <c r="I67" s="251">
        <v>12</v>
      </c>
      <c r="J67" s="251">
        <v>19</v>
      </c>
      <c r="K67" s="251">
        <v>18</v>
      </c>
      <c r="L67" s="251">
        <v>15</v>
      </c>
      <c r="M67" s="251">
        <v>14</v>
      </c>
      <c r="N67" s="257">
        <f t="shared" si="3"/>
        <v>182</v>
      </c>
      <c r="O67" s="256">
        <f t="shared" si="4"/>
        <v>15.166666666666666</v>
      </c>
      <c r="P67" s="255">
        <f t="shared" si="5"/>
        <v>0.27465479514072283</v>
      </c>
    </row>
    <row r="68" spans="1:16" s="39" customFormat="1" ht="15.75" customHeight="1">
      <c r="A68" s="259" t="s">
        <v>321</v>
      </c>
      <c r="B68" s="258">
        <v>4</v>
      </c>
      <c r="C68" s="251">
        <v>7</v>
      </c>
      <c r="D68" s="251">
        <v>8</v>
      </c>
      <c r="E68" s="251">
        <v>14</v>
      </c>
      <c r="F68" s="251">
        <v>16</v>
      </c>
      <c r="G68" s="251">
        <v>13</v>
      </c>
      <c r="H68" s="251">
        <v>9</v>
      </c>
      <c r="I68" s="251">
        <v>8</v>
      </c>
      <c r="J68" s="251">
        <v>15</v>
      </c>
      <c r="K68" s="251">
        <v>15</v>
      </c>
      <c r="L68" s="251">
        <v>18</v>
      </c>
      <c r="M68" s="251">
        <v>7</v>
      </c>
      <c r="N68" s="257">
        <f t="shared" si="3"/>
        <v>134</v>
      </c>
      <c r="O68" s="256">
        <f t="shared" si="4"/>
        <v>11.166666666666666</v>
      </c>
      <c r="P68" s="255">
        <f t="shared" si="5"/>
        <v>0.20221836565305967</v>
      </c>
    </row>
    <row r="69" spans="1:16" s="39" customFormat="1" ht="15" customHeight="1">
      <c r="A69" s="259" t="s">
        <v>33</v>
      </c>
      <c r="B69" s="258">
        <v>77</v>
      </c>
      <c r="C69" s="251">
        <v>81</v>
      </c>
      <c r="D69" s="251">
        <v>71</v>
      </c>
      <c r="E69" s="251">
        <v>109</v>
      </c>
      <c r="F69" s="251">
        <v>102</v>
      </c>
      <c r="G69" s="251">
        <v>78</v>
      </c>
      <c r="H69" s="176">
        <v>72</v>
      </c>
      <c r="I69" s="251">
        <v>92</v>
      </c>
      <c r="J69" s="251">
        <v>77</v>
      </c>
      <c r="K69" s="251">
        <v>85</v>
      </c>
      <c r="L69" s="251">
        <v>64</v>
      </c>
      <c r="M69" s="251">
        <v>77</v>
      </c>
      <c r="N69" s="257">
        <f t="shared" si="3"/>
        <v>985</v>
      </c>
      <c r="O69" s="256">
        <f t="shared" si="4"/>
        <v>82.083333333333329</v>
      </c>
      <c r="P69" s="255">
        <f t="shared" si="5"/>
        <v>1.4864558967780879</v>
      </c>
    </row>
    <row r="70" spans="1:16" s="39" customFormat="1" ht="15">
      <c r="A70" s="259" t="s">
        <v>320</v>
      </c>
      <c r="B70" s="258">
        <v>20</v>
      </c>
      <c r="C70" s="251">
        <v>34</v>
      </c>
      <c r="D70" s="251">
        <v>49</v>
      </c>
      <c r="E70" s="251">
        <v>28</v>
      </c>
      <c r="F70" s="251">
        <v>35</v>
      </c>
      <c r="G70" s="251">
        <v>24</v>
      </c>
      <c r="H70" s="176">
        <v>36</v>
      </c>
      <c r="I70" s="251">
        <v>24</v>
      </c>
      <c r="J70" s="251">
        <v>36</v>
      </c>
      <c r="K70" s="251">
        <v>36</v>
      </c>
      <c r="L70" s="251">
        <v>57</v>
      </c>
      <c r="M70" s="251">
        <v>50</v>
      </c>
      <c r="N70" s="257">
        <f t="shared" si="3"/>
        <v>429</v>
      </c>
      <c r="O70" s="256">
        <f t="shared" si="4"/>
        <v>35.75</v>
      </c>
      <c r="P70" s="255">
        <f t="shared" si="5"/>
        <v>0.64740058854598959</v>
      </c>
    </row>
    <row r="71" spans="1:16" s="39" customFormat="1" ht="15">
      <c r="A71" s="259" t="s">
        <v>37</v>
      </c>
      <c r="B71" s="258">
        <v>57</v>
      </c>
      <c r="C71" s="251">
        <v>40</v>
      </c>
      <c r="D71" s="251">
        <v>71</v>
      </c>
      <c r="E71" s="251">
        <v>58</v>
      </c>
      <c r="F71" s="251">
        <v>58</v>
      </c>
      <c r="G71" s="251">
        <v>65</v>
      </c>
      <c r="H71" s="176">
        <v>58</v>
      </c>
      <c r="I71" s="251">
        <v>64</v>
      </c>
      <c r="J71" s="251">
        <v>57</v>
      </c>
      <c r="K71" s="251">
        <v>63</v>
      </c>
      <c r="L71" s="251">
        <v>58</v>
      </c>
      <c r="M71" s="251">
        <v>64</v>
      </c>
      <c r="N71" s="257">
        <f t="shared" ref="N71:N102" si="6">SUM(B71:M71)</f>
        <v>713</v>
      </c>
      <c r="O71" s="256">
        <f t="shared" si="4"/>
        <v>59.416666666666664</v>
      </c>
      <c r="P71" s="255">
        <f t="shared" si="5"/>
        <v>1.0759827963479967</v>
      </c>
    </row>
    <row r="72" spans="1:16" s="39" customFormat="1" ht="15.75" thickBot="1">
      <c r="A72" s="254" t="s">
        <v>319</v>
      </c>
      <c r="B72" s="253">
        <v>44</v>
      </c>
      <c r="C72" s="250">
        <v>38</v>
      </c>
      <c r="D72" s="252">
        <v>32</v>
      </c>
      <c r="E72" s="252">
        <v>24</v>
      </c>
      <c r="F72" s="252">
        <v>20</v>
      </c>
      <c r="G72" s="252">
        <v>20</v>
      </c>
      <c r="H72" s="178">
        <v>28</v>
      </c>
      <c r="I72" s="252">
        <v>19</v>
      </c>
      <c r="J72" s="250">
        <v>44</v>
      </c>
      <c r="K72" s="251">
        <v>22</v>
      </c>
      <c r="L72" s="250">
        <v>37</v>
      </c>
      <c r="M72" s="250">
        <v>20</v>
      </c>
      <c r="N72" s="249">
        <f t="shared" si="6"/>
        <v>348</v>
      </c>
      <c r="O72" s="248">
        <f t="shared" si="4"/>
        <v>29</v>
      </c>
      <c r="P72" s="247">
        <f t="shared" si="5"/>
        <v>0.52516411378555794</v>
      </c>
    </row>
    <row r="73" spans="1:16" s="39" customFormat="1" ht="15.75" thickBot="1">
      <c r="A73" s="246" t="s">
        <v>11</v>
      </c>
      <c r="B73" s="245">
        <f t="shared" ref="B73:N73" si="7">SUM(B7:B72)</f>
        <v>4594</v>
      </c>
      <c r="C73" s="245">
        <f t="shared" si="7"/>
        <v>4710</v>
      </c>
      <c r="D73" s="245">
        <f t="shared" si="7"/>
        <v>5614</v>
      </c>
      <c r="E73" s="245">
        <f t="shared" si="7"/>
        <v>5484</v>
      </c>
      <c r="F73" s="245">
        <f t="shared" si="7"/>
        <v>5776</v>
      </c>
      <c r="G73" s="245">
        <f t="shared" si="7"/>
        <v>5864</v>
      </c>
      <c r="H73" s="245">
        <f t="shared" si="7"/>
        <v>5624</v>
      </c>
      <c r="I73" s="245">
        <f t="shared" si="7"/>
        <v>5600</v>
      </c>
      <c r="J73" s="245">
        <f t="shared" si="7"/>
        <v>6191</v>
      </c>
      <c r="K73" s="245">
        <f t="shared" si="7"/>
        <v>5809</v>
      </c>
      <c r="L73" s="245">
        <f t="shared" si="7"/>
        <v>5617</v>
      </c>
      <c r="M73" s="243">
        <f t="shared" si="7"/>
        <v>5382</v>
      </c>
      <c r="N73" s="244">
        <f t="shared" si="7"/>
        <v>66265</v>
      </c>
      <c r="O73" s="243">
        <f t="shared" si="4"/>
        <v>5522.083333333333</v>
      </c>
      <c r="P73" s="242">
        <f>SUM(P7:P72)</f>
        <v>99.999999999999957</v>
      </c>
    </row>
    <row r="74" spans="1:16" s="39" customFormat="1" ht="15">
      <c r="A74" s="240"/>
      <c r="B74" s="238"/>
      <c r="C74" s="238"/>
      <c r="D74" s="238"/>
      <c r="E74" s="238"/>
      <c r="F74" s="238"/>
      <c r="G74" s="59"/>
      <c r="H74" s="238"/>
      <c r="I74" s="238"/>
      <c r="J74" s="238"/>
      <c r="K74" s="238"/>
      <c r="L74" s="238"/>
      <c r="M74" s="239"/>
      <c r="N74" s="239"/>
      <c r="O74" s="57"/>
      <c r="P74" s="57"/>
    </row>
    <row r="75" spans="1:16">
      <c r="A75" s="241" t="s">
        <v>318</v>
      </c>
    </row>
    <row r="76" spans="1:16">
      <c r="A76" s="241" t="s">
        <v>317</v>
      </c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="90" zoomScaleNormal="90" workbookViewId="0">
      <selection activeCell="V22" sqref="V22"/>
    </sheetView>
  </sheetViews>
  <sheetFormatPr defaultRowHeight="15"/>
  <cols>
    <col min="1" max="1" width="18.5703125" bestFit="1" customWidth="1"/>
    <col min="2" max="2" width="12" bestFit="1" customWidth="1"/>
    <col min="3" max="3" width="14" customWidth="1"/>
    <col min="4" max="4" width="9.140625" style="6"/>
  </cols>
  <sheetData>
    <row r="1" spans="1:8">
      <c r="A1" s="23" t="s">
        <v>23</v>
      </c>
      <c r="B1" s="23" t="s">
        <v>9</v>
      </c>
      <c r="C1" s="23" t="s">
        <v>45</v>
      </c>
      <c r="D1" s="10" t="s">
        <v>16</v>
      </c>
    </row>
    <row r="2" spans="1:8">
      <c r="A2" s="15" t="s">
        <v>48</v>
      </c>
      <c r="B2" s="21">
        <v>15339</v>
      </c>
      <c r="C2" s="22"/>
      <c r="D2" s="6">
        <v>33056.199999999997</v>
      </c>
    </row>
    <row r="3" spans="1:8">
      <c r="A3" s="15">
        <v>2018</v>
      </c>
      <c r="B3" s="21">
        <v>24639</v>
      </c>
      <c r="C3" s="24">
        <f>((B3-B2)/B2)*100</f>
        <v>60.629767259925686</v>
      </c>
      <c r="D3" s="6">
        <v>33056.199999999997</v>
      </c>
    </row>
    <row r="4" spans="1:8">
      <c r="A4" s="15">
        <v>2019</v>
      </c>
      <c r="B4" s="21">
        <v>29569</v>
      </c>
      <c r="C4" s="24">
        <f>((B4-B3)/B3)*100</f>
        <v>20.008928933804132</v>
      </c>
      <c r="D4" s="6">
        <v>33056.199999999997</v>
      </c>
    </row>
    <row r="5" spans="1:8">
      <c r="A5" s="15">
        <v>2020</v>
      </c>
      <c r="B5" s="21">
        <v>39523</v>
      </c>
      <c r="C5" s="24">
        <f t="shared" ref="C5:C8" si="0">((B5-B4)/B4)*100</f>
        <v>33.663634211505297</v>
      </c>
      <c r="D5" s="6">
        <v>33056.199999999997</v>
      </c>
    </row>
    <row r="6" spans="1:8">
      <c r="A6" s="15">
        <v>2021</v>
      </c>
      <c r="B6" s="21">
        <v>56211</v>
      </c>
      <c r="C6" s="24">
        <f t="shared" si="0"/>
        <v>42.223515421400201</v>
      </c>
      <c r="D6" s="6">
        <v>33056.199999999997</v>
      </c>
    </row>
    <row r="7" spans="1:8">
      <c r="A7" s="15">
        <v>2022</v>
      </c>
      <c r="B7" s="21">
        <v>46103</v>
      </c>
      <c r="C7" s="24">
        <f t="shared" si="0"/>
        <v>-17.982245467968902</v>
      </c>
    </row>
    <row r="8" spans="1:8">
      <c r="A8" s="15">
        <v>2023</v>
      </c>
      <c r="B8" s="21">
        <v>59924</v>
      </c>
      <c r="C8" s="24">
        <f t="shared" si="0"/>
        <v>29.978526343188079</v>
      </c>
    </row>
    <row r="9" spans="1:8">
      <c r="A9" s="15">
        <v>2024</v>
      </c>
      <c r="B9" s="21">
        <v>70366</v>
      </c>
      <c r="C9" s="24">
        <f t="shared" ref="C9" si="1">((B9-B8)/B8)*100</f>
        <v>17.425405513650624</v>
      </c>
    </row>
    <row r="10" spans="1:8">
      <c r="A10" s="15" t="s">
        <v>11</v>
      </c>
      <c r="B10" s="21">
        <f>SUM(B2:B9)</f>
        <v>341674</v>
      </c>
      <c r="C10" s="14"/>
    </row>
    <row r="11" spans="1:8">
      <c r="A11" s="13" t="s">
        <v>42</v>
      </c>
      <c r="B11" s="21">
        <f>AVERAGE(B2:B9)</f>
        <v>42709.25</v>
      </c>
      <c r="C11" s="14"/>
    </row>
    <row r="12" spans="1:8">
      <c r="A12" s="26" t="s">
        <v>47</v>
      </c>
      <c r="B12" s="26"/>
      <c r="C12" s="16"/>
      <c r="D12" s="4"/>
      <c r="E12" s="4"/>
      <c r="F12" s="4"/>
      <c r="G12" s="4"/>
      <c r="H12" s="4"/>
    </row>
    <row r="13" spans="1:8">
      <c r="A13" s="26" t="s">
        <v>46</v>
      </c>
      <c r="B13" s="26"/>
      <c r="C13" s="16"/>
      <c r="D13" s="4"/>
      <c r="E13" s="4"/>
      <c r="F13" s="4"/>
      <c r="G13" s="4"/>
      <c r="H13" s="4"/>
    </row>
    <row r="14" spans="1:8">
      <c r="D14" s="4"/>
      <c r="E14" s="4"/>
      <c r="F14" s="4"/>
      <c r="G14" s="4"/>
      <c r="H14" s="4"/>
    </row>
    <row r="15" spans="1:8">
      <c r="A15" s="4"/>
      <c r="B15" s="4"/>
      <c r="C15" s="4"/>
      <c r="D15" s="4"/>
      <c r="G15" s="4"/>
      <c r="H15" s="4"/>
    </row>
    <row r="16" spans="1:8">
      <c r="A16" s="17" t="s">
        <v>23</v>
      </c>
      <c r="B16" s="17" t="s">
        <v>9</v>
      </c>
      <c r="C16" s="17" t="s">
        <v>10</v>
      </c>
      <c r="D16" s="25"/>
      <c r="G16" s="4"/>
      <c r="H16" s="4"/>
    </row>
    <row r="17" spans="1:8">
      <c r="A17" s="18" t="s">
        <v>43</v>
      </c>
      <c r="B17" s="19">
        <v>15339</v>
      </c>
      <c r="C17" s="6"/>
      <c r="D17" s="25"/>
      <c r="G17" s="4"/>
      <c r="H17" s="4"/>
    </row>
    <row r="18" spans="1:8">
      <c r="A18" s="18">
        <v>2018</v>
      </c>
      <c r="B18" s="19">
        <v>24639</v>
      </c>
      <c r="C18" s="20">
        <v>60.629767259925686</v>
      </c>
      <c r="D18" s="25"/>
      <c r="G18" s="4"/>
      <c r="H18" s="4"/>
    </row>
    <row r="19" spans="1:8">
      <c r="A19" s="18">
        <v>2019</v>
      </c>
      <c r="B19" s="19">
        <v>29569</v>
      </c>
      <c r="C19" s="20">
        <v>20.008928933804132</v>
      </c>
      <c r="D19" s="25"/>
      <c r="G19" s="4"/>
      <c r="H19" s="4"/>
    </row>
    <row r="20" spans="1:8">
      <c r="A20" s="18">
        <v>2020</v>
      </c>
      <c r="B20" s="19">
        <v>39523</v>
      </c>
      <c r="C20" s="20">
        <v>33.663634211505297</v>
      </c>
      <c r="D20" s="25"/>
      <c r="G20" s="4"/>
      <c r="H20" s="4"/>
    </row>
    <row r="21" spans="1:8">
      <c r="A21" s="18">
        <v>2021</v>
      </c>
      <c r="B21" s="19">
        <v>56211</v>
      </c>
      <c r="C21" s="20">
        <v>42.223515421400201</v>
      </c>
      <c r="D21" s="25"/>
      <c r="G21" s="4"/>
      <c r="H21" s="4"/>
    </row>
    <row r="22" spans="1:8">
      <c r="A22" s="18">
        <v>2022</v>
      </c>
      <c r="B22" s="19">
        <v>46103</v>
      </c>
      <c r="C22" s="20">
        <v>-17.982245467968902</v>
      </c>
      <c r="D22" s="25"/>
      <c r="G22" s="4"/>
      <c r="H22" s="4"/>
    </row>
    <row r="23" spans="1:8">
      <c r="A23" s="18">
        <v>2023</v>
      </c>
      <c r="B23" s="19">
        <v>59924</v>
      </c>
      <c r="C23" s="20">
        <v>29.978526343188079</v>
      </c>
      <c r="D23" s="4"/>
      <c r="G23" s="4"/>
      <c r="H23" s="4"/>
    </row>
    <row r="24" spans="1:8">
      <c r="A24" s="18">
        <v>2024</v>
      </c>
      <c r="B24" s="19">
        <v>70366</v>
      </c>
      <c r="C24" s="20">
        <v>17.425405513650624</v>
      </c>
      <c r="D24" s="4"/>
      <c r="G24" s="4"/>
      <c r="H24" s="4"/>
    </row>
    <row r="25" spans="1:8">
      <c r="A25" s="4"/>
      <c r="B25" s="4"/>
      <c r="C25" s="4"/>
      <c r="D25" s="4"/>
      <c r="G25" s="4"/>
      <c r="H25" s="4"/>
    </row>
    <row r="26" spans="1:8">
      <c r="A26" s="4"/>
      <c r="B26" s="4"/>
      <c r="C26" s="4"/>
      <c r="D26" s="4"/>
      <c r="G26" s="4"/>
      <c r="H26" s="4"/>
    </row>
    <row r="27" spans="1:8">
      <c r="A27" s="4"/>
      <c r="B27" s="4"/>
      <c r="C27" s="4"/>
      <c r="D27" s="4"/>
      <c r="G27" s="4"/>
      <c r="H27" s="4"/>
    </row>
    <row r="28" spans="1:8">
      <c r="A28" s="4"/>
      <c r="B28" s="4"/>
      <c r="C28" s="4"/>
      <c r="D28" s="4"/>
      <c r="G28" s="4"/>
      <c r="H28" s="4"/>
    </row>
    <row r="29" spans="1:8">
      <c r="A29" s="4"/>
      <c r="B29" s="4"/>
      <c r="C29" s="4"/>
      <c r="D29" s="4"/>
      <c r="G29" s="4"/>
      <c r="H29" s="4"/>
    </row>
    <row r="30" spans="1:8">
      <c r="D30" s="4"/>
      <c r="E30" s="4"/>
      <c r="F30" s="4"/>
      <c r="G30" s="4"/>
      <c r="H30" s="4"/>
    </row>
    <row r="31" spans="1:8">
      <c r="D31" s="4"/>
      <c r="E31" s="4"/>
      <c r="F31" s="4"/>
      <c r="G31" s="4"/>
      <c r="H31" s="4"/>
    </row>
    <row r="32" spans="1:8">
      <c r="D32" s="4"/>
      <c r="E32" s="4"/>
      <c r="F32" s="4"/>
      <c r="G32" s="4"/>
      <c r="H32" s="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B22" sqref="B22"/>
    </sheetView>
  </sheetViews>
  <sheetFormatPr defaultRowHeight="15"/>
  <cols>
    <col min="1" max="1" width="10.85546875" customWidth="1"/>
    <col min="2" max="2" width="11.85546875" bestFit="1" customWidth="1"/>
    <col min="3" max="3" width="23.42578125" customWidth="1"/>
  </cols>
  <sheetData>
    <row r="1" spans="1:4">
      <c r="A1" s="1" t="s">
        <v>22</v>
      </c>
    </row>
    <row r="2" spans="1:4">
      <c r="A2" s="5" t="s">
        <v>14</v>
      </c>
    </row>
    <row r="3" spans="1:4">
      <c r="A3" s="1"/>
    </row>
    <row r="4" spans="1:4">
      <c r="A4" s="1" t="s">
        <v>44</v>
      </c>
    </row>
    <row r="5" spans="1:4" ht="15.75" thickBot="1"/>
    <row r="6" spans="1:4" ht="15.75" thickBot="1">
      <c r="A6" s="7" t="s">
        <v>8</v>
      </c>
      <c r="B6" s="8" t="s">
        <v>9</v>
      </c>
      <c r="C6" s="8" t="s">
        <v>45</v>
      </c>
    </row>
    <row r="7" spans="1:4" ht="15.75" thickBot="1">
      <c r="A7" s="28">
        <v>45292</v>
      </c>
      <c r="B7" s="35">
        <v>5587</v>
      </c>
      <c r="C7" s="29">
        <f>((B7-4354)/4354)*100</f>
        <v>28.318787322002759</v>
      </c>
    </row>
    <row r="8" spans="1:4" ht="15.75" thickBot="1">
      <c r="A8" s="30">
        <v>45323</v>
      </c>
      <c r="B8" s="36">
        <v>5847</v>
      </c>
      <c r="C8" s="31">
        <f>((B8-B7)/B7)*100</f>
        <v>4.6536602827993558</v>
      </c>
    </row>
    <row r="9" spans="1:4" ht="15.75" thickBot="1">
      <c r="A9" s="30">
        <v>45352</v>
      </c>
      <c r="B9" s="36">
        <v>6171</v>
      </c>
      <c r="C9" s="31">
        <f t="shared" ref="C9:C18" si="0">((B9-B8)/B8)*100</f>
        <v>5.5413032324268858</v>
      </c>
    </row>
    <row r="10" spans="1:4" ht="15.75" thickBot="1">
      <c r="A10" s="30">
        <v>45383</v>
      </c>
      <c r="B10" s="36">
        <v>6588</v>
      </c>
      <c r="C10" s="31">
        <f t="shared" si="0"/>
        <v>6.7574137092853679</v>
      </c>
    </row>
    <row r="11" spans="1:4" ht="15.75" thickBot="1">
      <c r="A11" s="30">
        <v>45413</v>
      </c>
      <c r="B11" s="36">
        <v>5941</v>
      </c>
      <c r="C11" s="31">
        <f t="shared" si="0"/>
        <v>-9.8208864602307226</v>
      </c>
    </row>
    <row r="12" spans="1:4" ht="15.75" thickBot="1">
      <c r="A12" s="30">
        <v>45444</v>
      </c>
      <c r="B12" s="36">
        <v>5990</v>
      </c>
      <c r="C12" s="31">
        <f t="shared" si="0"/>
        <v>0.82477697357347246</v>
      </c>
    </row>
    <row r="13" spans="1:4" ht="15.75" thickBot="1">
      <c r="A13" s="30">
        <v>45474</v>
      </c>
      <c r="B13" s="36">
        <v>6189</v>
      </c>
      <c r="C13" s="31">
        <f t="shared" si="0"/>
        <v>3.32220367278798</v>
      </c>
    </row>
    <row r="14" spans="1:4" ht="15.75" thickBot="1">
      <c r="A14" s="30">
        <v>45505</v>
      </c>
      <c r="B14" s="36">
        <v>6144</v>
      </c>
      <c r="C14" s="31">
        <f t="shared" si="0"/>
        <v>-0.72709646146388762</v>
      </c>
      <c r="D14" t="s">
        <v>7</v>
      </c>
    </row>
    <row r="15" spans="1:4" ht="15.75" thickBot="1">
      <c r="A15" s="30">
        <v>45536</v>
      </c>
      <c r="B15" s="36">
        <v>5879</v>
      </c>
      <c r="C15" s="31">
        <f t="shared" si="0"/>
        <v>-4.3131510416666661</v>
      </c>
    </row>
    <row r="16" spans="1:4" ht="15.75" thickBot="1">
      <c r="A16" s="30">
        <v>45566</v>
      </c>
      <c r="B16" s="36">
        <v>6067</v>
      </c>
      <c r="C16" s="31">
        <f t="shared" si="0"/>
        <v>3.197822758972614</v>
      </c>
    </row>
    <row r="17" spans="1:3" ht="15.75" thickBot="1">
      <c r="A17" s="32">
        <v>45597</v>
      </c>
      <c r="B17" s="36">
        <v>5044</v>
      </c>
      <c r="C17" s="31">
        <f t="shared" si="0"/>
        <v>-16.861710895005768</v>
      </c>
    </row>
    <row r="18" spans="1:3" ht="15.75" thickBot="1">
      <c r="A18" s="33">
        <v>45627</v>
      </c>
      <c r="B18" s="37">
        <v>4919</v>
      </c>
      <c r="C18" s="34">
        <f t="shared" si="0"/>
        <v>-2.478191911181602</v>
      </c>
    </row>
    <row r="19" spans="1:3" ht="15.75" thickBot="1">
      <c r="A19" s="9" t="s">
        <v>11</v>
      </c>
      <c r="B19" s="11">
        <f>SUM(B7:B18)</f>
        <v>70366</v>
      </c>
    </row>
    <row r="20" spans="1:3" ht="15.75" thickBot="1">
      <c r="A20" s="9" t="s">
        <v>16</v>
      </c>
      <c r="B20" s="12">
        <f>AVERAGE(B7:B18)</f>
        <v>5863.833333333333</v>
      </c>
    </row>
    <row r="21" spans="1:3">
      <c r="A21" s="27" t="s">
        <v>47</v>
      </c>
    </row>
    <row r="22" spans="1:3">
      <c r="A22" s="2"/>
    </row>
    <row r="23" spans="1:3">
      <c r="A23" s="3"/>
    </row>
    <row r="24" spans="1:3">
      <c r="A24" s="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zoomScale="80" zoomScaleNormal="80" workbookViewId="0">
      <selection activeCell="O5" sqref="O5"/>
    </sheetView>
  </sheetViews>
  <sheetFormatPr defaultRowHeight="15"/>
  <cols>
    <col min="1" max="1" width="66.5703125" style="39" customWidth="1"/>
    <col min="2" max="2" width="7.5703125" style="39" bestFit="1" customWidth="1"/>
    <col min="3" max="3" width="9.5703125" style="39" bestFit="1" customWidth="1"/>
    <col min="4" max="4" width="9.28515625" style="39" bestFit="1" customWidth="1"/>
    <col min="5" max="5" width="8" style="39" bestFit="1" customWidth="1"/>
    <col min="6" max="6" width="7.42578125" style="109" bestFit="1" customWidth="1"/>
    <col min="7" max="7" width="7.85546875" style="39" customWidth="1"/>
    <col min="8" max="8" width="9.28515625" style="39" bestFit="1" customWidth="1"/>
    <col min="9" max="10" width="8" style="39" bestFit="1" customWidth="1"/>
    <col min="11" max="11" width="10.85546875" style="39" customWidth="1"/>
    <col min="12" max="14" width="9.140625" style="39" customWidth="1"/>
    <col min="15" max="15" width="22" style="39" bestFit="1" customWidth="1"/>
    <col min="16" max="16" width="11" style="39" bestFit="1" customWidth="1"/>
    <col min="17" max="17" width="6.85546875" style="39" bestFit="1" customWidth="1"/>
    <col min="18" max="18" width="9.140625" style="39" customWidth="1"/>
    <col min="19" max="16384" width="9.140625" style="39"/>
  </cols>
  <sheetData>
    <row r="1" spans="1:26">
      <c r="A1" s="97" t="s">
        <v>24</v>
      </c>
      <c r="B1" s="97"/>
      <c r="C1" s="97"/>
      <c r="L1" s="95"/>
      <c r="M1" s="95"/>
      <c r="N1" s="95"/>
      <c r="O1" s="95"/>
      <c r="P1" s="95"/>
      <c r="Q1" s="95"/>
    </row>
    <row r="2" spans="1:26">
      <c r="A2" s="97" t="s">
        <v>14</v>
      </c>
      <c r="B2" s="97"/>
      <c r="C2" s="97"/>
      <c r="L2" s="95"/>
      <c r="M2" s="95"/>
      <c r="N2" s="95"/>
      <c r="O2" s="95"/>
      <c r="P2" s="95"/>
      <c r="Q2" s="95"/>
    </row>
    <row r="3" spans="1:26" ht="15.75" thickBot="1">
      <c r="L3" s="95"/>
      <c r="M3" s="95"/>
      <c r="N3" s="95"/>
      <c r="O3" s="95"/>
      <c r="P3" s="95"/>
      <c r="Q3" s="95"/>
    </row>
    <row r="4" spans="1:26" ht="74.25" customHeight="1" thickBot="1">
      <c r="A4" s="76" t="s">
        <v>59</v>
      </c>
      <c r="B4" s="170" t="s">
        <v>369</v>
      </c>
      <c r="C4" s="170">
        <v>2023</v>
      </c>
      <c r="D4" s="170">
        <v>2022</v>
      </c>
      <c r="E4" s="170">
        <v>2021</v>
      </c>
      <c r="F4" s="170">
        <v>2020</v>
      </c>
      <c r="G4" s="153">
        <v>2019</v>
      </c>
      <c r="H4" s="78" t="s">
        <v>11</v>
      </c>
      <c r="I4" s="79" t="s">
        <v>16</v>
      </c>
      <c r="J4" s="80" t="s">
        <v>58</v>
      </c>
      <c r="K4" s="81" t="s">
        <v>60</v>
      </c>
      <c r="L4" s="95"/>
      <c r="M4" s="95"/>
      <c r="N4" s="95"/>
      <c r="O4" s="95"/>
      <c r="P4" s="95"/>
      <c r="Q4" s="95"/>
    </row>
    <row r="5" spans="1:26" ht="16.5" thickBot="1">
      <c r="A5" s="82" t="s">
        <v>49</v>
      </c>
      <c r="B5" s="188">
        <v>125</v>
      </c>
      <c r="C5" s="189">
        <v>138</v>
      </c>
      <c r="D5" s="190">
        <v>206</v>
      </c>
      <c r="E5" s="190">
        <v>135</v>
      </c>
      <c r="F5" s="191">
        <v>57</v>
      </c>
      <c r="G5" s="191">
        <v>236</v>
      </c>
      <c r="H5" s="110">
        <f t="shared" ref="H5:H11" si="0">SUM(B5:G5)</f>
        <v>897</v>
      </c>
      <c r="I5" s="111">
        <f t="shared" ref="I5:I11" si="1">AVERAGE(B5:G5)</f>
        <v>149.5</v>
      </c>
      <c r="J5" s="83">
        <f t="shared" ref="J5:J12" si="2">H5/H$12*100</f>
        <v>0.29732506877921044</v>
      </c>
      <c r="K5" s="113">
        <f>(B5-C5)/C5*100</f>
        <v>-9.4202898550724647</v>
      </c>
      <c r="L5" s="95"/>
      <c r="M5" s="95"/>
      <c r="N5" s="95"/>
      <c r="O5" s="95"/>
      <c r="P5" s="95"/>
      <c r="Q5" s="95"/>
    </row>
    <row r="6" spans="1:26" ht="16.5" thickBot="1">
      <c r="A6" s="84" t="s">
        <v>50</v>
      </c>
      <c r="B6" s="186">
        <v>17651</v>
      </c>
      <c r="C6" s="185">
        <v>20813</v>
      </c>
      <c r="D6" s="184">
        <v>13960</v>
      </c>
      <c r="E6" s="184">
        <v>21606</v>
      </c>
      <c r="F6" s="183">
        <v>17390</v>
      </c>
      <c r="G6" s="183">
        <v>15224</v>
      </c>
      <c r="H6" s="110">
        <f t="shared" si="0"/>
        <v>106644</v>
      </c>
      <c r="I6" s="111">
        <f t="shared" si="1"/>
        <v>17774</v>
      </c>
      <c r="J6" s="112">
        <f t="shared" si="2"/>
        <v>35.348868043355765</v>
      </c>
      <c r="K6" s="182">
        <f t="shared" ref="K6:K12" si="3">(B6-C6)/C6*100</f>
        <v>-15.192427809542114</v>
      </c>
      <c r="L6" s="95"/>
      <c r="M6" s="95"/>
      <c r="N6" s="95"/>
      <c r="O6" s="95"/>
      <c r="P6" s="95"/>
      <c r="Q6" s="95"/>
    </row>
    <row r="7" spans="1:26" ht="16.5" thickBot="1">
      <c r="A7" s="84" t="s">
        <v>51</v>
      </c>
      <c r="B7" s="186">
        <v>3966</v>
      </c>
      <c r="C7" s="187"/>
      <c r="D7" s="187"/>
      <c r="E7" s="187"/>
      <c r="F7" s="187"/>
      <c r="G7" s="187"/>
      <c r="H7" s="110">
        <f t="shared" si="0"/>
        <v>3966</v>
      </c>
      <c r="I7" s="111">
        <f t="shared" si="1"/>
        <v>3966</v>
      </c>
      <c r="J7" s="112">
        <f t="shared" si="2"/>
        <v>1.3145944512579137</v>
      </c>
      <c r="K7" s="182" t="s">
        <v>56</v>
      </c>
      <c r="L7" s="95"/>
      <c r="M7" s="95"/>
      <c r="N7" s="95"/>
      <c r="O7" s="95"/>
      <c r="P7" s="95"/>
      <c r="Q7" s="95"/>
    </row>
    <row r="8" spans="1:26" ht="16.5" thickBot="1">
      <c r="A8" s="84" t="s">
        <v>52</v>
      </c>
      <c r="B8" s="186">
        <v>15777</v>
      </c>
      <c r="C8" s="185">
        <v>10819</v>
      </c>
      <c r="D8" s="184">
        <v>8856</v>
      </c>
      <c r="E8" s="184">
        <v>10675</v>
      </c>
      <c r="F8" s="183">
        <v>5889</v>
      </c>
      <c r="G8" s="183">
        <v>2141</v>
      </c>
      <c r="H8" s="110">
        <f t="shared" si="0"/>
        <v>54157</v>
      </c>
      <c r="I8" s="111">
        <f t="shared" si="1"/>
        <v>9026.1666666666661</v>
      </c>
      <c r="J8" s="112">
        <f t="shared" si="2"/>
        <v>17.95120819384136</v>
      </c>
      <c r="K8" s="182">
        <f t="shared" si="3"/>
        <v>45.826786209446347</v>
      </c>
      <c r="L8" s="93"/>
      <c r="M8" s="95"/>
      <c r="N8" s="95"/>
      <c r="O8" s="95"/>
      <c r="P8" s="95"/>
      <c r="Q8" s="95"/>
    </row>
    <row r="9" spans="1:26" ht="16.5" thickBot="1">
      <c r="A9" s="85" t="s">
        <v>53</v>
      </c>
      <c r="B9" s="186">
        <v>4881</v>
      </c>
      <c r="C9" s="185">
        <v>746</v>
      </c>
      <c r="D9" s="184">
        <v>67</v>
      </c>
      <c r="E9" s="184">
        <v>30</v>
      </c>
      <c r="F9" s="183">
        <v>51</v>
      </c>
      <c r="G9" s="183">
        <v>51</v>
      </c>
      <c r="H9" s="38">
        <f t="shared" si="0"/>
        <v>5826</v>
      </c>
      <c r="I9" s="111">
        <f t="shared" si="1"/>
        <v>971</v>
      </c>
      <c r="J9" s="112">
        <f t="shared" si="2"/>
        <v>1.9311213497298549</v>
      </c>
      <c r="K9" s="182">
        <f t="shared" si="3"/>
        <v>554.28954423592495</v>
      </c>
      <c r="L9" s="93"/>
      <c r="M9" s="95"/>
      <c r="N9" s="95"/>
      <c r="O9" s="95"/>
      <c r="P9" s="95"/>
      <c r="Q9" s="95"/>
    </row>
    <row r="10" spans="1:26" ht="16.5" thickBot="1">
      <c r="A10" s="86" t="s">
        <v>54</v>
      </c>
      <c r="B10" s="186">
        <v>25378</v>
      </c>
      <c r="C10" s="185">
        <v>25924</v>
      </c>
      <c r="D10" s="184">
        <v>21294</v>
      </c>
      <c r="E10" s="184">
        <v>22971</v>
      </c>
      <c r="F10" s="183">
        <v>15167</v>
      </c>
      <c r="G10" s="183">
        <v>9982</v>
      </c>
      <c r="H10" s="87">
        <f t="shared" si="0"/>
        <v>120716</v>
      </c>
      <c r="I10" s="111">
        <f t="shared" si="1"/>
        <v>20119.333333333332</v>
      </c>
      <c r="J10" s="112">
        <f t="shared" si="2"/>
        <v>40.013258642977888</v>
      </c>
      <c r="K10" s="182">
        <f t="shared" si="3"/>
        <v>-2.106156457336831</v>
      </c>
      <c r="L10" s="93"/>
      <c r="M10" s="89"/>
      <c r="N10" s="95"/>
      <c r="O10" s="95"/>
      <c r="P10" s="95"/>
      <c r="Q10" s="95"/>
    </row>
    <row r="11" spans="1:26" ht="16.5" thickBot="1">
      <c r="A11" s="88" t="s">
        <v>55</v>
      </c>
      <c r="B11" s="192">
        <v>2582</v>
      </c>
      <c r="C11" s="193">
        <v>1484</v>
      </c>
      <c r="D11" s="194">
        <v>1720</v>
      </c>
      <c r="E11" s="194">
        <v>794</v>
      </c>
      <c r="F11" s="195">
        <v>969</v>
      </c>
      <c r="G11" s="195">
        <v>1935</v>
      </c>
      <c r="H11" s="105">
        <f t="shared" si="0"/>
        <v>9484</v>
      </c>
      <c r="I11" s="111">
        <f t="shared" si="1"/>
        <v>1580.6666666666667</v>
      </c>
      <c r="J11" s="112">
        <f t="shared" si="2"/>
        <v>3.1436242500580067</v>
      </c>
      <c r="K11" s="182">
        <f t="shared" si="3"/>
        <v>73.989218328840963</v>
      </c>
      <c r="L11" s="93"/>
      <c r="M11" s="89"/>
      <c r="N11" s="95"/>
      <c r="O11" s="95"/>
      <c r="P11" s="95"/>
      <c r="Q11" s="95"/>
    </row>
    <row r="12" spans="1:26" ht="16.5" thickBot="1">
      <c r="A12" s="99" t="s">
        <v>0</v>
      </c>
      <c r="B12" s="196">
        <v>70360</v>
      </c>
      <c r="C12" s="196">
        <v>59924</v>
      </c>
      <c r="D12" s="196">
        <v>46103</v>
      </c>
      <c r="E12" s="196">
        <v>56211</v>
      </c>
      <c r="F12" s="196">
        <v>39523</v>
      </c>
      <c r="G12" s="197">
        <v>29569</v>
      </c>
      <c r="H12" s="90">
        <f>SUM(H5:H11)</f>
        <v>301690</v>
      </c>
      <c r="I12" s="91">
        <f>AVERAGEIF(B12:G12,"&gt;0")</f>
        <v>50281.666666666664</v>
      </c>
      <c r="J12" s="92">
        <f t="shared" si="2"/>
        <v>100</v>
      </c>
      <c r="K12" s="182">
        <f t="shared" si="3"/>
        <v>17.415392830919163</v>
      </c>
      <c r="L12" s="93"/>
      <c r="M12" s="94"/>
      <c r="N12" s="95"/>
      <c r="O12" s="95"/>
      <c r="P12" s="95"/>
      <c r="Q12" s="95"/>
      <c r="X12" s="100"/>
      <c r="Y12" s="109"/>
      <c r="Z12" s="100"/>
    </row>
    <row r="13" spans="1:26">
      <c r="H13" s="106"/>
      <c r="O13" s="100"/>
      <c r="P13" s="109"/>
      <c r="Q13" s="100"/>
    </row>
    <row r="14" spans="1:26">
      <c r="A14" s="425"/>
      <c r="B14" s="425"/>
      <c r="C14" s="425"/>
      <c r="D14" s="425"/>
      <c r="E14" s="98"/>
      <c r="O14" s="100"/>
      <c r="P14" s="109"/>
      <c r="Q14" s="100"/>
    </row>
    <row r="15" spans="1:26">
      <c r="A15" s="425"/>
      <c r="B15" s="425"/>
      <c r="C15" s="425"/>
      <c r="D15" s="425"/>
      <c r="O15" s="100"/>
      <c r="P15" s="109"/>
      <c r="Q15" s="100"/>
    </row>
    <row r="16" spans="1:26">
      <c r="A16" s="425"/>
      <c r="B16" s="425"/>
      <c r="C16" s="425"/>
      <c r="D16" s="425"/>
      <c r="O16" s="107"/>
      <c r="P16" s="109"/>
      <c r="Q16" s="102"/>
    </row>
    <row r="21" spans="1:5">
      <c r="A21" s="97"/>
      <c r="B21" s="97"/>
      <c r="C21" s="97"/>
      <c r="D21" s="96"/>
    </row>
    <row r="22" spans="1:5">
      <c r="A22" s="100"/>
      <c r="B22" s="100"/>
      <c r="C22" s="100"/>
      <c r="D22" s="101"/>
    </row>
    <row r="23" spans="1:5">
      <c r="A23" s="100"/>
      <c r="B23" s="100"/>
      <c r="C23" s="100"/>
      <c r="D23" s="101"/>
    </row>
    <row r="24" spans="1:5">
      <c r="A24" s="100"/>
      <c r="B24" s="100"/>
      <c r="C24" s="100"/>
      <c r="D24" s="101"/>
    </row>
    <row r="25" spans="1:5">
      <c r="A25" s="100"/>
      <c r="B25" s="100"/>
      <c r="C25" s="100"/>
      <c r="D25" s="101"/>
    </row>
    <row r="26" spans="1:5">
      <c r="A26" s="107"/>
      <c r="B26" s="107"/>
      <c r="C26" s="107"/>
      <c r="D26" s="101"/>
    </row>
    <row r="27" spans="1:5">
      <c r="E27" s="106"/>
    </row>
    <row r="38" spans="1:1" ht="45">
      <c r="A38" s="108" t="s">
        <v>61</v>
      </c>
    </row>
    <row r="40" spans="1:1" ht="60">
      <c r="A40" s="108" t="s">
        <v>57</v>
      </c>
    </row>
  </sheetData>
  <mergeCells count="1">
    <mergeCell ref="A14:D16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6"/>
  <sheetViews>
    <sheetView zoomScale="80" zoomScaleNormal="80" workbookViewId="0">
      <selection activeCell="P19" sqref="P19"/>
    </sheetView>
  </sheetViews>
  <sheetFormatPr defaultColWidth="5.5703125" defaultRowHeight="14.25"/>
  <cols>
    <col min="1" max="1" width="51.5703125" style="57" customWidth="1"/>
    <col min="2" max="2" width="7.5703125" style="57" hidden="1" customWidth="1"/>
    <col min="3" max="3" width="7.7109375" style="59" hidden="1" customWidth="1"/>
    <col min="4" max="4" width="7.140625" style="57" hidden="1" customWidth="1"/>
    <col min="5" max="5" width="7" style="58" hidden="1" customWidth="1"/>
    <col min="6" max="6" width="7.5703125" style="57" hidden="1" customWidth="1"/>
    <col min="7" max="7" width="6.28515625" style="58" hidden="1" customWidth="1"/>
    <col min="8" max="8" width="7" style="57" hidden="1" customWidth="1"/>
    <col min="9" max="9" width="7.5703125" style="57" hidden="1" customWidth="1"/>
    <col min="10" max="10" width="7.140625" style="57" hidden="1" customWidth="1"/>
    <col min="11" max="11" width="7.5703125" style="57" hidden="1" customWidth="1"/>
    <col min="12" max="12" width="7.140625" style="57" hidden="1" customWidth="1"/>
    <col min="13" max="13" width="6.85546875" style="57" hidden="1" customWidth="1"/>
    <col min="14" max="14" width="7.42578125" style="57" bestFit="1" customWidth="1"/>
    <col min="15" max="15" width="7.140625" style="57" bestFit="1" customWidth="1"/>
    <col min="16" max="16" width="14.85546875" style="57" customWidth="1"/>
    <col min="17" max="215" width="9.140625" style="57" customWidth="1"/>
    <col min="216" max="216" width="58.28515625" style="57" customWidth="1"/>
    <col min="217" max="217" width="3.7109375" style="57" bestFit="1" customWidth="1"/>
    <col min="218" max="218" width="5.5703125" style="57" bestFit="1" customWidth="1"/>
    <col min="219" max="219" width="5.5703125" style="57" customWidth="1"/>
    <col min="220" max="16384" width="5.5703125" style="57"/>
  </cols>
  <sheetData>
    <row r="1" spans="1:20" ht="15">
      <c r="A1" s="236" t="s">
        <v>24</v>
      </c>
      <c r="B1" s="236"/>
      <c r="C1" s="237"/>
      <c r="D1" s="236"/>
      <c r="H1" s="208"/>
      <c r="I1" s="208"/>
      <c r="J1" s="67"/>
      <c r="K1" s="67"/>
      <c r="L1" s="67"/>
      <c r="M1" s="67"/>
      <c r="N1" s="67"/>
      <c r="O1" s="67"/>
      <c r="P1" s="208">
        <f>[1]Assuntos!B259</f>
        <v>4594</v>
      </c>
      <c r="Q1" s="67"/>
      <c r="R1" s="67"/>
    </row>
    <row r="2" spans="1:20" ht="15">
      <c r="A2" s="97" t="s">
        <v>14</v>
      </c>
      <c r="B2" s="97"/>
      <c r="C2" s="55"/>
      <c r="D2" s="97"/>
      <c r="H2" s="208"/>
      <c r="I2" s="208"/>
      <c r="J2" s="67"/>
      <c r="K2" s="67"/>
      <c r="L2" s="67"/>
      <c r="M2" s="67"/>
      <c r="N2" s="67"/>
      <c r="O2" s="67"/>
      <c r="P2" s="67"/>
      <c r="Q2" s="67"/>
      <c r="R2" s="208">
        <f>Assuntos!N261</f>
        <v>66265</v>
      </c>
    </row>
    <row r="3" spans="1:20" ht="15">
      <c r="A3" s="97"/>
      <c r="B3" s="97"/>
      <c r="C3" s="55"/>
      <c r="D3" s="97"/>
      <c r="H3" s="208"/>
      <c r="I3" s="208"/>
      <c r="J3" s="67"/>
      <c r="K3" s="67"/>
      <c r="L3" s="67"/>
      <c r="M3" s="67"/>
      <c r="N3" s="67"/>
      <c r="O3" s="67"/>
      <c r="P3" s="67"/>
      <c r="Q3" s="67"/>
      <c r="R3" s="67"/>
    </row>
    <row r="4" spans="1:20" ht="15">
      <c r="A4" s="97" t="s">
        <v>367</v>
      </c>
      <c r="B4" s="97"/>
      <c r="C4" s="55"/>
      <c r="D4" s="97"/>
      <c r="H4" s="208"/>
      <c r="I4" s="208"/>
      <c r="J4" s="67"/>
      <c r="K4" s="67"/>
      <c r="L4" s="67"/>
      <c r="M4" s="67"/>
      <c r="N4" s="67"/>
      <c r="O4" s="67"/>
      <c r="P4" s="67"/>
      <c r="Q4" s="67"/>
      <c r="R4" s="67"/>
    </row>
    <row r="5" spans="1:20" ht="15" thickBot="1">
      <c r="E5" s="57"/>
      <c r="F5" s="58"/>
      <c r="G5" s="57"/>
      <c r="H5" s="235"/>
      <c r="I5" s="208"/>
      <c r="J5" s="67"/>
      <c r="K5" s="67"/>
      <c r="L5" s="67"/>
      <c r="M5" s="67"/>
      <c r="N5" s="67"/>
      <c r="O5" s="67"/>
      <c r="P5" s="67"/>
      <c r="Q5" s="67"/>
    </row>
    <row r="6" spans="1:20" ht="64.5" thickBot="1">
      <c r="A6" s="234" t="s">
        <v>315</v>
      </c>
      <c r="B6" s="233">
        <v>45627</v>
      </c>
      <c r="C6" s="233">
        <v>45597</v>
      </c>
      <c r="D6" s="233">
        <v>45566</v>
      </c>
      <c r="E6" s="233">
        <v>45536</v>
      </c>
      <c r="F6" s="233">
        <v>45505</v>
      </c>
      <c r="G6" s="233">
        <v>45474</v>
      </c>
      <c r="H6" s="233">
        <v>45444</v>
      </c>
      <c r="I6" s="233">
        <v>45413</v>
      </c>
      <c r="J6" s="233">
        <v>45383</v>
      </c>
      <c r="K6" s="233">
        <v>45352</v>
      </c>
      <c r="L6" s="233">
        <v>45323</v>
      </c>
      <c r="M6" s="233">
        <v>45292</v>
      </c>
      <c r="N6" s="233" t="s">
        <v>11</v>
      </c>
      <c r="O6" s="233" t="s">
        <v>16</v>
      </c>
      <c r="P6" s="232" t="s">
        <v>316</v>
      </c>
    </row>
    <row r="7" spans="1:20" ht="14.25" customHeight="1" thickBot="1">
      <c r="A7" s="231" t="s">
        <v>26</v>
      </c>
      <c r="B7" s="230">
        <v>147</v>
      </c>
      <c r="C7" s="227">
        <v>127</v>
      </c>
      <c r="D7" s="228">
        <v>212</v>
      </c>
      <c r="E7" s="228">
        <v>212</v>
      </c>
      <c r="F7" s="228">
        <v>320</v>
      </c>
      <c r="G7" s="229">
        <v>400</v>
      </c>
      <c r="H7" s="229">
        <v>583</v>
      </c>
      <c r="I7" s="229">
        <v>752</v>
      </c>
      <c r="J7" s="228">
        <v>819</v>
      </c>
      <c r="K7" s="227">
        <v>822</v>
      </c>
      <c r="L7" s="227">
        <v>798</v>
      </c>
      <c r="M7" s="216">
        <v>552</v>
      </c>
      <c r="N7" s="226">
        <f t="shared" ref="N7:N16" si="0">SUM(B7:M7)</f>
        <v>5744</v>
      </c>
      <c r="O7" s="225">
        <f t="shared" ref="O7:O17" si="1">AVERAGE(B7:M7)</f>
        <v>478.66666666666669</v>
      </c>
      <c r="P7" s="46">
        <f>(N7*100)/$R$2</f>
        <v>8.6682260620236935</v>
      </c>
      <c r="S7" s="58"/>
      <c r="T7" s="58"/>
    </row>
    <row r="8" spans="1:20" ht="15" customHeight="1" thickBot="1">
      <c r="A8" s="224" t="s">
        <v>139</v>
      </c>
      <c r="B8" s="220">
        <v>186</v>
      </c>
      <c r="C8" s="217">
        <v>287</v>
      </c>
      <c r="D8" s="218">
        <v>472</v>
      </c>
      <c r="E8" s="218">
        <v>567</v>
      </c>
      <c r="F8" s="218">
        <v>908</v>
      </c>
      <c r="G8" s="219">
        <v>983</v>
      </c>
      <c r="H8" s="219">
        <v>394</v>
      </c>
      <c r="I8" s="219">
        <v>423</v>
      </c>
      <c r="J8" s="218">
        <v>314</v>
      </c>
      <c r="K8" s="217">
        <v>148</v>
      </c>
      <c r="L8" s="217">
        <v>252</v>
      </c>
      <c r="M8" s="216">
        <v>175</v>
      </c>
      <c r="N8" s="223">
        <f t="shared" si="0"/>
        <v>5109</v>
      </c>
      <c r="O8" s="222">
        <f t="shared" si="1"/>
        <v>425.75</v>
      </c>
      <c r="P8" s="46">
        <f t="shared" ref="P8:P17" si="2">(N8*100)/$R$2</f>
        <v>7.7099524635931491</v>
      </c>
      <c r="S8" s="58"/>
      <c r="T8" s="58"/>
    </row>
    <row r="9" spans="1:20" ht="15.75" thickBot="1">
      <c r="A9" s="221" t="s">
        <v>29</v>
      </c>
      <c r="B9" s="220">
        <v>250</v>
      </c>
      <c r="C9" s="217">
        <v>229</v>
      </c>
      <c r="D9" s="218">
        <v>247</v>
      </c>
      <c r="E9" s="218">
        <v>229</v>
      </c>
      <c r="F9" s="218">
        <v>236</v>
      </c>
      <c r="G9" s="219">
        <v>279</v>
      </c>
      <c r="H9" s="219">
        <v>363</v>
      </c>
      <c r="I9" s="219">
        <v>341</v>
      </c>
      <c r="J9" s="218">
        <v>369</v>
      </c>
      <c r="K9" s="217">
        <v>418</v>
      </c>
      <c r="L9" s="217">
        <v>336</v>
      </c>
      <c r="M9" s="216">
        <v>329</v>
      </c>
      <c r="N9" s="223">
        <f t="shared" si="0"/>
        <v>3626</v>
      </c>
      <c r="O9" s="222">
        <f t="shared" si="1"/>
        <v>302.16666666666669</v>
      </c>
      <c r="P9" s="46">
        <f t="shared" si="2"/>
        <v>5.4719686108805554</v>
      </c>
      <c r="S9" s="58"/>
      <c r="T9" s="58"/>
    </row>
    <row r="10" spans="1:20" ht="15.75" thickBot="1">
      <c r="A10" s="221" t="s">
        <v>4</v>
      </c>
      <c r="B10" s="220">
        <v>204</v>
      </c>
      <c r="C10" s="217">
        <v>252</v>
      </c>
      <c r="D10" s="218">
        <v>332</v>
      </c>
      <c r="E10" s="218">
        <v>282</v>
      </c>
      <c r="F10" s="218">
        <v>290</v>
      </c>
      <c r="G10" s="219">
        <v>274</v>
      </c>
      <c r="H10" s="219">
        <v>279</v>
      </c>
      <c r="I10" s="219">
        <v>271</v>
      </c>
      <c r="J10" s="218">
        <v>283</v>
      </c>
      <c r="K10" s="217">
        <v>316</v>
      </c>
      <c r="L10" s="217">
        <v>303</v>
      </c>
      <c r="M10" s="216">
        <v>349</v>
      </c>
      <c r="N10" s="223">
        <f t="shared" si="0"/>
        <v>3435</v>
      </c>
      <c r="O10" s="222">
        <f t="shared" si="1"/>
        <v>286.25</v>
      </c>
      <c r="P10" s="46">
        <f t="shared" si="2"/>
        <v>5.1837319852108958</v>
      </c>
      <c r="S10" s="58"/>
      <c r="T10" s="58"/>
    </row>
    <row r="11" spans="1:20" ht="15.75" thickBot="1">
      <c r="A11" s="224" t="s">
        <v>27</v>
      </c>
      <c r="B11" s="220">
        <v>190</v>
      </c>
      <c r="C11" s="217">
        <v>233</v>
      </c>
      <c r="D11" s="218">
        <v>242</v>
      </c>
      <c r="E11" s="218">
        <v>197</v>
      </c>
      <c r="F11" s="218">
        <v>293</v>
      </c>
      <c r="G11" s="219">
        <v>304</v>
      </c>
      <c r="H11" s="219">
        <v>268</v>
      </c>
      <c r="I11" s="219">
        <v>285</v>
      </c>
      <c r="J11" s="218">
        <v>266</v>
      </c>
      <c r="K11" s="217">
        <v>169</v>
      </c>
      <c r="L11" s="217">
        <v>172</v>
      </c>
      <c r="M11" s="216">
        <v>197</v>
      </c>
      <c r="N11" s="223">
        <f t="shared" si="0"/>
        <v>2816</v>
      </c>
      <c r="O11" s="222">
        <f t="shared" si="1"/>
        <v>234.66666666666666</v>
      </c>
      <c r="P11" s="46">
        <f t="shared" si="2"/>
        <v>4.2496038632762394</v>
      </c>
      <c r="S11" s="58"/>
      <c r="T11" s="58"/>
    </row>
    <row r="12" spans="1:20" ht="15" customHeight="1" thickBot="1">
      <c r="A12" s="224" t="s">
        <v>31</v>
      </c>
      <c r="B12" s="220">
        <v>227</v>
      </c>
      <c r="C12" s="217">
        <v>187</v>
      </c>
      <c r="D12" s="218">
        <v>197</v>
      </c>
      <c r="E12" s="218">
        <v>205</v>
      </c>
      <c r="F12" s="218">
        <v>303</v>
      </c>
      <c r="G12" s="219">
        <v>210</v>
      </c>
      <c r="H12" s="219">
        <v>237</v>
      </c>
      <c r="I12" s="219">
        <v>155</v>
      </c>
      <c r="J12" s="218">
        <v>167</v>
      </c>
      <c r="K12" s="217">
        <v>182</v>
      </c>
      <c r="L12" s="217">
        <v>198</v>
      </c>
      <c r="M12" s="216">
        <v>212</v>
      </c>
      <c r="N12" s="223">
        <f t="shared" si="0"/>
        <v>2480</v>
      </c>
      <c r="O12" s="222">
        <f t="shared" si="1"/>
        <v>206.66666666666666</v>
      </c>
      <c r="P12" s="46">
        <f t="shared" si="2"/>
        <v>3.7425488568625971</v>
      </c>
      <c r="S12" s="58"/>
      <c r="T12" s="58"/>
    </row>
    <row r="13" spans="1:20" ht="15.75" thickBot="1">
      <c r="A13" s="221" t="s">
        <v>5</v>
      </c>
      <c r="B13" s="220">
        <v>197</v>
      </c>
      <c r="C13" s="217">
        <v>213</v>
      </c>
      <c r="D13" s="218">
        <v>172</v>
      </c>
      <c r="E13" s="218">
        <v>208</v>
      </c>
      <c r="F13" s="218">
        <v>210</v>
      </c>
      <c r="G13" s="219">
        <v>192</v>
      </c>
      <c r="H13" s="219">
        <v>221</v>
      </c>
      <c r="I13" s="219">
        <v>184</v>
      </c>
      <c r="J13" s="218">
        <v>236</v>
      </c>
      <c r="K13" s="217">
        <v>184</v>
      </c>
      <c r="L13" s="217">
        <v>180</v>
      </c>
      <c r="M13" s="216">
        <v>174</v>
      </c>
      <c r="N13" s="223">
        <f t="shared" si="0"/>
        <v>2371</v>
      </c>
      <c r="O13" s="222">
        <f t="shared" si="1"/>
        <v>197.58333333333334</v>
      </c>
      <c r="P13" s="46">
        <f t="shared" si="2"/>
        <v>3.578057798234362</v>
      </c>
      <c r="S13" s="58"/>
      <c r="T13" s="58"/>
    </row>
    <row r="14" spans="1:20" ht="15.75" thickBot="1">
      <c r="A14" s="221" t="s">
        <v>143</v>
      </c>
      <c r="B14" s="220">
        <v>203</v>
      </c>
      <c r="C14" s="217">
        <v>251</v>
      </c>
      <c r="D14" s="218">
        <v>234</v>
      </c>
      <c r="E14" s="218">
        <v>210</v>
      </c>
      <c r="F14" s="218">
        <v>215</v>
      </c>
      <c r="G14" s="219">
        <v>160</v>
      </c>
      <c r="H14" s="219">
        <v>146</v>
      </c>
      <c r="I14" s="219">
        <v>141</v>
      </c>
      <c r="J14" s="218">
        <v>195</v>
      </c>
      <c r="K14" s="217">
        <v>158</v>
      </c>
      <c r="L14" s="217">
        <v>108</v>
      </c>
      <c r="M14" s="216">
        <v>102</v>
      </c>
      <c r="N14" s="223">
        <f t="shared" si="0"/>
        <v>2123</v>
      </c>
      <c r="O14" s="222">
        <f t="shared" si="1"/>
        <v>176.91666666666666</v>
      </c>
      <c r="P14" s="46">
        <f t="shared" si="2"/>
        <v>3.2038029125481025</v>
      </c>
      <c r="S14" s="58"/>
      <c r="T14" s="58"/>
    </row>
    <row r="15" spans="1:20" ht="15.75" thickBot="1">
      <c r="A15" s="221" t="s">
        <v>12</v>
      </c>
      <c r="B15" s="220">
        <v>206</v>
      </c>
      <c r="C15" s="217">
        <v>165</v>
      </c>
      <c r="D15" s="218">
        <v>194</v>
      </c>
      <c r="E15" s="218">
        <v>222</v>
      </c>
      <c r="F15" s="218">
        <v>193</v>
      </c>
      <c r="G15" s="219">
        <v>134</v>
      </c>
      <c r="H15" s="219">
        <v>198</v>
      </c>
      <c r="I15" s="219">
        <v>158</v>
      </c>
      <c r="J15" s="218">
        <v>155</v>
      </c>
      <c r="K15" s="217">
        <v>130</v>
      </c>
      <c r="L15" s="217">
        <v>162</v>
      </c>
      <c r="M15" s="216">
        <v>166</v>
      </c>
      <c r="N15" s="223">
        <f t="shared" si="0"/>
        <v>2083</v>
      </c>
      <c r="O15" s="222">
        <f t="shared" si="1"/>
        <v>173.58333333333334</v>
      </c>
      <c r="P15" s="46">
        <f t="shared" si="2"/>
        <v>3.143439221308383</v>
      </c>
      <c r="S15" s="58"/>
      <c r="T15" s="58"/>
    </row>
    <row r="16" spans="1:20" ht="15.75" thickBot="1">
      <c r="A16" s="221" t="s">
        <v>13</v>
      </c>
      <c r="B16" s="220">
        <v>140</v>
      </c>
      <c r="C16" s="217">
        <v>137</v>
      </c>
      <c r="D16" s="218">
        <v>194</v>
      </c>
      <c r="E16" s="218">
        <v>149</v>
      </c>
      <c r="F16" s="218">
        <v>161</v>
      </c>
      <c r="G16" s="219">
        <v>142</v>
      </c>
      <c r="H16" s="219">
        <v>159</v>
      </c>
      <c r="I16" s="219">
        <v>166</v>
      </c>
      <c r="J16" s="218">
        <v>176</v>
      </c>
      <c r="K16" s="217">
        <v>151</v>
      </c>
      <c r="L16" s="217">
        <v>131</v>
      </c>
      <c r="M16" s="216">
        <v>162</v>
      </c>
      <c r="N16" s="215">
        <f t="shared" si="0"/>
        <v>1868</v>
      </c>
      <c r="O16" s="214">
        <f t="shared" si="1"/>
        <v>155.66666666666666</v>
      </c>
      <c r="P16" s="46">
        <f t="shared" si="2"/>
        <v>2.8189843808948916</v>
      </c>
      <c r="S16" s="58"/>
      <c r="T16" s="58"/>
    </row>
    <row r="17" spans="1:41" ht="15.75" customHeight="1" thickBot="1">
      <c r="A17" s="213" t="s">
        <v>11</v>
      </c>
      <c r="B17" s="212">
        <f t="shared" ref="B17:N17" si="3">SUM(B7:B16)</f>
        <v>1950</v>
      </c>
      <c r="C17" s="212">
        <f t="shared" si="3"/>
        <v>2081</v>
      </c>
      <c r="D17" s="212">
        <f t="shared" si="3"/>
        <v>2496</v>
      </c>
      <c r="E17" s="212">
        <f t="shared" si="3"/>
        <v>2481</v>
      </c>
      <c r="F17" s="212">
        <f t="shared" si="3"/>
        <v>3129</v>
      </c>
      <c r="G17" s="212">
        <f t="shared" si="3"/>
        <v>3078</v>
      </c>
      <c r="H17" s="212">
        <f t="shared" si="3"/>
        <v>2848</v>
      </c>
      <c r="I17" s="212">
        <f t="shared" si="3"/>
        <v>2876</v>
      </c>
      <c r="J17" s="212">
        <f t="shared" si="3"/>
        <v>2980</v>
      </c>
      <c r="K17" s="212">
        <f t="shared" si="3"/>
        <v>2678</v>
      </c>
      <c r="L17" s="212">
        <f t="shared" si="3"/>
        <v>2640</v>
      </c>
      <c r="M17" s="212">
        <f t="shared" si="3"/>
        <v>2418</v>
      </c>
      <c r="N17" s="211">
        <f t="shared" si="3"/>
        <v>31655</v>
      </c>
      <c r="O17" s="211">
        <f t="shared" si="1"/>
        <v>2637.9166666666665</v>
      </c>
      <c r="P17" s="46">
        <f t="shared" si="2"/>
        <v>47.770316154832869</v>
      </c>
      <c r="S17" s="58"/>
      <c r="T17" s="58"/>
    </row>
    <row r="18" spans="1:41" s="208" customFormat="1" ht="15" customHeight="1">
      <c r="A18" s="208" t="s">
        <v>17</v>
      </c>
      <c r="C18" s="210"/>
      <c r="O18" s="208" t="s">
        <v>18</v>
      </c>
      <c r="P18" s="209">
        <f>100-P17</f>
        <v>52.229683845167131</v>
      </c>
    </row>
    <row r="19" spans="1:41" s="74" customFormat="1" ht="15" customHeight="1">
      <c r="A19" s="202"/>
      <c r="B19" s="202"/>
      <c r="C19" s="201"/>
      <c r="D19" s="426"/>
      <c r="E19" s="426"/>
      <c r="F19" s="426"/>
      <c r="G19" s="426"/>
      <c r="H19" s="426"/>
      <c r="W19" s="200"/>
    </row>
    <row r="20" spans="1:41" s="74" customFormat="1" ht="15" customHeight="1">
      <c r="A20" s="204"/>
      <c r="B20" s="204"/>
      <c r="C20" s="203"/>
      <c r="E20" s="200"/>
      <c r="O20" s="200"/>
      <c r="W20" s="200"/>
      <c r="AC20" s="199"/>
      <c r="AD20" s="161"/>
      <c r="AE20" s="161"/>
      <c r="AF20" s="161"/>
      <c r="AG20" s="161"/>
      <c r="AH20" s="161"/>
      <c r="AI20" s="161"/>
      <c r="AJ20" s="198"/>
      <c r="AK20" s="161"/>
      <c r="AL20" s="161"/>
      <c r="AM20" s="161"/>
      <c r="AN20" s="161"/>
      <c r="AO20" s="162"/>
    </row>
    <row r="21" spans="1:41" s="74" customFormat="1" ht="15" customHeight="1">
      <c r="A21" s="202"/>
      <c r="B21" s="202"/>
      <c r="C21" s="201"/>
      <c r="D21" s="426"/>
      <c r="E21" s="426"/>
      <c r="F21" s="426"/>
      <c r="G21" s="426"/>
      <c r="H21" s="426"/>
      <c r="L21" s="207"/>
      <c r="P21" s="206"/>
      <c r="W21" s="200"/>
      <c r="AC21" s="199"/>
      <c r="AD21" s="161"/>
      <c r="AE21" s="161"/>
      <c r="AF21" s="161"/>
      <c r="AG21" s="161"/>
      <c r="AH21" s="161"/>
      <c r="AI21" s="161"/>
      <c r="AJ21" s="198"/>
      <c r="AK21" s="161"/>
      <c r="AL21" s="161"/>
      <c r="AM21" s="161"/>
      <c r="AN21" s="161"/>
      <c r="AO21" s="162"/>
    </row>
    <row r="22" spans="1:41" s="74" customFormat="1" ht="15" customHeight="1">
      <c r="A22" s="202"/>
      <c r="B22" s="202"/>
      <c r="C22" s="201"/>
      <c r="E22" s="200"/>
      <c r="O22" s="200"/>
      <c r="W22" s="205"/>
      <c r="AC22" s="199"/>
      <c r="AD22" s="161"/>
      <c r="AE22" s="161"/>
      <c r="AF22" s="161"/>
      <c r="AG22" s="161"/>
      <c r="AH22" s="161"/>
      <c r="AI22" s="161"/>
      <c r="AJ22" s="198"/>
      <c r="AK22" s="161"/>
      <c r="AL22" s="161"/>
      <c r="AM22" s="161"/>
      <c r="AN22" s="161"/>
      <c r="AO22" s="162"/>
    </row>
    <row r="23" spans="1:41" s="74" customFormat="1" ht="15" customHeight="1">
      <c r="A23" s="202"/>
      <c r="B23" s="202"/>
      <c r="C23" s="201"/>
      <c r="D23" s="426"/>
      <c r="E23" s="426"/>
      <c r="F23" s="426"/>
      <c r="G23" s="426"/>
      <c r="H23" s="426"/>
      <c r="W23" s="200"/>
      <c r="AC23" s="199"/>
      <c r="AD23" s="161"/>
      <c r="AE23" s="161"/>
      <c r="AF23" s="161"/>
      <c r="AG23" s="161"/>
      <c r="AH23" s="161"/>
      <c r="AI23" s="161"/>
      <c r="AJ23" s="198"/>
      <c r="AK23" s="161"/>
      <c r="AL23" s="161"/>
      <c r="AM23" s="161"/>
      <c r="AN23" s="161"/>
      <c r="AO23" s="162"/>
    </row>
    <row r="24" spans="1:41" s="74" customFormat="1" ht="15" customHeight="1">
      <c r="A24" s="204"/>
      <c r="B24" s="204"/>
      <c r="C24" s="203"/>
      <c r="E24" s="200"/>
      <c r="W24" s="200"/>
      <c r="AC24" s="199"/>
      <c r="AD24" s="161"/>
      <c r="AE24" s="161"/>
      <c r="AF24" s="161"/>
      <c r="AG24" s="161"/>
      <c r="AH24" s="161"/>
      <c r="AI24" s="161"/>
      <c r="AJ24" s="198"/>
      <c r="AK24" s="161"/>
      <c r="AL24" s="161"/>
      <c r="AM24" s="161"/>
      <c r="AN24" s="161"/>
      <c r="AO24" s="162"/>
    </row>
    <row r="25" spans="1:41" s="74" customFormat="1" ht="15" customHeight="1">
      <c r="A25" s="202"/>
      <c r="B25" s="202"/>
      <c r="C25" s="201"/>
      <c r="E25" s="200"/>
      <c r="W25" s="200"/>
      <c r="AC25" s="199"/>
      <c r="AD25" s="161"/>
      <c r="AE25" s="161"/>
      <c r="AF25" s="161"/>
      <c r="AG25" s="161"/>
      <c r="AH25" s="161"/>
      <c r="AI25" s="161"/>
      <c r="AJ25" s="198"/>
      <c r="AK25" s="161"/>
      <c r="AL25" s="161"/>
      <c r="AM25" s="161"/>
      <c r="AN25" s="161"/>
      <c r="AO25" s="162"/>
    </row>
    <row r="26" spans="1:41" s="67" customFormat="1">
      <c r="C26" s="69"/>
      <c r="E26" s="68"/>
      <c r="G26" s="68"/>
      <c r="AC26" s="73"/>
      <c r="AD26" s="71"/>
      <c r="AE26" s="71"/>
      <c r="AF26" s="71"/>
      <c r="AG26" s="71"/>
      <c r="AH26" s="71"/>
      <c r="AI26" s="71"/>
      <c r="AJ26" s="69"/>
      <c r="AK26" s="71"/>
      <c r="AL26" s="71"/>
      <c r="AM26" s="71"/>
      <c r="AN26" s="71"/>
      <c r="AO26" s="72"/>
    </row>
    <row r="27" spans="1:41" s="67" customFormat="1">
      <c r="C27" s="69"/>
      <c r="E27" s="68"/>
      <c r="G27" s="68"/>
      <c r="R27" s="73"/>
      <c r="S27" s="71"/>
      <c r="T27" s="72"/>
      <c r="U27" s="72"/>
      <c r="V27" s="72"/>
      <c r="W27" s="70"/>
      <c r="AC27" s="73"/>
      <c r="AD27" s="71"/>
      <c r="AE27" s="71"/>
      <c r="AF27" s="71"/>
      <c r="AG27" s="71"/>
      <c r="AH27" s="71"/>
      <c r="AI27" s="71"/>
      <c r="AJ27" s="69"/>
      <c r="AK27" s="71"/>
      <c r="AL27" s="71"/>
      <c r="AM27" s="71"/>
      <c r="AN27" s="71"/>
      <c r="AO27" s="72"/>
    </row>
    <row r="28" spans="1:41" s="67" customFormat="1">
      <c r="C28" s="69"/>
      <c r="E28" s="68"/>
      <c r="G28" s="68"/>
      <c r="R28" s="73"/>
      <c r="S28" s="71"/>
      <c r="T28" s="72"/>
      <c r="U28" s="72"/>
      <c r="V28" s="72"/>
      <c r="W28" s="70"/>
      <c r="AC28" s="73"/>
      <c r="AD28" s="71"/>
      <c r="AE28" s="71"/>
      <c r="AF28" s="71"/>
      <c r="AG28" s="71"/>
      <c r="AH28" s="71"/>
      <c r="AI28" s="71"/>
      <c r="AJ28" s="69"/>
      <c r="AK28" s="71"/>
      <c r="AL28" s="71"/>
      <c r="AM28" s="71"/>
      <c r="AN28" s="71"/>
      <c r="AO28" s="72"/>
    </row>
    <row r="29" spans="1:41" s="67" customFormat="1">
      <c r="C29" s="69"/>
      <c r="E29" s="68"/>
      <c r="G29" s="68"/>
      <c r="R29" s="73"/>
      <c r="S29" s="71"/>
      <c r="T29" s="72"/>
      <c r="U29" s="72"/>
      <c r="V29" s="72"/>
      <c r="W29" s="70"/>
      <c r="AC29" s="73"/>
      <c r="AD29" s="71"/>
      <c r="AE29" s="71"/>
      <c r="AF29" s="71"/>
      <c r="AG29" s="71"/>
      <c r="AH29" s="71"/>
      <c r="AI29" s="71"/>
      <c r="AJ29" s="69"/>
      <c r="AK29" s="71"/>
      <c r="AL29" s="71"/>
      <c r="AM29" s="71"/>
      <c r="AN29" s="71"/>
      <c r="AO29" s="72"/>
    </row>
    <row r="30" spans="1:41" s="67" customFormat="1">
      <c r="C30" s="69"/>
      <c r="E30" s="68"/>
      <c r="G30" s="68"/>
      <c r="R30" s="73"/>
      <c r="S30" s="71"/>
      <c r="T30" s="72"/>
      <c r="U30" s="72"/>
      <c r="V30" s="72"/>
      <c r="W30" s="70"/>
      <c r="AO30" s="68"/>
    </row>
    <row r="31" spans="1:41" s="67" customFormat="1">
      <c r="C31" s="69"/>
      <c r="E31" s="68"/>
      <c r="G31" s="68"/>
      <c r="R31" s="73"/>
      <c r="S31" s="71"/>
      <c r="T31" s="72"/>
      <c r="U31" s="72"/>
      <c r="V31" s="72"/>
      <c r="W31" s="70"/>
    </row>
    <row r="32" spans="1:41" s="67" customFormat="1">
      <c r="C32" s="69"/>
      <c r="E32" s="68"/>
      <c r="G32" s="68"/>
      <c r="R32" s="73"/>
      <c r="S32" s="71"/>
      <c r="T32" s="72"/>
      <c r="U32" s="72"/>
      <c r="V32" s="72"/>
      <c r="W32" s="70"/>
    </row>
    <row r="33" spans="1:23" s="67" customFormat="1">
      <c r="C33" s="69"/>
      <c r="E33" s="68"/>
      <c r="G33" s="68"/>
      <c r="R33" s="73"/>
      <c r="S33" s="71"/>
      <c r="T33" s="72"/>
      <c r="U33" s="72"/>
      <c r="V33" s="72"/>
      <c r="W33" s="70"/>
    </row>
    <row r="34" spans="1:23" s="67" customFormat="1">
      <c r="C34" s="69"/>
      <c r="E34" s="68"/>
      <c r="G34" s="68"/>
      <c r="R34" s="73"/>
      <c r="S34" s="71"/>
      <c r="T34" s="72"/>
      <c r="U34" s="72"/>
      <c r="V34" s="72"/>
      <c r="W34" s="70"/>
    </row>
    <row r="35" spans="1:23" s="67" customFormat="1">
      <c r="C35" s="69"/>
      <c r="E35" s="68"/>
      <c r="G35" s="68"/>
      <c r="R35" s="73"/>
      <c r="S35" s="71"/>
      <c r="T35" s="72"/>
      <c r="U35" s="72"/>
      <c r="V35" s="72"/>
      <c r="W35" s="70"/>
    </row>
    <row r="36" spans="1:23" s="67" customFormat="1">
      <c r="C36" s="69"/>
      <c r="E36" s="68"/>
      <c r="G36" s="68"/>
      <c r="R36" s="73"/>
      <c r="S36" s="71"/>
      <c r="T36" s="72"/>
      <c r="U36" s="72"/>
      <c r="V36" s="72"/>
      <c r="W36" s="70"/>
    </row>
    <row r="37" spans="1:23">
      <c r="A37" s="67"/>
      <c r="B37" s="67"/>
      <c r="C37" s="69"/>
      <c r="D37" s="67"/>
      <c r="E37" s="68"/>
      <c r="F37" s="67"/>
      <c r="G37" s="68"/>
      <c r="H37" s="67"/>
      <c r="I37" s="67"/>
      <c r="J37" s="67"/>
      <c r="K37" s="67"/>
    </row>
    <row r="38" spans="1:23">
      <c r="A38" s="67"/>
      <c r="B38" s="67"/>
      <c r="C38" s="69"/>
      <c r="D38" s="67"/>
      <c r="E38" s="68"/>
      <c r="F38" s="67"/>
      <c r="G38" s="68"/>
      <c r="H38" s="67"/>
      <c r="I38" s="67"/>
      <c r="J38" s="67"/>
      <c r="K38" s="67"/>
    </row>
    <row r="39" spans="1:23">
      <c r="A39" s="67"/>
      <c r="B39" s="67"/>
      <c r="C39" s="69"/>
      <c r="D39" s="67"/>
      <c r="E39" s="68"/>
      <c r="F39" s="67"/>
      <c r="G39" s="68"/>
      <c r="H39" s="67"/>
      <c r="I39" s="67"/>
      <c r="J39" s="67"/>
      <c r="K39" s="67"/>
    </row>
    <row r="40" spans="1:23">
      <c r="A40" s="67"/>
      <c r="B40" s="67"/>
      <c r="C40" s="69"/>
      <c r="D40" s="67"/>
      <c r="E40" s="68"/>
      <c r="F40" s="67"/>
      <c r="G40" s="68"/>
      <c r="H40" s="67"/>
      <c r="I40" s="67"/>
      <c r="J40" s="67"/>
      <c r="K40" s="67"/>
    </row>
    <row r="41" spans="1:23">
      <c r="A41" s="67"/>
      <c r="B41" s="67"/>
      <c r="C41" s="69"/>
      <c r="D41" s="67"/>
      <c r="E41" s="68"/>
      <c r="F41" s="67"/>
      <c r="G41" s="68"/>
      <c r="H41" s="67"/>
      <c r="I41" s="67"/>
      <c r="J41" s="67"/>
      <c r="K41" s="67"/>
    </row>
    <row r="42" spans="1:23" ht="14.25" customHeight="1">
      <c r="A42" s="62"/>
      <c r="B42" s="62"/>
      <c r="C42" s="64"/>
      <c r="D42" s="62"/>
      <c r="E42" s="63"/>
      <c r="F42" s="62"/>
      <c r="G42" s="63"/>
      <c r="H42" s="62"/>
      <c r="I42" s="62"/>
      <c r="J42" s="62"/>
      <c r="K42" s="62"/>
    </row>
    <row r="43" spans="1:23">
      <c r="A43" s="65"/>
      <c r="B43" s="65"/>
      <c r="C43" s="66"/>
      <c r="D43" s="65"/>
      <c r="E43" s="63"/>
      <c r="F43" s="62"/>
      <c r="G43" s="63"/>
      <c r="H43" s="62"/>
      <c r="I43" s="62"/>
      <c r="J43" s="62"/>
      <c r="K43" s="62"/>
    </row>
    <row r="44" spans="1:23" ht="14.25" customHeight="1">
      <c r="A44" s="62"/>
      <c r="B44" s="62"/>
      <c r="C44" s="64"/>
      <c r="D44" s="62"/>
      <c r="E44" s="63"/>
      <c r="F44" s="62"/>
      <c r="G44" s="63"/>
      <c r="H44" s="62"/>
      <c r="I44" s="62"/>
      <c r="J44" s="62"/>
      <c r="K44" s="62"/>
    </row>
    <row r="45" spans="1:23">
      <c r="A45" s="60"/>
      <c r="B45" s="60"/>
      <c r="C45" s="61"/>
      <c r="D45" s="60"/>
    </row>
    <row r="46" spans="1:23" ht="14.25" customHeight="1"/>
  </sheetData>
  <mergeCells count="3">
    <mergeCell ref="D19:H19"/>
    <mergeCell ref="D21:H21"/>
    <mergeCell ref="D23:H23"/>
  </mergeCells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0"/>
  <sheetViews>
    <sheetView zoomScaleNormal="100" workbookViewId="0">
      <selection activeCell="P2" sqref="P2"/>
    </sheetView>
  </sheetViews>
  <sheetFormatPr defaultRowHeight="15"/>
  <cols>
    <col min="1" max="1" width="68" style="39" customWidth="1"/>
    <col min="2" max="2" width="7.5703125" style="168" bestFit="1" customWidth="1"/>
    <col min="3" max="3" width="7.7109375" style="168" bestFit="1" customWidth="1"/>
    <col min="4" max="4" width="7.140625" style="168" bestFit="1" customWidth="1"/>
    <col min="5" max="5" width="7" style="168" bestFit="1" customWidth="1"/>
    <col min="6" max="6" width="7.7109375" style="168" bestFit="1" customWidth="1"/>
    <col min="7" max="7" width="6.42578125" style="168" bestFit="1" customWidth="1"/>
    <col min="8" max="8" width="7.140625" style="168" bestFit="1" customWidth="1"/>
    <col min="9" max="9" width="7.42578125" style="168" bestFit="1" customWidth="1"/>
    <col min="10" max="10" width="7.28515625" style="168" bestFit="1" customWidth="1"/>
    <col min="11" max="11" width="7.7109375" style="168" bestFit="1" customWidth="1"/>
    <col min="12" max="12" width="7.28515625" style="168" bestFit="1" customWidth="1"/>
    <col min="13" max="14" width="7" style="168" bestFit="1" customWidth="1"/>
    <col min="15" max="15" width="8.85546875" style="168" customWidth="1"/>
    <col min="16" max="16" width="8.7109375" style="169" bestFit="1" customWidth="1"/>
    <col min="17" max="17" width="9.140625" style="39" customWidth="1"/>
    <col min="18" max="16384" width="9.140625" style="39"/>
  </cols>
  <sheetData>
    <row r="1" spans="1:16">
      <c r="A1" s="97" t="s">
        <v>24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6">
      <c r="A2" s="97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6">
      <c r="A3" s="97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6" ht="15.75">
      <c r="A4" s="56" t="s">
        <v>311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6" ht="15.75" thickBot="1"/>
    <row r="6" spans="1:16" ht="15.75" thickBot="1">
      <c r="A6" s="54" t="s">
        <v>310</v>
      </c>
      <c r="B6" s="50">
        <v>45627</v>
      </c>
      <c r="C6" s="51">
        <v>45597</v>
      </c>
      <c r="D6" s="53">
        <v>45566</v>
      </c>
      <c r="E6" s="51">
        <v>45536</v>
      </c>
      <c r="F6" s="51">
        <v>45505</v>
      </c>
      <c r="G6" s="51">
        <v>45474</v>
      </c>
      <c r="H6" s="51">
        <v>45444</v>
      </c>
      <c r="I6" s="52">
        <v>45413</v>
      </c>
      <c r="J6" s="51">
        <v>45383</v>
      </c>
      <c r="K6" s="50">
        <v>45352</v>
      </c>
      <c r="L6" s="49">
        <v>45323</v>
      </c>
      <c r="M6" s="48">
        <v>45292</v>
      </c>
      <c r="N6" s="173" t="s">
        <v>11</v>
      </c>
      <c r="O6" s="47" t="s">
        <v>16</v>
      </c>
      <c r="P6" s="46" t="s">
        <v>309</v>
      </c>
    </row>
    <row r="7" spans="1:16">
      <c r="A7" s="45" t="s">
        <v>308</v>
      </c>
      <c r="B7" s="75">
        <v>0</v>
      </c>
      <c r="C7" s="139">
        <v>0</v>
      </c>
      <c r="D7" s="44">
        <v>1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3">
        <v>0</v>
      </c>
      <c r="L7" s="43">
        <v>0</v>
      </c>
      <c r="M7" s="42">
        <v>0</v>
      </c>
      <c r="N7" s="41">
        <f t="shared" ref="N7:N70" si="0">SUM(B7:M7)</f>
        <v>1</v>
      </c>
      <c r="O7" s="40">
        <f t="shared" ref="O7:O70" si="1">AVERAGE(B7:M7)</f>
        <v>8.3333333333333329E-2</v>
      </c>
      <c r="P7" s="104">
        <f t="shared" ref="P7:P70" si="2">(N7/$N$261)*100</f>
        <v>1.5090922809929829E-3</v>
      </c>
    </row>
    <row r="8" spans="1:16" s="130" customFormat="1">
      <c r="A8" s="117" t="s">
        <v>307</v>
      </c>
      <c r="B8" s="75">
        <v>0</v>
      </c>
      <c r="C8" s="139">
        <v>0</v>
      </c>
      <c r="D8" s="137">
        <v>0</v>
      </c>
      <c r="E8" s="137">
        <v>0</v>
      </c>
      <c r="F8" s="137">
        <v>0</v>
      </c>
      <c r="G8" s="137">
        <v>0</v>
      </c>
      <c r="H8" s="137">
        <v>0</v>
      </c>
      <c r="I8" s="137">
        <v>0</v>
      </c>
      <c r="J8" s="137">
        <v>0</v>
      </c>
      <c r="K8" s="139">
        <v>0</v>
      </c>
      <c r="L8" s="139">
        <v>0</v>
      </c>
      <c r="M8" s="140">
        <v>0</v>
      </c>
      <c r="N8" s="103">
        <f t="shared" si="0"/>
        <v>0</v>
      </c>
      <c r="O8" s="114">
        <f t="shared" si="1"/>
        <v>0</v>
      </c>
      <c r="P8" s="141">
        <f t="shared" si="2"/>
        <v>0</v>
      </c>
    </row>
    <row r="9" spans="1:16" s="130" customFormat="1">
      <c r="A9" s="117" t="s">
        <v>306</v>
      </c>
      <c r="B9" s="75">
        <v>0</v>
      </c>
      <c r="C9" s="139">
        <v>0</v>
      </c>
      <c r="D9" s="137">
        <v>0</v>
      </c>
      <c r="E9" s="137">
        <v>0</v>
      </c>
      <c r="F9" s="137">
        <v>0</v>
      </c>
      <c r="G9" s="137">
        <v>0</v>
      </c>
      <c r="H9" s="137">
        <v>0</v>
      </c>
      <c r="I9" s="137">
        <v>0</v>
      </c>
      <c r="J9" s="137">
        <v>0</v>
      </c>
      <c r="K9" s="139">
        <v>0</v>
      </c>
      <c r="L9" s="139">
        <v>0</v>
      </c>
      <c r="M9" s="140">
        <v>0</v>
      </c>
      <c r="N9" s="115">
        <f t="shared" si="0"/>
        <v>0</v>
      </c>
      <c r="O9" s="116">
        <f t="shared" si="1"/>
        <v>0</v>
      </c>
      <c r="P9" s="132">
        <f t="shared" si="2"/>
        <v>0</v>
      </c>
    </row>
    <row r="10" spans="1:16" s="130" customFormat="1">
      <c r="A10" s="117" t="s">
        <v>305</v>
      </c>
      <c r="B10" s="75">
        <v>2</v>
      </c>
      <c r="C10" s="139">
        <v>4</v>
      </c>
      <c r="D10" s="137">
        <v>3</v>
      </c>
      <c r="E10" s="137">
        <v>6</v>
      </c>
      <c r="F10" s="137">
        <v>9</v>
      </c>
      <c r="G10" s="137">
        <v>4</v>
      </c>
      <c r="H10" s="137">
        <v>9</v>
      </c>
      <c r="I10" s="137">
        <v>9</v>
      </c>
      <c r="J10" s="137">
        <v>5</v>
      </c>
      <c r="K10" s="139">
        <v>4</v>
      </c>
      <c r="L10" s="139">
        <v>1</v>
      </c>
      <c r="M10" s="140">
        <v>4</v>
      </c>
      <c r="N10" s="133">
        <f t="shared" si="0"/>
        <v>60</v>
      </c>
      <c r="O10" s="134">
        <f t="shared" si="1"/>
        <v>5</v>
      </c>
      <c r="P10" s="132">
        <f t="shared" si="2"/>
        <v>9.0545536859578959E-2</v>
      </c>
    </row>
    <row r="11" spans="1:16" s="130" customFormat="1">
      <c r="A11" s="117" t="s">
        <v>304</v>
      </c>
      <c r="B11" s="75">
        <v>8</v>
      </c>
      <c r="C11" s="139">
        <v>15</v>
      </c>
      <c r="D11" s="137">
        <v>3</v>
      </c>
      <c r="E11" s="137">
        <v>18</v>
      </c>
      <c r="F11" s="137">
        <v>14</v>
      </c>
      <c r="G11" s="137">
        <v>12</v>
      </c>
      <c r="H11" s="137">
        <v>22</v>
      </c>
      <c r="I11" s="137">
        <v>12</v>
      </c>
      <c r="J11" s="137">
        <v>5</v>
      </c>
      <c r="K11" s="139">
        <v>4</v>
      </c>
      <c r="L11" s="139">
        <v>2</v>
      </c>
      <c r="M11" s="140">
        <v>6</v>
      </c>
      <c r="N11" s="133">
        <f t="shared" si="0"/>
        <v>121</v>
      </c>
      <c r="O11" s="134">
        <f t="shared" si="1"/>
        <v>10.083333333333334</v>
      </c>
      <c r="P11" s="132">
        <f t="shared" si="2"/>
        <v>0.18260016600015089</v>
      </c>
    </row>
    <row r="12" spans="1:16" s="130" customFormat="1">
      <c r="A12" s="117" t="s">
        <v>303</v>
      </c>
      <c r="B12" s="75">
        <v>0</v>
      </c>
      <c r="C12" s="139">
        <v>0</v>
      </c>
      <c r="D12" s="137">
        <v>1</v>
      </c>
      <c r="E12" s="137">
        <v>0</v>
      </c>
      <c r="F12" s="137">
        <v>1</v>
      </c>
      <c r="G12" s="137">
        <v>0</v>
      </c>
      <c r="H12" s="137">
        <v>0</v>
      </c>
      <c r="I12" s="137">
        <v>0</v>
      </c>
      <c r="J12" s="137">
        <v>1</v>
      </c>
      <c r="K12" s="139">
        <v>0</v>
      </c>
      <c r="L12" s="139">
        <v>0</v>
      </c>
      <c r="M12" s="140">
        <v>0</v>
      </c>
      <c r="N12" s="133">
        <f t="shared" si="0"/>
        <v>3</v>
      </c>
      <c r="O12" s="134">
        <f t="shared" si="1"/>
        <v>0.25</v>
      </c>
      <c r="P12" s="132">
        <f t="shared" si="2"/>
        <v>4.5272768429789481E-3</v>
      </c>
    </row>
    <row r="13" spans="1:16" s="130" customFormat="1">
      <c r="A13" s="131" t="s">
        <v>302</v>
      </c>
      <c r="B13" s="75">
        <v>1</v>
      </c>
      <c r="C13" s="139">
        <v>0</v>
      </c>
      <c r="D13" s="137">
        <v>2</v>
      </c>
      <c r="E13" s="137">
        <v>3</v>
      </c>
      <c r="F13" s="137">
        <v>5</v>
      </c>
      <c r="G13" s="137">
        <v>2</v>
      </c>
      <c r="H13" s="137">
        <v>4</v>
      </c>
      <c r="I13" s="137">
        <v>10</v>
      </c>
      <c r="J13" s="137">
        <v>5</v>
      </c>
      <c r="K13" s="139">
        <v>20</v>
      </c>
      <c r="L13" s="139">
        <v>20</v>
      </c>
      <c r="M13" s="140">
        <v>2</v>
      </c>
      <c r="N13" s="133">
        <f t="shared" si="0"/>
        <v>74</v>
      </c>
      <c r="O13" s="134">
        <f t="shared" si="1"/>
        <v>6.166666666666667</v>
      </c>
      <c r="P13" s="132">
        <f t="shared" si="2"/>
        <v>0.11167282879348073</v>
      </c>
    </row>
    <row r="14" spans="1:16" s="130" customFormat="1">
      <c r="A14" s="117" t="s">
        <v>301</v>
      </c>
      <c r="B14" s="75">
        <v>0</v>
      </c>
      <c r="C14" s="139">
        <v>0</v>
      </c>
      <c r="D14" s="137">
        <v>0</v>
      </c>
      <c r="E14" s="137">
        <v>1</v>
      </c>
      <c r="F14" s="137">
        <v>0</v>
      </c>
      <c r="G14" s="137">
        <v>1</v>
      </c>
      <c r="H14" s="137">
        <v>0</v>
      </c>
      <c r="I14" s="137">
        <v>0</v>
      </c>
      <c r="J14" s="137">
        <v>0</v>
      </c>
      <c r="K14" s="139">
        <v>1</v>
      </c>
      <c r="L14" s="139">
        <v>0</v>
      </c>
      <c r="M14" s="140">
        <v>0</v>
      </c>
      <c r="N14" s="133">
        <f t="shared" si="0"/>
        <v>3</v>
      </c>
      <c r="O14" s="134">
        <f t="shared" si="1"/>
        <v>0.25</v>
      </c>
      <c r="P14" s="132">
        <f t="shared" si="2"/>
        <v>4.5272768429789481E-3</v>
      </c>
    </row>
    <row r="15" spans="1:16" s="130" customFormat="1">
      <c r="A15" s="117" t="s">
        <v>300</v>
      </c>
      <c r="B15" s="75">
        <v>2</v>
      </c>
      <c r="C15" s="139">
        <v>0</v>
      </c>
      <c r="D15" s="137">
        <v>0</v>
      </c>
      <c r="E15" s="137">
        <v>1</v>
      </c>
      <c r="F15" s="137">
        <v>2</v>
      </c>
      <c r="G15" s="137">
        <v>1</v>
      </c>
      <c r="H15" s="137">
        <v>3</v>
      </c>
      <c r="I15" s="137">
        <v>4</v>
      </c>
      <c r="J15" s="137">
        <v>7</v>
      </c>
      <c r="K15" s="139">
        <v>2</v>
      </c>
      <c r="L15" s="139">
        <v>0</v>
      </c>
      <c r="M15" s="140">
        <v>2</v>
      </c>
      <c r="N15" s="133">
        <f t="shared" si="0"/>
        <v>24</v>
      </c>
      <c r="O15" s="134">
        <f t="shared" si="1"/>
        <v>2</v>
      </c>
      <c r="P15" s="132">
        <f t="shared" si="2"/>
        <v>3.6218214743831585E-2</v>
      </c>
    </row>
    <row r="16" spans="1:16" s="130" customFormat="1">
      <c r="A16" s="117" t="s">
        <v>299</v>
      </c>
      <c r="B16" s="75">
        <v>15</v>
      </c>
      <c r="C16" s="139">
        <v>2</v>
      </c>
      <c r="D16" s="137">
        <v>0</v>
      </c>
      <c r="E16" s="137">
        <v>2</v>
      </c>
      <c r="F16" s="137">
        <v>2</v>
      </c>
      <c r="G16" s="137">
        <v>4</v>
      </c>
      <c r="H16" s="137">
        <v>3</v>
      </c>
      <c r="I16" s="137">
        <v>2</v>
      </c>
      <c r="J16" s="137">
        <v>0</v>
      </c>
      <c r="K16" s="139">
        <v>2</v>
      </c>
      <c r="L16" s="139">
        <v>0</v>
      </c>
      <c r="M16" s="140">
        <v>0</v>
      </c>
      <c r="N16" s="133">
        <f t="shared" si="0"/>
        <v>32</v>
      </c>
      <c r="O16" s="134">
        <f t="shared" si="1"/>
        <v>2.6666666666666665</v>
      </c>
      <c r="P16" s="132">
        <f t="shared" si="2"/>
        <v>4.8290952991775452E-2</v>
      </c>
    </row>
    <row r="17" spans="1:16" s="130" customFormat="1">
      <c r="A17" s="117" t="s">
        <v>298</v>
      </c>
      <c r="B17" s="75">
        <v>1</v>
      </c>
      <c r="C17" s="139">
        <v>0</v>
      </c>
      <c r="D17" s="137">
        <v>0</v>
      </c>
      <c r="E17" s="137">
        <v>0</v>
      </c>
      <c r="F17" s="137">
        <v>0</v>
      </c>
      <c r="G17" s="137">
        <v>1</v>
      </c>
      <c r="H17" s="137">
        <v>0</v>
      </c>
      <c r="I17" s="137">
        <v>0</v>
      </c>
      <c r="J17" s="137">
        <v>0</v>
      </c>
      <c r="K17" s="139">
        <v>0</v>
      </c>
      <c r="L17" s="139">
        <v>1</v>
      </c>
      <c r="M17" s="140">
        <v>1</v>
      </c>
      <c r="N17" s="133">
        <f t="shared" si="0"/>
        <v>4</v>
      </c>
      <c r="O17" s="134">
        <f t="shared" si="1"/>
        <v>0.33333333333333331</v>
      </c>
      <c r="P17" s="132">
        <f t="shared" si="2"/>
        <v>6.0363691239719314E-3</v>
      </c>
    </row>
    <row r="18" spans="1:16">
      <c r="A18" s="131" t="s">
        <v>297</v>
      </c>
      <c r="B18" s="136">
        <v>6</v>
      </c>
      <c r="C18" s="139">
        <v>11</v>
      </c>
      <c r="D18" s="138">
        <v>11</v>
      </c>
      <c r="E18" s="138">
        <v>17</v>
      </c>
      <c r="F18" s="138">
        <v>22</v>
      </c>
      <c r="G18" s="137">
        <v>13</v>
      </c>
      <c r="H18" s="137">
        <v>14</v>
      </c>
      <c r="I18" s="137">
        <v>27</v>
      </c>
      <c r="J18" s="138">
        <v>18</v>
      </c>
      <c r="K18" s="139">
        <v>13</v>
      </c>
      <c r="L18" s="139">
        <v>10</v>
      </c>
      <c r="M18" s="140">
        <v>7</v>
      </c>
      <c r="N18" s="133">
        <f t="shared" si="0"/>
        <v>169</v>
      </c>
      <c r="O18" s="134">
        <f t="shared" si="1"/>
        <v>14.083333333333334</v>
      </c>
      <c r="P18" s="132">
        <f t="shared" si="2"/>
        <v>0.2550365954878141</v>
      </c>
    </row>
    <row r="19" spans="1:16">
      <c r="A19" s="135" t="s">
        <v>312</v>
      </c>
      <c r="B19" s="136">
        <v>18</v>
      </c>
      <c r="C19" s="139">
        <v>25</v>
      </c>
      <c r="D19" s="138">
        <v>20</v>
      </c>
      <c r="E19" s="138">
        <v>23</v>
      </c>
      <c r="F19" s="138">
        <v>12</v>
      </c>
      <c r="G19" s="137">
        <v>8</v>
      </c>
      <c r="H19" s="137">
        <v>10</v>
      </c>
      <c r="I19" s="137">
        <v>23</v>
      </c>
      <c r="J19" s="138">
        <v>34</v>
      </c>
      <c r="K19" s="139">
        <v>31</v>
      </c>
      <c r="L19" s="139">
        <v>46</v>
      </c>
      <c r="M19" s="140">
        <v>31</v>
      </c>
      <c r="N19" s="133">
        <f t="shared" si="0"/>
        <v>281</v>
      </c>
      <c r="O19" s="134">
        <f t="shared" si="1"/>
        <v>23.416666666666668</v>
      </c>
      <c r="P19" s="132">
        <f t="shared" si="2"/>
        <v>0.42405493095902813</v>
      </c>
    </row>
    <row r="20" spans="1:16">
      <c r="A20" s="135" t="s">
        <v>296</v>
      </c>
      <c r="B20" s="136">
        <v>1</v>
      </c>
      <c r="C20" s="139">
        <v>2</v>
      </c>
      <c r="D20" s="138">
        <v>1</v>
      </c>
      <c r="E20" s="138">
        <v>0</v>
      </c>
      <c r="F20" s="138">
        <v>0</v>
      </c>
      <c r="G20" s="137">
        <v>1</v>
      </c>
      <c r="H20" s="137">
        <v>0</v>
      </c>
      <c r="I20" s="137">
        <v>0</v>
      </c>
      <c r="J20" s="138">
        <v>0</v>
      </c>
      <c r="K20" s="139">
        <v>0</v>
      </c>
      <c r="L20" s="139">
        <v>0</v>
      </c>
      <c r="M20" s="140">
        <v>1</v>
      </c>
      <c r="N20" s="133">
        <f t="shared" si="0"/>
        <v>6</v>
      </c>
      <c r="O20" s="134">
        <f t="shared" si="1"/>
        <v>0.5</v>
      </c>
      <c r="P20" s="132">
        <f t="shared" si="2"/>
        <v>9.0545536859578963E-3</v>
      </c>
    </row>
    <row r="21" spans="1:16">
      <c r="A21" s="135" t="s">
        <v>295</v>
      </c>
      <c r="B21" s="136">
        <v>4</v>
      </c>
      <c r="C21" s="139">
        <v>4</v>
      </c>
      <c r="D21" s="138">
        <v>5</v>
      </c>
      <c r="E21" s="138">
        <v>5</v>
      </c>
      <c r="F21" s="138">
        <v>6</v>
      </c>
      <c r="G21" s="137">
        <v>9</v>
      </c>
      <c r="H21" s="137">
        <v>7</v>
      </c>
      <c r="I21" s="137">
        <v>3</v>
      </c>
      <c r="J21" s="138">
        <v>4</v>
      </c>
      <c r="K21" s="139">
        <v>2</v>
      </c>
      <c r="L21" s="139">
        <v>1</v>
      </c>
      <c r="M21" s="140">
        <v>5</v>
      </c>
      <c r="N21" s="133">
        <f t="shared" si="0"/>
        <v>55</v>
      </c>
      <c r="O21" s="134">
        <f t="shared" si="1"/>
        <v>4.583333333333333</v>
      </c>
      <c r="P21" s="132">
        <f t="shared" si="2"/>
        <v>8.3000075454614047E-2</v>
      </c>
    </row>
    <row r="22" spans="1:16">
      <c r="A22" s="135" t="s">
        <v>294</v>
      </c>
      <c r="B22" s="136">
        <v>4</v>
      </c>
      <c r="C22" s="139">
        <v>5</v>
      </c>
      <c r="D22" s="138">
        <v>9</v>
      </c>
      <c r="E22" s="138">
        <v>5</v>
      </c>
      <c r="F22" s="138">
        <v>5</v>
      </c>
      <c r="G22" s="137">
        <v>3</v>
      </c>
      <c r="H22" s="137">
        <v>5</v>
      </c>
      <c r="I22" s="137">
        <v>1</v>
      </c>
      <c r="J22" s="138">
        <v>9</v>
      </c>
      <c r="K22" s="139">
        <v>3</v>
      </c>
      <c r="L22" s="139">
        <v>6</v>
      </c>
      <c r="M22" s="140">
        <v>2</v>
      </c>
      <c r="N22" s="133">
        <f t="shared" si="0"/>
        <v>57</v>
      </c>
      <c r="O22" s="134">
        <f t="shared" si="1"/>
        <v>4.75</v>
      </c>
      <c r="P22" s="132">
        <f t="shared" si="2"/>
        <v>8.6018260016600012E-2</v>
      </c>
    </row>
    <row r="23" spans="1:16">
      <c r="A23" s="135" t="s">
        <v>293</v>
      </c>
      <c r="B23" s="136">
        <v>0</v>
      </c>
      <c r="C23" s="139">
        <v>2</v>
      </c>
      <c r="D23" s="138">
        <v>0</v>
      </c>
      <c r="E23" s="138">
        <v>1</v>
      </c>
      <c r="F23" s="138">
        <v>0</v>
      </c>
      <c r="G23" s="137">
        <v>1</v>
      </c>
      <c r="H23" s="137">
        <v>0</v>
      </c>
      <c r="I23" s="137">
        <v>0</v>
      </c>
      <c r="J23" s="138">
        <v>0</v>
      </c>
      <c r="K23" s="139">
        <v>0</v>
      </c>
      <c r="L23" s="139">
        <v>0</v>
      </c>
      <c r="M23" s="140">
        <v>0</v>
      </c>
      <c r="N23" s="133">
        <f t="shared" si="0"/>
        <v>4</v>
      </c>
      <c r="O23" s="134">
        <f t="shared" si="1"/>
        <v>0.33333333333333331</v>
      </c>
      <c r="P23" s="132">
        <f t="shared" si="2"/>
        <v>6.0363691239719314E-3</v>
      </c>
    </row>
    <row r="24" spans="1:16">
      <c r="A24" s="135" t="s">
        <v>292</v>
      </c>
      <c r="B24" s="136">
        <v>3</v>
      </c>
      <c r="C24" s="139">
        <v>0</v>
      </c>
      <c r="D24" s="138">
        <v>8</v>
      </c>
      <c r="E24" s="138">
        <v>6</v>
      </c>
      <c r="F24" s="138">
        <v>8</v>
      </c>
      <c r="G24" s="137">
        <v>0</v>
      </c>
      <c r="H24" s="137">
        <v>4</v>
      </c>
      <c r="I24" s="137">
        <v>11</v>
      </c>
      <c r="J24" s="138">
        <v>7</v>
      </c>
      <c r="K24" s="139">
        <v>12</v>
      </c>
      <c r="L24" s="139">
        <v>4</v>
      </c>
      <c r="M24" s="140">
        <v>0</v>
      </c>
      <c r="N24" s="133">
        <f t="shared" si="0"/>
        <v>63</v>
      </c>
      <c r="O24" s="134">
        <f t="shared" si="1"/>
        <v>5.25</v>
      </c>
      <c r="P24" s="132">
        <f t="shared" si="2"/>
        <v>9.5072813702557907E-2</v>
      </c>
    </row>
    <row r="25" spans="1:16">
      <c r="A25" s="135" t="s">
        <v>291</v>
      </c>
      <c r="B25" s="136">
        <v>0</v>
      </c>
      <c r="C25" s="139">
        <v>0</v>
      </c>
      <c r="D25" s="138">
        <v>0</v>
      </c>
      <c r="E25" s="138">
        <v>0</v>
      </c>
      <c r="F25" s="138">
        <v>0</v>
      </c>
      <c r="G25" s="137">
        <v>0</v>
      </c>
      <c r="H25" s="137">
        <v>0</v>
      </c>
      <c r="I25" s="137">
        <v>0</v>
      </c>
      <c r="J25" s="138">
        <v>0</v>
      </c>
      <c r="K25" s="139">
        <v>0</v>
      </c>
      <c r="L25" s="139">
        <v>0</v>
      </c>
      <c r="M25" s="140">
        <v>0</v>
      </c>
      <c r="N25" s="133">
        <f t="shared" si="0"/>
        <v>0</v>
      </c>
      <c r="O25" s="134">
        <f t="shared" si="1"/>
        <v>0</v>
      </c>
      <c r="P25" s="132">
        <f t="shared" si="2"/>
        <v>0</v>
      </c>
    </row>
    <row r="26" spans="1:16">
      <c r="A26" s="135" t="s">
        <v>290</v>
      </c>
      <c r="B26" s="136">
        <v>1</v>
      </c>
      <c r="C26" s="139">
        <v>0</v>
      </c>
      <c r="D26" s="138">
        <v>0</v>
      </c>
      <c r="E26" s="138">
        <v>0</v>
      </c>
      <c r="F26" s="138">
        <v>0</v>
      </c>
      <c r="G26" s="137">
        <v>0</v>
      </c>
      <c r="H26" s="137">
        <v>0</v>
      </c>
      <c r="I26" s="137">
        <v>1</v>
      </c>
      <c r="J26" s="138">
        <v>0</v>
      </c>
      <c r="K26" s="139">
        <v>1</v>
      </c>
      <c r="L26" s="139">
        <v>0</v>
      </c>
      <c r="M26" s="140">
        <v>0</v>
      </c>
      <c r="N26" s="133">
        <f t="shared" si="0"/>
        <v>3</v>
      </c>
      <c r="O26" s="134">
        <f t="shared" si="1"/>
        <v>0.25</v>
      </c>
      <c r="P26" s="132">
        <f t="shared" si="2"/>
        <v>4.5272768429789481E-3</v>
      </c>
    </row>
    <row r="27" spans="1:16">
      <c r="A27" s="135" t="s">
        <v>289</v>
      </c>
      <c r="B27" s="136">
        <v>0</v>
      </c>
      <c r="C27" s="139">
        <v>0</v>
      </c>
      <c r="D27" s="138">
        <v>0</v>
      </c>
      <c r="E27" s="138">
        <v>0</v>
      </c>
      <c r="F27" s="138">
        <v>0</v>
      </c>
      <c r="G27" s="137">
        <v>1</v>
      </c>
      <c r="H27" s="137">
        <v>0</v>
      </c>
      <c r="I27" s="137">
        <v>0</v>
      </c>
      <c r="J27" s="138">
        <v>0</v>
      </c>
      <c r="K27" s="139">
        <v>0</v>
      </c>
      <c r="L27" s="139">
        <v>0</v>
      </c>
      <c r="M27" s="140">
        <v>0</v>
      </c>
      <c r="N27" s="133">
        <f t="shared" si="0"/>
        <v>1</v>
      </c>
      <c r="O27" s="134">
        <f t="shared" si="1"/>
        <v>8.3333333333333329E-2</v>
      </c>
      <c r="P27" s="132">
        <f t="shared" si="2"/>
        <v>1.5090922809929829E-3</v>
      </c>
    </row>
    <row r="28" spans="1:16">
      <c r="A28" s="135" t="s">
        <v>288</v>
      </c>
      <c r="B28" s="136">
        <v>24</v>
      </c>
      <c r="C28" s="139">
        <v>13</v>
      </c>
      <c r="D28" s="138">
        <v>30</v>
      </c>
      <c r="E28" s="138">
        <v>18</v>
      </c>
      <c r="F28" s="138">
        <v>25</v>
      </c>
      <c r="G28" s="137">
        <v>20</v>
      </c>
      <c r="H28" s="137">
        <v>20</v>
      </c>
      <c r="I28" s="137">
        <v>24</v>
      </c>
      <c r="J28" s="138">
        <v>30</v>
      </c>
      <c r="K28" s="139">
        <v>14</v>
      </c>
      <c r="L28" s="139">
        <v>5</v>
      </c>
      <c r="M28" s="140">
        <v>8</v>
      </c>
      <c r="N28" s="133">
        <f t="shared" si="0"/>
        <v>231</v>
      </c>
      <c r="O28" s="134">
        <f t="shared" si="1"/>
        <v>19.25</v>
      </c>
      <c r="P28" s="132">
        <f t="shared" si="2"/>
        <v>0.34860031690937904</v>
      </c>
    </row>
    <row r="29" spans="1:16">
      <c r="A29" s="135" t="s">
        <v>4</v>
      </c>
      <c r="B29" s="136">
        <v>204</v>
      </c>
      <c r="C29" s="139">
        <v>252</v>
      </c>
      <c r="D29" s="138">
        <v>332</v>
      </c>
      <c r="E29" s="138">
        <v>282</v>
      </c>
      <c r="F29" s="138">
        <v>290</v>
      </c>
      <c r="G29" s="137">
        <v>274</v>
      </c>
      <c r="H29" s="137">
        <v>279</v>
      </c>
      <c r="I29" s="137">
        <v>271</v>
      </c>
      <c r="J29" s="138">
        <v>283</v>
      </c>
      <c r="K29" s="139">
        <v>316</v>
      </c>
      <c r="L29" s="139">
        <v>303</v>
      </c>
      <c r="M29" s="140">
        <v>349</v>
      </c>
      <c r="N29" s="133">
        <f t="shared" si="0"/>
        <v>3435</v>
      </c>
      <c r="O29" s="134">
        <f t="shared" si="1"/>
        <v>286.25</v>
      </c>
      <c r="P29" s="132">
        <f t="shared" si="2"/>
        <v>5.1837319852108958</v>
      </c>
    </row>
    <row r="30" spans="1:16">
      <c r="A30" s="135" t="s">
        <v>287</v>
      </c>
      <c r="B30" s="136">
        <v>1</v>
      </c>
      <c r="C30" s="139">
        <v>0</v>
      </c>
      <c r="D30" s="138">
        <v>0</v>
      </c>
      <c r="E30" s="138">
        <v>0</v>
      </c>
      <c r="F30" s="138">
        <v>0</v>
      </c>
      <c r="G30" s="137">
        <v>0</v>
      </c>
      <c r="H30" s="137">
        <v>0</v>
      </c>
      <c r="I30" s="137">
        <v>0</v>
      </c>
      <c r="J30" s="138">
        <v>0</v>
      </c>
      <c r="K30" s="139">
        <v>1</v>
      </c>
      <c r="L30" s="139">
        <v>0</v>
      </c>
      <c r="M30" s="140">
        <v>1</v>
      </c>
      <c r="N30" s="133">
        <f t="shared" si="0"/>
        <v>3</v>
      </c>
      <c r="O30" s="134">
        <f t="shared" si="1"/>
        <v>0.25</v>
      </c>
      <c r="P30" s="132">
        <f t="shared" si="2"/>
        <v>4.5272768429789481E-3</v>
      </c>
    </row>
    <row r="31" spans="1:16">
      <c r="A31" s="135" t="s">
        <v>286</v>
      </c>
      <c r="B31" s="136">
        <v>0</v>
      </c>
      <c r="C31" s="139">
        <v>0</v>
      </c>
      <c r="D31" s="138">
        <v>0</v>
      </c>
      <c r="E31" s="138">
        <v>1</v>
      </c>
      <c r="F31" s="138">
        <v>0</v>
      </c>
      <c r="G31" s="137">
        <v>0</v>
      </c>
      <c r="H31" s="137">
        <v>0</v>
      </c>
      <c r="I31" s="137">
        <v>0</v>
      </c>
      <c r="J31" s="138">
        <v>0</v>
      </c>
      <c r="K31" s="139">
        <v>0</v>
      </c>
      <c r="L31" s="139">
        <v>0</v>
      </c>
      <c r="M31" s="140">
        <v>0</v>
      </c>
      <c r="N31" s="133">
        <f t="shared" si="0"/>
        <v>1</v>
      </c>
      <c r="O31" s="134">
        <f t="shared" si="1"/>
        <v>8.3333333333333329E-2</v>
      </c>
      <c r="P31" s="132">
        <f t="shared" si="2"/>
        <v>1.5090922809929829E-3</v>
      </c>
    </row>
    <row r="32" spans="1:16">
      <c r="A32" s="135" t="s">
        <v>285</v>
      </c>
      <c r="B32" s="136">
        <v>18</v>
      </c>
      <c r="C32" s="139">
        <v>29</v>
      </c>
      <c r="D32" s="138">
        <v>32</v>
      </c>
      <c r="E32" s="138">
        <v>19</v>
      </c>
      <c r="F32" s="138">
        <v>25</v>
      </c>
      <c r="G32" s="137">
        <v>44</v>
      </c>
      <c r="H32" s="137">
        <v>22</v>
      </c>
      <c r="I32" s="137">
        <v>17</v>
      </c>
      <c r="J32" s="138">
        <v>11</v>
      </c>
      <c r="K32" s="139">
        <v>6</v>
      </c>
      <c r="L32" s="139">
        <v>5</v>
      </c>
      <c r="M32" s="140">
        <v>11</v>
      </c>
      <c r="N32" s="133">
        <f t="shared" si="0"/>
        <v>239</v>
      </c>
      <c r="O32" s="134">
        <f t="shared" si="1"/>
        <v>19.916666666666668</v>
      </c>
      <c r="P32" s="132">
        <f t="shared" si="2"/>
        <v>0.3606730551573229</v>
      </c>
    </row>
    <row r="33" spans="1:16">
      <c r="A33" s="135" t="s">
        <v>284</v>
      </c>
      <c r="B33" s="136">
        <v>0</v>
      </c>
      <c r="C33" s="139">
        <v>0</v>
      </c>
      <c r="D33" s="138">
        <v>1</v>
      </c>
      <c r="E33" s="138">
        <v>0</v>
      </c>
      <c r="F33" s="138">
        <v>0</v>
      </c>
      <c r="G33" s="137">
        <v>0</v>
      </c>
      <c r="H33" s="137">
        <v>0</v>
      </c>
      <c r="I33" s="137">
        <v>0</v>
      </c>
      <c r="J33" s="138">
        <v>0</v>
      </c>
      <c r="K33" s="139">
        <v>0</v>
      </c>
      <c r="L33" s="139">
        <v>0</v>
      </c>
      <c r="M33" s="140">
        <v>0</v>
      </c>
      <c r="N33" s="133">
        <f t="shared" si="0"/>
        <v>1</v>
      </c>
      <c r="O33" s="134">
        <f t="shared" si="1"/>
        <v>8.3333333333333329E-2</v>
      </c>
      <c r="P33" s="132">
        <f t="shared" si="2"/>
        <v>1.5090922809929829E-3</v>
      </c>
    </row>
    <row r="34" spans="1:16">
      <c r="A34" s="131" t="s">
        <v>283</v>
      </c>
      <c r="B34" s="136">
        <v>7</v>
      </c>
      <c r="C34" s="139">
        <v>25</v>
      </c>
      <c r="D34" s="138">
        <v>32</v>
      </c>
      <c r="E34" s="138">
        <v>32</v>
      </c>
      <c r="F34" s="138">
        <v>37</v>
      </c>
      <c r="G34" s="137">
        <v>41</v>
      </c>
      <c r="H34" s="137">
        <v>35</v>
      </c>
      <c r="I34" s="137">
        <v>25</v>
      </c>
      <c r="J34" s="138">
        <v>41</v>
      </c>
      <c r="K34" s="139">
        <v>43</v>
      </c>
      <c r="L34" s="139">
        <v>15</v>
      </c>
      <c r="M34" s="140">
        <v>13</v>
      </c>
      <c r="N34" s="133">
        <f t="shared" si="0"/>
        <v>346</v>
      </c>
      <c r="O34" s="134">
        <f t="shared" si="1"/>
        <v>28.833333333333332</v>
      </c>
      <c r="P34" s="132">
        <f t="shared" si="2"/>
        <v>0.52214592922357206</v>
      </c>
    </row>
    <row r="35" spans="1:16">
      <c r="A35" s="131" t="s">
        <v>282</v>
      </c>
      <c r="B35" s="136">
        <v>0</v>
      </c>
      <c r="C35" s="139">
        <v>0</v>
      </c>
      <c r="D35" s="138">
        <v>0</v>
      </c>
      <c r="E35" s="138">
        <v>0</v>
      </c>
      <c r="F35" s="138">
        <v>0</v>
      </c>
      <c r="G35" s="137">
        <v>0</v>
      </c>
      <c r="H35" s="137">
        <v>0</v>
      </c>
      <c r="I35" s="137">
        <v>0</v>
      </c>
      <c r="J35" s="138">
        <v>5</v>
      </c>
      <c r="K35" s="139">
        <v>3</v>
      </c>
      <c r="L35" s="139">
        <v>1</v>
      </c>
      <c r="M35" s="140">
        <v>1</v>
      </c>
      <c r="N35" s="133">
        <f t="shared" si="0"/>
        <v>10</v>
      </c>
      <c r="O35" s="134">
        <f t="shared" si="1"/>
        <v>0.83333333333333337</v>
      </c>
      <c r="P35" s="132">
        <f t="shared" si="2"/>
        <v>1.5090922809929828E-2</v>
      </c>
    </row>
    <row r="36" spans="1:16">
      <c r="A36" s="131" t="s">
        <v>281</v>
      </c>
      <c r="B36" s="136">
        <v>0</v>
      </c>
      <c r="C36" s="139">
        <v>0</v>
      </c>
      <c r="D36" s="138">
        <v>0</v>
      </c>
      <c r="E36" s="138">
        <v>1</v>
      </c>
      <c r="F36" s="138">
        <v>1</v>
      </c>
      <c r="G36" s="137">
        <v>2</v>
      </c>
      <c r="H36" s="137">
        <v>0</v>
      </c>
      <c r="I36" s="137">
        <v>0</v>
      </c>
      <c r="J36" s="138">
        <v>0</v>
      </c>
      <c r="K36" s="139">
        <v>0</v>
      </c>
      <c r="L36" s="139">
        <v>2</v>
      </c>
      <c r="M36" s="140">
        <v>1</v>
      </c>
      <c r="N36" s="133">
        <f t="shared" si="0"/>
        <v>7</v>
      </c>
      <c r="O36" s="134">
        <f t="shared" si="1"/>
        <v>0.58333333333333337</v>
      </c>
      <c r="P36" s="132">
        <f t="shared" si="2"/>
        <v>1.0563645966950879E-2</v>
      </c>
    </row>
    <row r="37" spans="1:16">
      <c r="A37" s="131" t="s">
        <v>280</v>
      </c>
      <c r="B37" s="136">
        <v>2</v>
      </c>
      <c r="C37" s="139">
        <v>2</v>
      </c>
      <c r="D37" s="138">
        <v>0</v>
      </c>
      <c r="E37" s="138">
        <v>1</v>
      </c>
      <c r="F37" s="138">
        <v>1</v>
      </c>
      <c r="G37" s="137">
        <v>1</v>
      </c>
      <c r="H37" s="137">
        <v>1</v>
      </c>
      <c r="I37" s="137">
        <v>1</v>
      </c>
      <c r="J37" s="138">
        <v>1</v>
      </c>
      <c r="K37" s="139">
        <v>3</v>
      </c>
      <c r="L37" s="139">
        <v>3</v>
      </c>
      <c r="M37" s="140">
        <v>6</v>
      </c>
      <c r="N37" s="133">
        <f t="shared" si="0"/>
        <v>22</v>
      </c>
      <c r="O37" s="134">
        <f t="shared" si="1"/>
        <v>1.8333333333333333</v>
      </c>
      <c r="P37" s="132">
        <f t="shared" si="2"/>
        <v>3.320003018184562E-2</v>
      </c>
    </row>
    <row r="38" spans="1:16">
      <c r="A38" s="135" t="s">
        <v>279</v>
      </c>
      <c r="B38" s="136">
        <v>7</v>
      </c>
      <c r="C38" s="139">
        <v>3</v>
      </c>
      <c r="D38" s="138">
        <v>7</v>
      </c>
      <c r="E38" s="138">
        <v>3</v>
      </c>
      <c r="F38" s="138">
        <v>1</v>
      </c>
      <c r="G38" s="137">
        <v>0</v>
      </c>
      <c r="H38" s="137">
        <v>5</v>
      </c>
      <c r="I38" s="137">
        <v>3</v>
      </c>
      <c r="J38" s="138">
        <v>1</v>
      </c>
      <c r="K38" s="139">
        <v>3</v>
      </c>
      <c r="L38" s="139">
        <v>5</v>
      </c>
      <c r="M38" s="140">
        <v>2</v>
      </c>
      <c r="N38" s="133">
        <f t="shared" si="0"/>
        <v>40</v>
      </c>
      <c r="O38" s="134">
        <f t="shared" si="1"/>
        <v>3.3333333333333335</v>
      </c>
      <c r="P38" s="132">
        <f t="shared" si="2"/>
        <v>6.0363691239719311E-2</v>
      </c>
    </row>
    <row r="39" spans="1:16">
      <c r="A39" s="135" t="s">
        <v>278</v>
      </c>
      <c r="B39" s="136">
        <v>0</v>
      </c>
      <c r="C39" s="139">
        <v>0</v>
      </c>
      <c r="D39" s="138">
        <v>0</v>
      </c>
      <c r="E39" s="138">
        <v>0</v>
      </c>
      <c r="F39" s="138">
        <v>0</v>
      </c>
      <c r="G39" s="137">
        <v>0</v>
      </c>
      <c r="H39" s="137">
        <v>0</v>
      </c>
      <c r="I39" s="137">
        <v>0</v>
      </c>
      <c r="J39" s="138">
        <v>0</v>
      </c>
      <c r="K39" s="139">
        <v>0</v>
      </c>
      <c r="L39" s="139">
        <v>0</v>
      </c>
      <c r="M39" s="140">
        <v>0</v>
      </c>
      <c r="N39" s="133">
        <f t="shared" si="0"/>
        <v>0</v>
      </c>
      <c r="O39" s="134">
        <f t="shared" si="1"/>
        <v>0</v>
      </c>
      <c r="P39" s="132">
        <f t="shared" si="2"/>
        <v>0</v>
      </c>
    </row>
    <row r="40" spans="1:16">
      <c r="A40" s="135" t="s">
        <v>277</v>
      </c>
      <c r="B40" s="136">
        <v>0</v>
      </c>
      <c r="C40" s="139">
        <v>0</v>
      </c>
      <c r="D40" s="138">
        <v>0</v>
      </c>
      <c r="E40" s="138">
        <v>0</v>
      </c>
      <c r="F40" s="138">
        <v>5</v>
      </c>
      <c r="G40" s="137">
        <v>5</v>
      </c>
      <c r="H40" s="137">
        <v>0</v>
      </c>
      <c r="I40" s="137">
        <v>1</v>
      </c>
      <c r="J40" s="138">
        <v>4</v>
      </c>
      <c r="K40" s="139">
        <v>4</v>
      </c>
      <c r="L40" s="139">
        <v>0</v>
      </c>
      <c r="M40" s="140">
        <v>6</v>
      </c>
      <c r="N40" s="133">
        <f t="shared" si="0"/>
        <v>25</v>
      </c>
      <c r="O40" s="134">
        <f t="shared" si="1"/>
        <v>2.0833333333333335</v>
      </c>
      <c r="P40" s="132">
        <f t="shared" si="2"/>
        <v>3.7727307024824568E-2</v>
      </c>
    </row>
    <row r="41" spans="1:16">
      <c r="A41" s="135" t="s">
        <v>276</v>
      </c>
      <c r="B41" s="136">
        <v>2</v>
      </c>
      <c r="C41" s="139">
        <v>1</v>
      </c>
      <c r="D41" s="138">
        <v>0</v>
      </c>
      <c r="E41" s="138">
        <v>0</v>
      </c>
      <c r="F41" s="138">
        <v>0</v>
      </c>
      <c r="G41" s="137">
        <v>0</v>
      </c>
      <c r="H41" s="137">
        <v>2</v>
      </c>
      <c r="I41" s="137">
        <v>1</v>
      </c>
      <c r="J41" s="138">
        <v>2</v>
      </c>
      <c r="K41" s="139">
        <v>0</v>
      </c>
      <c r="L41" s="139">
        <v>0</v>
      </c>
      <c r="M41" s="140">
        <v>0</v>
      </c>
      <c r="N41" s="133">
        <f t="shared" si="0"/>
        <v>8</v>
      </c>
      <c r="O41" s="134">
        <f t="shared" si="1"/>
        <v>0.66666666666666663</v>
      </c>
      <c r="P41" s="132">
        <f t="shared" si="2"/>
        <v>1.2072738247943863E-2</v>
      </c>
    </row>
    <row r="42" spans="1:16">
      <c r="A42" s="131" t="s">
        <v>275</v>
      </c>
      <c r="B42" s="136">
        <v>0</v>
      </c>
      <c r="C42" s="139">
        <v>1</v>
      </c>
      <c r="D42" s="138">
        <v>0</v>
      </c>
      <c r="E42" s="138">
        <v>1</v>
      </c>
      <c r="F42" s="138">
        <v>0</v>
      </c>
      <c r="G42" s="137">
        <v>0</v>
      </c>
      <c r="H42" s="137">
        <v>0</v>
      </c>
      <c r="I42" s="137">
        <v>1</v>
      </c>
      <c r="J42" s="138">
        <v>0</v>
      </c>
      <c r="K42" s="139">
        <v>6</v>
      </c>
      <c r="L42" s="139">
        <v>0</v>
      </c>
      <c r="M42" s="140">
        <v>0</v>
      </c>
      <c r="N42" s="133">
        <f t="shared" si="0"/>
        <v>9</v>
      </c>
      <c r="O42" s="134">
        <f t="shared" si="1"/>
        <v>0.75</v>
      </c>
      <c r="P42" s="132">
        <f t="shared" si="2"/>
        <v>1.3581830528936845E-2</v>
      </c>
    </row>
    <row r="43" spans="1:16">
      <c r="A43" s="135" t="s">
        <v>274</v>
      </c>
      <c r="B43" s="136">
        <v>5</v>
      </c>
      <c r="C43" s="139">
        <v>4</v>
      </c>
      <c r="D43" s="138">
        <v>4</v>
      </c>
      <c r="E43" s="138">
        <v>6</v>
      </c>
      <c r="F43" s="138">
        <v>1</v>
      </c>
      <c r="G43" s="137">
        <v>2</v>
      </c>
      <c r="H43" s="137">
        <v>7</v>
      </c>
      <c r="I43" s="137">
        <v>3</v>
      </c>
      <c r="J43" s="138">
        <v>10</v>
      </c>
      <c r="K43" s="139">
        <v>6</v>
      </c>
      <c r="L43" s="139">
        <v>6</v>
      </c>
      <c r="M43" s="140">
        <v>3</v>
      </c>
      <c r="N43" s="133">
        <f t="shared" si="0"/>
        <v>57</v>
      </c>
      <c r="O43" s="134">
        <f t="shared" si="1"/>
        <v>4.75</v>
      </c>
      <c r="P43" s="132">
        <f t="shared" si="2"/>
        <v>8.6018260016600012E-2</v>
      </c>
    </row>
    <row r="44" spans="1:16">
      <c r="A44" s="135" t="s">
        <v>273</v>
      </c>
      <c r="B44" s="136">
        <v>40</v>
      </c>
      <c r="C44" s="139">
        <v>28</v>
      </c>
      <c r="D44" s="138">
        <v>72</v>
      </c>
      <c r="E44" s="138">
        <v>58</v>
      </c>
      <c r="F44" s="138">
        <v>60</v>
      </c>
      <c r="G44" s="137">
        <v>49</v>
      </c>
      <c r="H44" s="137">
        <v>47</v>
      </c>
      <c r="I44" s="137">
        <v>45</v>
      </c>
      <c r="J44" s="138">
        <v>66</v>
      </c>
      <c r="K44" s="139">
        <v>91</v>
      </c>
      <c r="L44" s="139">
        <v>67</v>
      </c>
      <c r="M44" s="140">
        <v>49</v>
      </c>
      <c r="N44" s="133">
        <f t="shared" si="0"/>
        <v>672</v>
      </c>
      <c r="O44" s="134">
        <f t="shared" si="1"/>
        <v>56</v>
      </c>
      <c r="P44" s="132">
        <f t="shared" si="2"/>
        <v>1.0141100128272844</v>
      </c>
    </row>
    <row r="45" spans="1:16">
      <c r="A45" s="135" t="s">
        <v>272</v>
      </c>
      <c r="B45" s="136">
        <v>9</v>
      </c>
      <c r="C45" s="139">
        <v>6</v>
      </c>
      <c r="D45" s="138">
        <v>12</v>
      </c>
      <c r="E45" s="138">
        <v>2</v>
      </c>
      <c r="F45" s="138">
        <v>15</v>
      </c>
      <c r="G45" s="137">
        <v>17</v>
      </c>
      <c r="H45" s="137">
        <v>10</v>
      </c>
      <c r="I45" s="137">
        <v>8</v>
      </c>
      <c r="J45" s="138">
        <v>20</v>
      </c>
      <c r="K45" s="139">
        <v>10</v>
      </c>
      <c r="L45" s="139">
        <v>2</v>
      </c>
      <c r="M45" s="140">
        <v>0</v>
      </c>
      <c r="N45" s="133">
        <f t="shared" si="0"/>
        <v>111</v>
      </c>
      <c r="O45" s="134">
        <f t="shared" si="1"/>
        <v>9.25</v>
      </c>
      <c r="P45" s="132">
        <f t="shared" si="2"/>
        <v>0.16750924319022109</v>
      </c>
    </row>
    <row r="46" spans="1:16">
      <c r="A46" s="135" t="s">
        <v>271</v>
      </c>
      <c r="B46" s="136">
        <v>0</v>
      </c>
      <c r="C46" s="139">
        <v>0</v>
      </c>
      <c r="D46" s="138">
        <v>0</v>
      </c>
      <c r="E46" s="138">
        <v>0</v>
      </c>
      <c r="F46" s="138">
        <v>0</v>
      </c>
      <c r="G46" s="137">
        <v>0</v>
      </c>
      <c r="H46" s="137">
        <v>0</v>
      </c>
      <c r="I46" s="137">
        <v>0</v>
      </c>
      <c r="J46" s="138">
        <v>0</v>
      </c>
      <c r="K46" s="139">
        <v>0</v>
      </c>
      <c r="L46" s="139">
        <v>0</v>
      </c>
      <c r="M46" s="140">
        <v>0</v>
      </c>
      <c r="N46" s="133">
        <f t="shared" si="0"/>
        <v>0</v>
      </c>
      <c r="O46" s="134">
        <f t="shared" si="1"/>
        <v>0</v>
      </c>
      <c r="P46" s="132">
        <f t="shared" si="2"/>
        <v>0</v>
      </c>
    </row>
    <row r="47" spans="1:16">
      <c r="A47" s="135" t="s">
        <v>270</v>
      </c>
      <c r="B47" s="136">
        <v>0</v>
      </c>
      <c r="C47" s="139">
        <v>0</v>
      </c>
      <c r="D47" s="138">
        <v>0</v>
      </c>
      <c r="E47" s="138">
        <v>0</v>
      </c>
      <c r="F47" s="138">
        <v>0</v>
      </c>
      <c r="G47" s="137">
        <v>0</v>
      </c>
      <c r="H47" s="137">
        <v>0</v>
      </c>
      <c r="I47" s="137">
        <v>0</v>
      </c>
      <c r="J47" s="138">
        <v>0</v>
      </c>
      <c r="K47" s="139">
        <v>0</v>
      </c>
      <c r="L47" s="139">
        <v>0</v>
      </c>
      <c r="M47" s="140">
        <v>0</v>
      </c>
      <c r="N47" s="133">
        <f t="shared" si="0"/>
        <v>0</v>
      </c>
      <c r="O47" s="134">
        <f t="shared" si="1"/>
        <v>0</v>
      </c>
      <c r="P47" s="132">
        <f t="shared" si="2"/>
        <v>0</v>
      </c>
    </row>
    <row r="48" spans="1:16">
      <c r="A48" s="135" t="s">
        <v>29</v>
      </c>
      <c r="B48" s="136">
        <v>250</v>
      </c>
      <c r="C48" s="139">
        <v>229</v>
      </c>
      <c r="D48" s="138">
        <v>247</v>
      </c>
      <c r="E48" s="138">
        <v>229</v>
      </c>
      <c r="F48" s="138">
        <v>236</v>
      </c>
      <c r="G48" s="137">
        <v>279</v>
      </c>
      <c r="H48" s="137">
        <v>363</v>
      </c>
      <c r="I48" s="137">
        <v>341</v>
      </c>
      <c r="J48" s="138">
        <v>369</v>
      </c>
      <c r="K48" s="139">
        <v>418</v>
      </c>
      <c r="L48" s="139">
        <v>336</v>
      </c>
      <c r="M48" s="140">
        <v>329</v>
      </c>
      <c r="N48" s="133">
        <f t="shared" si="0"/>
        <v>3626</v>
      </c>
      <c r="O48" s="134">
        <f t="shared" si="1"/>
        <v>302.16666666666669</v>
      </c>
      <c r="P48" s="132">
        <f t="shared" si="2"/>
        <v>5.4719686108805554</v>
      </c>
    </row>
    <row r="49" spans="1:16">
      <c r="A49" s="135" t="s">
        <v>269</v>
      </c>
      <c r="B49" s="136">
        <v>0</v>
      </c>
      <c r="C49" s="139">
        <v>1</v>
      </c>
      <c r="D49" s="138">
        <v>0</v>
      </c>
      <c r="E49" s="138">
        <v>0</v>
      </c>
      <c r="F49" s="138">
        <v>0</v>
      </c>
      <c r="G49" s="137">
        <v>1</v>
      </c>
      <c r="H49" s="137">
        <v>2</v>
      </c>
      <c r="I49" s="137">
        <v>1</v>
      </c>
      <c r="J49" s="138">
        <v>0</v>
      </c>
      <c r="K49" s="139">
        <v>0</v>
      </c>
      <c r="L49" s="139">
        <v>1</v>
      </c>
      <c r="M49" s="140">
        <v>1</v>
      </c>
      <c r="N49" s="133">
        <f t="shared" si="0"/>
        <v>7</v>
      </c>
      <c r="O49" s="134">
        <f t="shared" si="1"/>
        <v>0.58333333333333337</v>
      </c>
      <c r="P49" s="132">
        <f t="shared" si="2"/>
        <v>1.0563645966950879E-2</v>
      </c>
    </row>
    <row r="50" spans="1:16">
      <c r="A50" s="135" t="s">
        <v>268</v>
      </c>
      <c r="B50" s="136">
        <v>0</v>
      </c>
      <c r="C50" s="139">
        <v>0</v>
      </c>
      <c r="D50" s="138">
        <v>0</v>
      </c>
      <c r="E50" s="138">
        <v>1</v>
      </c>
      <c r="F50" s="138">
        <v>0</v>
      </c>
      <c r="G50" s="137">
        <v>0</v>
      </c>
      <c r="H50" s="137">
        <v>0</v>
      </c>
      <c r="I50" s="137">
        <v>0</v>
      </c>
      <c r="J50" s="138">
        <v>0</v>
      </c>
      <c r="K50" s="139">
        <v>0</v>
      </c>
      <c r="L50" s="139">
        <v>0</v>
      </c>
      <c r="M50" s="140">
        <v>0</v>
      </c>
      <c r="N50" s="133">
        <f t="shared" si="0"/>
        <v>1</v>
      </c>
      <c r="O50" s="134">
        <f t="shared" si="1"/>
        <v>8.3333333333333329E-2</v>
      </c>
      <c r="P50" s="132">
        <f t="shared" si="2"/>
        <v>1.5090922809929829E-3</v>
      </c>
    </row>
    <row r="51" spans="1:16">
      <c r="A51" s="135" t="s">
        <v>26</v>
      </c>
      <c r="B51" s="136">
        <v>147</v>
      </c>
      <c r="C51" s="139">
        <v>127</v>
      </c>
      <c r="D51" s="138">
        <v>212</v>
      </c>
      <c r="E51" s="138">
        <v>212</v>
      </c>
      <c r="F51" s="138">
        <v>320</v>
      </c>
      <c r="G51" s="137">
        <v>400</v>
      </c>
      <c r="H51" s="137">
        <v>583</v>
      </c>
      <c r="I51" s="137">
        <v>752</v>
      </c>
      <c r="J51" s="138">
        <v>819</v>
      </c>
      <c r="K51" s="139">
        <v>822</v>
      </c>
      <c r="L51" s="139">
        <v>798</v>
      </c>
      <c r="M51" s="140">
        <v>552</v>
      </c>
      <c r="N51" s="133">
        <f t="shared" si="0"/>
        <v>5744</v>
      </c>
      <c r="O51" s="134">
        <f t="shared" si="1"/>
        <v>478.66666666666669</v>
      </c>
      <c r="P51" s="132">
        <f t="shared" si="2"/>
        <v>8.6682260620236935</v>
      </c>
    </row>
    <row r="52" spans="1:16">
      <c r="A52" s="135" t="s">
        <v>267</v>
      </c>
      <c r="B52" s="136">
        <v>5</v>
      </c>
      <c r="C52" s="139">
        <v>5</v>
      </c>
      <c r="D52" s="138">
        <v>4</v>
      </c>
      <c r="E52" s="138">
        <v>9</v>
      </c>
      <c r="F52" s="138">
        <v>14</v>
      </c>
      <c r="G52" s="137">
        <v>8</v>
      </c>
      <c r="H52" s="137">
        <v>4</v>
      </c>
      <c r="I52" s="137">
        <v>3</v>
      </c>
      <c r="J52" s="138">
        <v>4</v>
      </c>
      <c r="K52" s="139">
        <v>2</v>
      </c>
      <c r="L52" s="139">
        <v>3</v>
      </c>
      <c r="M52" s="140">
        <v>2</v>
      </c>
      <c r="N52" s="133">
        <f t="shared" si="0"/>
        <v>63</v>
      </c>
      <c r="O52" s="134">
        <f t="shared" si="1"/>
        <v>5.25</v>
      </c>
      <c r="P52" s="132">
        <f t="shared" si="2"/>
        <v>9.5072813702557907E-2</v>
      </c>
    </row>
    <row r="53" spans="1:16">
      <c r="A53" s="135" t="s">
        <v>30</v>
      </c>
      <c r="B53" s="136">
        <v>132</v>
      </c>
      <c r="C53" s="139">
        <v>132</v>
      </c>
      <c r="D53" s="138">
        <v>156</v>
      </c>
      <c r="E53" s="138">
        <v>155</v>
      </c>
      <c r="F53" s="138">
        <v>185</v>
      </c>
      <c r="G53" s="137">
        <v>150</v>
      </c>
      <c r="H53" s="137">
        <v>137</v>
      </c>
      <c r="I53" s="137">
        <v>101</v>
      </c>
      <c r="J53" s="138">
        <v>153</v>
      </c>
      <c r="K53" s="139">
        <v>123</v>
      </c>
      <c r="L53" s="139">
        <v>163</v>
      </c>
      <c r="M53" s="140">
        <v>140</v>
      </c>
      <c r="N53" s="133">
        <f t="shared" si="0"/>
        <v>1727</v>
      </c>
      <c r="O53" s="134">
        <f t="shared" si="1"/>
        <v>143.91666666666666</v>
      </c>
      <c r="P53" s="132">
        <f t="shared" si="2"/>
        <v>2.6062023692748815</v>
      </c>
    </row>
    <row r="54" spans="1:16">
      <c r="A54" s="135" t="s">
        <v>266</v>
      </c>
      <c r="B54" s="136">
        <v>85</v>
      </c>
      <c r="C54" s="139">
        <v>40</v>
      </c>
      <c r="D54" s="138">
        <v>48</v>
      </c>
      <c r="E54" s="138">
        <v>36</v>
      </c>
      <c r="F54" s="138">
        <v>11</v>
      </c>
      <c r="G54" s="137">
        <v>39</v>
      </c>
      <c r="H54" s="137">
        <v>61</v>
      </c>
      <c r="I54" s="137">
        <v>111</v>
      </c>
      <c r="J54" s="138">
        <v>141</v>
      </c>
      <c r="K54" s="139">
        <v>167</v>
      </c>
      <c r="L54" s="139">
        <v>145</v>
      </c>
      <c r="M54" s="140">
        <v>153</v>
      </c>
      <c r="N54" s="133">
        <f t="shared" si="0"/>
        <v>1037</v>
      </c>
      <c r="O54" s="134">
        <f t="shared" si="1"/>
        <v>86.416666666666671</v>
      </c>
      <c r="P54" s="132">
        <f t="shared" si="2"/>
        <v>1.564928695389723</v>
      </c>
    </row>
    <row r="55" spans="1:16">
      <c r="A55" s="135" t="s">
        <v>265</v>
      </c>
      <c r="B55" s="136">
        <v>0</v>
      </c>
      <c r="C55" s="139">
        <v>0</v>
      </c>
      <c r="D55" s="138">
        <v>0</v>
      </c>
      <c r="E55" s="138">
        <v>1</v>
      </c>
      <c r="F55" s="138">
        <v>0</v>
      </c>
      <c r="G55" s="137">
        <v>1</v>
      </c>
      <c r="H55" s="137">
        <v>1</v>
      </c>
      <c r="I55" s="137">
        <v>1</v>
      </c>
      <c r="J55" s="138">
        <v>1</v>
      </c>
      <c r="K55" s="139">
        <v>2</v>
      </c>
      <c r="L55" s="139">
        <v>1</v>
      </c>
      <c r="M55" s="140">
        <v>2</v>
      </c>
      <c r="N55" s="133">
        <f t="shared" si="0"/>
        <v>10</v>
      </c>
      <c r="O55" s="134">
        <f t="shared" si="1"/>
        <v>0.83333333333333337</v>
      </c>
      <c r="P55" s="132">
        <f t="shared" si="2"/>
        <v>1.5090922809929828E-2</v>
      </c>
    </row>
    <row r="56" spans="1:16">
      <c r="A56" s="135" t="s">
        <v>264</v>
      </c>
      <c r="B56" s="136">
        <v>65</v>
      </c>
      <c r="C56" s="139">
        <v>63</v>
      </c>
      <c r="D56" s="138">
        <v>67</v>
      </c>
      <c r="E56" s="138">
        <v>54</v>
      </c>
      <c r="F56" s="138">
        <v>21</v>
      </c>
      <c r="G56" s="137">
        <v>24</v>
      </c>
      <c r="H56" s="137">
        <v>27</v>
      </c>
      <c r="I56" s="137">
        <v>30</v>
      </c>
      <c r="J56" s="138">
        <v>16</v>
      </c>
      <c r="K56" s="139">
        <v>19</v>
      </c>
      <c r="L56" s="139">
        <v>13</v>
      </c>
      <c r="M56" s="140">
        <v>7</v>
      </c>
      <c r="N56" s="133">
        <f t="shared" si="0"/>
        <v>406</v>
      </c>
      <c r="O56" s="134">
        <f t="shared" si="1"/>
        <v>33.833333333333336</v>
      </c>
      <c r="P56" s="132">
        <f t="shared" si="2"/>
        <v>0.61269146608315095</v>
      </c>
    </row>
    <row r="57" spans="1:16">
      <c r="A57" s="131" t="s">
        <v>263</v>
      </c>
      <c r="B57" s="136">
        <v>0</v>
      </c>
      <c r="C57" s="139">
        <v>2</v>
      </c>
      <c r="D57" s="138">
        <v>4</v>
      </c>
      <c r="E57" s="138">
        <v>1</v>
      </c>
      <c r="F57" s="138">
        <v>2</v>
      </c>
      <c r="G57" s="137">
        <v>0</v>
      </c>
      <c r="H57" s="137">
        <v>1</v>
      </c>
      <c r="I57" s="137">
        <v>1</v>
      </c>
      <c r="J57" s="138">
        <v>0</v>
      </c>
      <c r="K57" s="139">
        <v>1</v>
      </c>
      <c r="L57" s="139">
        <v>0</v>
      </c>
      <c r="M57" s="140">
        <v>1</v>
      </c>
      <c r="N57" s="133">
        <f t="shared" si="0"/>
        <v>13</v>
      </c>
      <c r="O57" s="134">
        <f t="shared" si="1"/>
        <v>1.0833333333333333</v>
      </c>
      <c r="P57" s="132">
        <f t="shared" si="2"/>
        <v>1.9618199652908775E-2</v>
      </c>
    </row>
    <row r="58" spans="1:16">
      <c r="A58" s="135" t="s">
        <v>262</v>
      </c>
      <c r="B58" s="136">
        <v>35</v>
      </c>
      <c r="C58" s="139">
        <v>34</v>
      </c>
      <c r="D58" s="138">
        <v>24</v>
      </c>
      <c r="E58" s="138">
        <v>24</v>
      </c>
      <c r="F58" s="138">
        <v>31</v>
      </c>
      <c r="G58" s="137">
        <v>21</v>
      </c>
      <c r="H58" s="137">
        <v>14</v>
      </c>
      <c r="I58" s="137">
        <v>22</v>
      </c>
      <c r="J58" s="138">
        <v>33</v>
      </c>
      <c r="K58" s="139">
        <v>37</v>
      </c>
      <c r="L58" s="139">
        <v>17</v>
      </c>
      <c r="M58" s="140">
        <v>27</v>
      </c>
      <c r="N58" s="133">
        <f t="shared" si="0"/>
        <v>319</v>
      </c>
      <c r="O58" s="134">
        <f t="shared" si="1"/>
        <v>26.583333333333332</v>
      </c>
      <c r="P58" s="132">
        <f t="shared" si="2"/>
        <v>0.48140043763676155</v>
      </c>
    </row>
    <row r="59" spans="1:16">
      <c r="A59" s="135" t="s">
        <v>261</v>
      </c>
      <c r="B59" s="136">
        <v>18</v>
      </c>
      <c r="C59" s="139">
        <v>28</v>
      </c>
      <c r="D59" s="138">
        <v>31</v>
      </c>
      <c r="E59" s="138">
        <v>25</v>
      </c>
      <c r="F59" s="138">
        <v>27</v>
      </c>
      <c r="G59" s="137">
        <v>29</v>
      </c>
      <c r="H59" s="137">
        <v>20</v>
      </c>
      <c r="I59" s="137">
        <v>25</v>
      </c>
      <c r="J59" s="138">
        <v>37</v>
      </c>
      <c r="K59" s="139">
        <v>28</v>
      </c>
      <c r="L59" s="139">
        <v>31</v>
      </c>
      <c r="M59" s="140">
        <v>19</v>
      </c>
      <c r="N59" s="133">
        <f t="shared" si="0"/>
        <v>318</v>
      </c>
      <c r="O59" s="134">
        <f t="shared" si="1"/>
        <v>26.5</v>
      </c>
      <c r="P59" s="132">
        <f t="shared" si="2"/>
        <v>0.47989134535576855</v>
      </c>
    </row>
    <row r="60" spans="1:16">
      <c r="A60" s="135" t="s">
        <v>260</v>
      </c>
      <c r="B60" s="136">
        <v>14</v>
      </c>
      <c r="C60" s="139">
        <v>11</v>
      </c>
      <c r="D60" s="138">
        <v>9</v>
      </c>
      <c r="E60" s="138">
        <v>6</v>
      </c>
      <c r="F60" s="138">
        <v>10</v>
      </c>
      <c r="G60" s="137">
        <v>5</v>
      </c>
      <c r="H60" s="137">
        <v>9</v>
      </c>
      <c r="I60" s="137">
        <v>10</v>
      </c>
      <c r="J60" s="138">
        <v>12</v>
      </c>
      <c r="K60" s="139">
        <v>10</v>
      </c>
      <c r="L60" s="139">
        <v>13</v>
      </c>
      <c r="M60" s="140">
        <v>8</v>
      </c>
      <c r="N60" s="133">
        <f t="shared" si="0"/>
        <v>117</v>
      </c>
      <c r="O60" s="134">
        <f t="shared" si="1"/>
        <v>9.75</v>
      </c>
      <c r="P60" s="132">
        <f t="shared" si="2"/>
        <v>0.17656379687617899</v>
      </c>
    </row>
    <row r="61" spans="1:16">
      <c r="A61" s="135" t="s">
        <v>259</v>
      </c>
      <c r="B61" s="136">
        <v>6</v>
      </c>
      <c r="C61" s="139">
        <v>1</v>
      </c>
      <c r="D61" s="138">
        <v>2</v>
      </c>
      <c r="E61" s="138">
        <v>3</v>
      </c>
      <c r="F61" s="138">
        <v>3</v>
      </c>
      <c r="G61" s="137">
        <v>1</v>
      </c>
      <c r="H61" s="137">
        <v>3</v>
      </c>
      <c r="I61" s="137">
        <v>3</v>
      </c>
      <c r="J61" s="138">
        <v>3</v>
      </c>
      <c r="K61" s="139">
        <v>0</v>
      </c>
      <c r="L61" s="139">
        <v>8</v>
      </c>
      <c r="M61" s="140">
        <v>3</v>
      </c>
      <c r="N61" s="133">
        <f t="shared" si="0"/>
        <v>36</v>
      </c>
      <c r="O61" s="134">
        <f t="shared" si="1"/>
        <v>3</v>
      </c>
      <c r="P61" s="132">
        <f t="shared" si="2"/>
        <v>5.4327322115747381E-2</v>
      </c>
    </row>
    <row r="62" spans="1:16">
      <c r="A62" s="135" t="s">
        <v>258</v>
      </c>
      <c r="B62" s="136">
        <v>97</v>
      </c>
      <c r="C62" s="139">
        <v>74</v>
      </c>
      <c r="D62" s="138">
        <v>123</v>
      </c>
      <c r="E62" s="138">
        <v>74</v>
      </c>
      <c r="F62" s="138">
        <v>78</v>
      </c>
      <c r="G62" s="137">
        <v>91</v>
      </c>
      <c r="H62" s="137">
        <v>89</v>
      </c>
      <c r="I62" s="137">
        <v>107</v>
      </c>
      <c r="J62" s="138">
        <v>71</v>
      </c>
      <c r="K62" s="139">
        <v>63</v>
      </c>
      <c r="L62" s="139">
        <v>71</v>
      </c>
      <c r="M62" s="140">
        <v>103</v>
      </c>
      <c r="N62" s="133">
        <f t="shared" si="0"/>
        <v>1041</v>
      </c>
      <c r="O62" s="134">
        <f t="shared" si="1"/>
        <v>86.75</v>
      </c>
      <c r="P62" s="132">
        <f t="shared" si="2"/>
        <v>1.570965064513695</v>
      </c>
    </row>
    <row r="63" spans="1:16">
      <c r="A63" s="135" t="s">
        <v>257</v>
      </c>
      <c r="B63" s="136">
        <v>28</v>
      </c>
      <c r="C63" s="139">
        <v>11</v>
      </c>
      <c r="D63" s="138">
        <v>13</v>
      </c>
      <c r="E63" s="138">
        <v>13</v>
      </c>
      <c r="F63" s="138">
        <v>5</v>
      </c>
      <c r="G63" s="137">
        <v>14</v>
      </c>
      <c r="H63" s="137">
        <v>18</v>
      </c>
      <c r="I63" s="137">
        <v>14</v>
      </c>
      <c r="J63" s="138">
        <v>22</v>
      </c>
      <c r="K63" s="139">
        <v>17</v>
      </c>
      <c r="L63" s="139">
        <v>14</v>
      </c>
      <c r="M63" s="140">
        <v>48</v>
      </c>
      <c r="N63" s="133">
        <f t="shared" si="0"/>
        <v>217</v>
      </c>
      <c r="O63" s="134">
        <f t="shared" si="1"/>
        <v>18.083333333333332</v>
      </c>
      <c r="P63" s="132">
        <f t="shared" si="2"/>
        <v>0.32747302497547726</v>
      </c>
    </row>
    <row r="64" spans="1:16">
      <c r="A64" s="135" t="s">
        <v>256</v>
      </c>
      <c r="B64" s="136">
        <v>1</v>
      </c>
      <c r="C64" s="139">
        <v>0</v>
      </c>
      <c r="D64" s="138">
        <v>1</v>
      </c>
      <c r="E64" s="138">
        <v>1</v>
      </c>
      <c r="F64" s="138">
        <v>1</v>
      </c>
      <c r="G64" s="137">
        <v>4</v>
      </c>
      <c r="H64" s="137">
        <v>5</v>
      </c>
      <c r="I64" s="137">
        <v>0</v>
      </c>
      <c r="J64" s="138">
        <v>1</v>
      </c>
      <c r="K64" s="139">
        <v>4</v>
      </c>
      <c r="L64" s="139">
        <v>0</v>
      </c>
      <c r="M64" s="140">
        <v>0</v>
      </c>
      <c r="N64" s="133">
        <f t="shared" si="0"/>
        <v>18</v>
      </c>
      <c r="O64" s="134">
        <f t="shared" si="1"/>
        <v>1.5</v>
      </c>
      <c r="P64" s="132">
        <f t="shared" si="2"/>
        <v>2.7163661057873691E-2</v>
      </c>
    </row>
    <row r="65" spans="1:16">
      <c r="A65" s="135" t="s">
        <v>255</v>
      </c>
      <c r="B65" s="136">
        <v>11</v>
      </c>
      <c r="C65" s="139">
        <v>14</v>
      </c>
      <c r="D65" s="138">
        <v>17</v>
      </c>
      <c r="E65" s="138">
        <v>5</v>
      </c>
      <c r="F65" s="138">
        <v>9</v>
      </c>
      <c r="G65" s="137">
        <v>7</v>
      </c>
      <c r="H65" s="137">
        <v>15</v>
      </c>
      <c r="I65" s="137">
        <v>10</v>
      </c>
      <c r="J65" s="138">
        <v>9</v>
      </c>
      <c r="K65" s="139">
        <v>7</v>
      </c>
      <c r="L65" s="139">
        <v>14</v>
      </c>
      <c r="M65" s="140">
        <v>19</v>
      </c>
      <c r="N65" s="133">
        <f t="shared" si="0"/>
        <v>137</v>
      </c>
      <c r="O65" s="134">
        <f t="shared" si="1"/>
        <v>11.416666666666666</v>
      </c>
      <c r="P65" s="132">
        <f t="shared" si="2"/>
        <v>0.20674564249603863</v>
      </c>
    </row>
    <row r="66" spans="1:16">
      <c r="A66" s="135" t="s">
        <v>254</v>
      </c>
      <c r="B66" s="136">
        <v>1</v>
      </c>
      <c r="C66" s="139">
        <v>1</v>
      </c>
      <c r="D66" s="138">
        <v>4</v>
      </c>
      <c r="E66" s="138">
        <v>3</v>
      </c>
      <c r="F66" s="138">
        <v>2</v>
      </c>
      <c r="G66" s="137">
        <v>3</v>
      </c>
      <c r="H66" s="137">
        <v>3</v>
      </c>
      <c r="I66" s="137">
        <v>2</v>
      </c>
      <c r="J66" s="138">
        <v>1</v>
      </c>
      <c r="K66" s="139">
        <v>2</v>
      </c>
      <c r="L66" s="139">
        <v>2</v>
      </c>
      <c r="M66" s="140">
        <v>0</v>
      </c>
      <c r="N66" s="133">
        <f t="shared" si="0"/>
        <v>24</v>
      </c>
      <c r="O66" s="134">
        <f t="shared" si="1"/>
        <v>2</v>
      </c>
      <c r="P66" s="132">
        <f t="shared" si="2"/>
        <v>3.6218214743831585E-2</v>
      </c>
    </row>
    <row r="67" spans="1:16">
      <c r="A67" s="135" t="s">
        <v>253</v>
      </c>
      <c r="B67" s="136">
        <v>12</v>
      </c>
      <c r="C67" s="139">
        <v>12</v>
      </c>
      <c r="D67" s="138">
        <v>8</v>
      </c>
      <c r="E67" s="138">
        <v>4</v>
      </c>
      <c r="F67" s="138">
        <v>9</v>
      </c>
      <c r="G67" s="137">
        <v>3</v>
      </c>
      <c r="H67" s="137">
        <v>4</v>
      </c>
      <c r="I67" s="137">
        <v>3</v>
      </c>
      <c r="J67" s="138">
        <v>0</v>
      </c>
      <c r="K67" s="139">
        <v>4</v>
      </c>
      <c r="L67" s="139">
        <v>0</v>
      </c>
      <c r="M67" s="140">
        <v>1</v>
      </c>
      <c r="N67" s="133">
        <f t="shared" si="0"/>
        <v>60</v>
      </c>
      <c r="O67" s="134">
        <f t="shared" si="1"/>
        <v>5</v>
      </c>
      <c r="P67" s="132">
        <f t="shared" si="2"/>
        <v>9.0545536859578959E-2</v>
      </c>
    </row>
    <row r="68" spans="1:16">
      <c r="A68" s="135" t="s">
        <v>252</v>
      </c>
      <c r="B68" s="136">
        <v>0</v>
      </c>
      <c r="C68" s="139">
        <v>0</v>
      </c>
      <c r="D68" s="138">
        <v>0</v>
      </c>
      <c r="E68" s="138">
        <v>0</v>
      </c>
      <c r="F68" s="138">
        <v>0</v>
      </c>
      <c r="G68" s="137">
        <v>0</v>
      </c>
      <c r="H68" s="137">
        <v>0</v>
      </c>
      <c r="I68" s="137">
        <v>0</v>
      </c>
      <c r="J68" s="138">
        <v>0</v>
      </c>
      <c r="K68" s="139">
        <v>1</v>
      </c>
      <c r="L68" s="139">
        <v>0</v>
      </c>
      <c r="M68" s="140">
        <v>0</v>
      </c>
      <c r="N68" s="133">
        <f t="shared" si="0"/>
        <v>1</v>
      </c>
      <c r="O68" s="134">
        <f t="shared" si="1"/>
        <v>8.3333333333333329E-2</v>
      </c>
      <c r="P68" s="132">
        <f t="shared" si="2"/>
        <v>1.5090922809929829E-3</v>
      </c>
    </row>
    <row r="69" spans="1:16">
      <c r="A69" s="135" t="s">
        <v>251</v>
      </c>
      <c r="B69" s="136">
        <v>0</v>
      </c>
      <c r="C69" s="139">
        <v>0</v>
      </c>
      <c r="D69" s="138">
        <v>0</v>
      </c>
      <c r="E69" s="138">
        <v>0</v>
      </c>
      <c r="F69" s="138">
        <v>0</v>
      </c>
      <c r="G69" s="137">
        <v>0</v>
      </c>
      <c r="H69" s="137">
        <v>0</v>
      </c>
      <c r="I69" s="137">
        <v>0</v>
      </c>
      <c r="J69" s="138">
        <v>0</v>
      </c>
      <c r="K69" s="139">
        <v>0</v>
      </c>
      <c r="L69" s="139">
        <v>23</v>
      </c>
      <c r="M69" s="140">
        <v>21</v>
      </c>
      <c r="N69" s="133">
        <f t="shared" si="0"/>
        <v>44</v>
      </c>
      <c r="O69" s="134">
        <f t="shared" si="1"/>
        <v>3.6666666666666665</v>
      </c>
      <c r="P69" s="132">
        <f t="shared" si="2"/>
        <v>6.6400060363691241E-2</v>
      </c>
    </row>
    <row r="70" spans="1:16">
      <c r="A70" s="135" t="s">
        <v>250</v>
      </c>
      <c r="B70" s="136">
        <v>15</v>
      </c>
      <c r="C70" s="139">
        <v>12</v>
      </c>
      <c r="D70" s="138">
        <v>20</v>
      </c>
      <c r="E70" s="138">
        <v>28</v>
      </c>
      <c r="F70" s="138">
        <v>20</v>
      </c>
      <c r="G70" s="137">
        <v>28</v>
      </c>
      <c r="H70" s="137">
        <v>27</v>
      </c>
      <c r="I70" s="137">
        <v>10</v>
      </c>
      <c r="J70" s="138">
        <v>10</v>
      </c>
      <c r="K70" s="139">
        <v>19</v>
      </c>
      <c r="L70" s="139">
        <v>13</v>
      </c>
      <c r="M70" s="140">
        <v>13</v>
      </c>
      <c r="N70" s="133">
        <f t="shared" si="0"/>
        <v>215</v>
      </c>
      <c r="O70" s="134">
        <f t="shared" si="1"/>
        <v>17.916666666666668</v>
      </c>
      <c r="P70" s="132">
        <f t="shared" si="2"/>
        <v>0.32445484041349126</v>
      </c>
    </row>
    <row r="71" spans="1:16">
      <c r="A71" s="135" t="s">
        <v>249</v>
      </c>
      <c r="B71" s="136">
        <v>28</v>
      </c>
      <c r="C71" s="139">
        <v>19</v>
      </c>
      <c r="D71" s="138">
        <v>39</v>
      </c>
      <c r="E71" s="138">
        <v>32</v>
      </c>
      <c r="F71" s="138">
        <v>29</v>
      </c>
      <c r="G71" s="137">
        <v>23</v>
      </c>
      <c r="H71" s="137">
        <v>20</v>
      </c>
      <c r="I71" s="137">
        <v>37</v>
      </c>
      <c r="J71" s="138">
        <v>35</v>
      </c>
      <c r="K71" s="139">
        <v>19</v>
      </c>
      <c r="L71" s="139">
        <v>17</v>
      </c>
      <c r="M71" s="140">
        <v>23</v>
      </c>
      <c r="N71" s="133">
        <f t="shared" ref="N71:N134" si="3">SUM(B71:M71)</f>
        <v>321</v>
      </c>
      <c r="O71" s="134">
        <f t="shared" ref="O71:O134" si="4">AVERAGE(B71:M71)</f>
        <v>26.75</v>
      </c>
      <c r="P71" s="132">
        <f t="shared" ref="P71:P134" si="5">(N71/$N$261)*100</f>
        <v>0.48441862219874748</v>
      </c>
    </row>
    <row r="72" spans="1:16">
      <c r="A72" s="135" t="s">
        <v>248</v>
      </c>
      <c r="B72" s="136">
        <v>1</v>
      </c>
      <c r="C72" s="139">
        <v>1</v>
      </c>
      <c r="D72" s="138">
        <v>7</v>
      </c>
      <c r="E72" s="138">
        <v>4</v>
      </c>
      <c r="F72" s="138">
        <v>3</v>
      </c>
      <c r="G72" s="137">
        <v>1</v>
      </c>
      <c r="H72" s="137">
        <v>3</v>
      </c>
      <c r="I72" s="137">
        <v>5</v>
      </c>
      <c r="J72" s="138">
        <v>0</v>
      </c>
      <c r="K72" s="139">
        <v>0</v>
      </c>
      <c r="L72" s="139">
        <v>2</v>
      </c>
      <c r="M72" s="140">
        <v>1</v>
      </c>
      <c r="N72" s="133">
        <f t="shared" si="3"/>
        <v>28</v>
      </c>
      <c r="O72" s="134">
        <f t="shared" si="4"/>
        <v>2.3333333333333335</v>
      </c>
      <c r="P72" s="132">
        <f t="shared" si="5"/>
        <v>4.2254583867803515E-2</v>
      </c>
    </row>
    <row r="73" spans="1:16">
      <c r="A73" s="135" t="s">
        <v>247</v>
      </c>
      <c r="B73" s="136">
        <v>6</v>
      </c>
      <c r="C73" s="139">
        <v>4</v>
      </c>
      <c r="D73" s="138">
        <v>10</v>
      </c>
      <c r="E73" s="138">
        <v>11</v>
      </c>
      <c r="F73" s="138">
        <v>8</v>
      </c>
      <c r="G73" s="137">
        <v>4</v>
      </c>
      <c r="H73" s="137">
        <v>8</v>
      </c>
      <c r="I73" s="137">
        <v>5</v>
      </c>
      <c r="J73" s="138">
        <v>4</v>
      </c>
      <c r="K73" s="139">
        <v>2</v>
      </c>
      <c r="L73" s="139">
        <v>2</v>
      </c>
      <c r="M73" s="140">
        <v>6</v>
      </c>
      <c r="N73" s="133">
        <f t="shared" si="3"/>
        <v>70</v>
      </c>
      <c r="O73" s="134">
        <f t="shared" si="4"/>
        <v>5.833333333333333</v>
      </c>
      <c r="P73" s="132">
        <f t="shared" si="5"/>
        <v>0.10563645966950878</v>
      </c>
    </row>
    <row r="74" spans="1:16">
      <c r="A74" s="135" t="s">
        <v>246</v>
      </c>
      <c r="B74" s="136">
        <v>0</v>
      </c>
      <c r="C74" s="139">
        <v>0</v>
      </c>
      <c r="D74" s="138">
        <v>0</v>
      </c>
      <c r="E74" s="138">
        <v>0</v>
      </c>
      <c r="F74" s="138">
        <v>0</v>
      </c>
      <c r="G74" s="137">
        <v>0</v>
      </c>
      <c r="H74" s="137">
        <v>0</v>
      </c>
      <c r="I74" s="137">
        <v>0</v>
      </c>
      <c r="J74" s="138">
        <v>0</v>
      </c>
      <c r="K74" s="139">
        <v>0</v>
      </c>
      <c r="L74" s="139">
        <v>0</v>
      </c>
      <c r="M74" s="140">
        <v>0</v>
      </c>
      <c r="N74" s="133">
        <f t="shared" si="3"/>
        <v>0</v>
      </c>
      <c r="O74" s="134">
        <f t="shared" si="4"/>
        <v>0</v>
      </c>
      <c r="P74" s="132">
        <f t="shared" si="5"/>
        <v>0</v>
      </c>
    </row>
    <row r="75" spans="1:16">
      <c r="A75" s="135" t="s">
        <v>245</v>
      </c>
      <c r="B75" s="136">
        <v>5</v>
      </c>
      <c r="C75" s="139">
        <v>5</v>
      </c>
      <c r="D75" s="138">
        <v>11</v>
      </c>
      <c r="E75" s="138">
        <v>10</v>
      </c>
      <c r="F75" s="138">
        <v>9</v>
      </c>
      <c r="G75" s="137">
        <v>5</v>
      </c>
      <c r="H75" s="137">
        <v>10</v>
      </c>
      <c r="I75" s="137">
        <v>8</v>
      </c>
      <c r="J75" s="138">
        <v>2</v>
      </c>
      <c r="K75" s="139">
        <v>8</v>
      </c>
      <c r="L75" s="139">
        <v>5</v>
      </c>
      <c r="M75" s="140">
        <v>4</v>
      </c>
      <c r="N75" s="133">
        <f t="shared" si="3"/>
        <v>82</v>
      </c>
      <c r="O75" s="134">
        <f t="shared" si="4"/>
        <v>6.833333333333333</v>
      </c>
      <c r="P75" s="132">
        <f t="shared" si="5"/>
        <v>0.12374556704142457</v>
      </c>
    </row>
    <row r="76" spans="1:16">
      <c r="A76" s="135" t="s">
        <v>244</v>
      </c>
      <c r="B76" s="136">
        <v>0</v>
      </c>
      <c r="C76" s="139">
        <v>0</v>
      </c>
      <c r="D76" s="138">
        <v>0</v>
      </c>
      <c r="E76" s="138">
        <v>0</v>
      </c>
      <c r="F76" s="138">
        <v>0</v>
      </c>
      <c r="G76" s="137">
        <v>0</v>
      </c>
      <c r="H76" s="137">
        <v>0</v>
      </c>
      <c r="I76" s="137">
        <v>0</v>
      </c>
      <c r="J76" s="138">
        <v>0</v>
      </c>
      <c r="K76" s="139">
        <v>0</v>
      </c>
      <c r="L76" s="139">
        <v>0</v>
      </c>
      <c r="M76" s="140">
        <v>0</v>
      </c>
      <c r="N76" s="133">
        <f t="shared" si="3"/>
        <v>0</v>
      </c>
      <c r="O76" s="134">
        <f t="shared" si="4"/>
        <v>0</v>
      </c>
      <c r="P76" s="132">
        <f t="shared" si="5"/>
        <v>0</v>
      </c>
    </row>
    <row r="77" spans="1:16">
      <c r="A77" s="135" t="s">
        <v>243</v>
      </c>
      <c r="B77" s="136">
        <v>11</v>
      </c>
      <c r="C77" s="139">
        <v>16</v>
      </c>
      <c r="D77" s="138">
        <v>9</v>
      </c>
      <c r="E77" s="138">
        <v>5</v>
      </c>
      <c r="F77" s="138">
        <v>4</v>
      </c>
      <c r="G77" s="137">
        <v>4</v>
      </c>
      <c r="H77" s="137">
        <v>9</v>
      </c>
      <c r="I77" s="137">
        <v>5</v>
      </c>
      <c r="J77" s="138">
        <v>9</v>
      </c>
      <c r="K77" s="139">
        <v>7</v>
      </c>
      <c r="L77" s="139">
        <v>20</v>
      </c>
      <c r="M77" s="140">
        <v>26</v>
      </c>
      <c r="N77" s="133">
        <f t="shared" si="3"/>
        <v>125</v>
      </c>
      <c r="O77" s="134">
        <f t="shared" si="4"/>
        <v>10.416666666666666</v>
      </c>
      <c r="P77" s="132">
        <f t="shared" si="5"/>
        <v>0.18863653512412284</v>
      </c>
    </row>
    <row r="78" spans="1:16">
      <c r="A78" s="135" t="s">
        <v>242</v>
      </c>
      <c r="B78" s="136">
        <v>10</v>
      </c>
      <c r="C78" s="139">
        <v>11</v>
      </c>
      <c r="D78" s="138">
        <v>8</v>
      </c>
      <c r="E78" s="138">
        <v>7</v>
      </c>
      <c r="F78" s="138">
        <v>8</v>
      </c>
      <c r="G78" s="137">
        <v>10</v>
      </c>
      <c r="H78" s="137">
        <v>11</v>
      </c>
      <c r="I78" s="137">
        <v>5</v>
      </c>
      <c r="J78" s="138">
        <v>4</v>
      </c>
      <c r="K78" s="139">
        <v>10</v>
      </c>
      <c r="L78" s="139">
        <v>4</v>
      </c>
      <c r="M78" s="140">
        <v>8</v>
      </c>
      <c r="N78" s="133">
        <f t="shared" si="3"/>
        <v>96</v>
      </c>
      <c r="O78" s="134">
        <f t="shared" si="4"/>
        <v>8</v>
      </c>
      <c r="P78" s="132">
        <f t="shared" si="5"/>
        <v>0.14487285897532634</v>
      </c>
    </row>
    <row r="79" spans="1:16">
      <c r="A79" s="135" t="s">
        <v>241</v>
      </c>
      <c r="B79" s="136">
        <v>46</v>
      </c>
      <c r="C79" s="139">
        <v>34</v>
      </c>
      <c r="D79" s="138">
        <v>34</v>
      </c>
      <c r="E79" s="138">
        <v>34</v>
      </c>
      <c r="F79" s="138">
        <v>19</v>
      </c>
      <c r="G79" s="137">
        <v>17</v>
      </c>
      <c r="H79" s="137">
        <v>12</v>
      </c>
      <c r="I79" s="137">
        <v>13</v>
      </c>
      <c r="J79" s="138">
        <v>4</v>
      </c>
      <c r="K79" s="139">
        <v>4</v>
      </c>
      <c r="L79" s="139">
        <v>1</v>
      </c>
      <c r="M79" s="140">
        <v>0</v>
      </c>
      <c r="N79" s="133">
        <f t="shared" si="3"/>
        <v>218</v>
      </c>
      <c r="O79" s="134">
        <f t="shared" si="4"/>
        <v>18.166666666666668</v>
      </c>
      <c r="P79" s="132">
        <f t="shared" si="5"/>
        <v>0.3289821172564702</v>
      </c>
    </row>
    <row r="80" spans="1:16">
      <c r="A80" s="135" t="s">
        <v>240</v>
      </c>
      <c r="B80" s="136">
        <v>35</v>
      </c>
      <c r="C80" s="139">
        <v>73</v>
      </c>
      <c r="D80" s="138">
        <v>90</v>
      </c>
      <c r="E80" s="138">
        <v>106</v>
      </c>
      <c r="F80" s="138">
        <v>47</v>
      </c>
      <c r="G80" s="137">
        <v>67</v>
      </c>
      <c r="H80" s="137">
        <v>43</v>
      </c>
      <c r="I80" s="137">
        <v>35</v>
      </c>
      <c r="J80" s="138">
        <v>78</v>
      </c>
      <c r="K80" s="139">
        <v>32</v>
      </c>
      <c r="L80" s="139">
        <v>29</v>
      </c>
      <c r="M80" s="140">
        <v>59</v>
      </c>
      <c r="N80" s="133">
        <f t="shared" si="3"/>
        <v>694</v>
      </c>
      <c r="O80" s="134">
        <f t="shared" si="4"/>
        <v>57.833333333333336</v>
      </c>
      <c r="P80" s="132">
        <f t="shared" si="5"/>
        <v>1.04731004300913</v>
      </c>
    </row>
    <row r="81" spans="1:16">
      <c r="A81" s="135" t="s">
        <v>239</v>
      </c>
      <c r="B81" s="136">
        <v>0</v>
      </c>
      <c r="C81" s="139">
        <v>0</v>
      </c>
      <c r="D81" s="138">
        <v>0</v>
      </c>
      <c r="E81" s="138">
        <v>0</v>
      </c>
      <c r="F81" s="138">
        <v>0</v>
      </c>
      <c r="G81" s="137">
        <v>0</v>
      </c>
      <c r="H81" s="137">
        <v>0</v>
      </c>
      <c r="I81" s="137">
        <v>0</v>
      </c>
      <c r="J81" s="138">
        <v>0</v>
      </c>
      <c r="K81" s="139">
        <v>0</v>
      </c>
      <c r="L81" s="139">
        <v>0</v>
      </c>
      <c r="M81" s="140">
        <v>0</v>
      </c>
      <c r="N81" s="133">
        <f t="shared" si="3"/>
        <v>0</v>
      </c>
      <c r="O81" s="134">
        <f t="shared" si="4"/>
        <v>0</v>
      </c>
      <c r="P81" s="132">
        <f t="shared" si="5"/>
        <v>0</v>
      </c>
    </row>
    <row r="82" spans="1:16">
      <c r="A82" s="135" t="s">
        <v>238</v>
      </c>
      <c r="B82" s="136">
        <v>0</v>
      </c>
      <c r="C82" s="139">
        <v>0</v>
      </c>
      <c r="D82" s="138">
        <v>0</v>
      </c>
      <c r="E82" s="138">
        <v>0</v>
      </c>
      <c r="F82" s="138">
        <v>0</v>
      </c>
      <c r="G82" s="137">
        <v>0</v>
      </c>
      <c r="H82" s="137">
        <v>0</v>
      </c>
      <c r="I82" s="137">
        <v>0</v>
      </c>
      <c r="J82" s="138">
        <v>0</v>
      </c>
      <c r="K82" s="139">
        <v>0</v>
      </c>
      <c r="L82" s="139">
        <v>0</v>
      </c>
      <c r="M82" s="140">
        <v>0</v>
      </c>
      <c r="N82" s="133">
        <f t="shared" si="3"/>
        <v>0</v>
      </c>
      <c r="O82" s="134">
        <f t="shared" si="4"/>
        <v>0</v>
      </c>
      <c r="P82" s="132">
        <f t="shared" si="5"/>
        <v>0</v>
      </c>
    </row>
    <row r="83" spans="1:16">
      <c r="A83" s="135" t="s">
        <v>237</v>
      </c>
      <c r="B83" s="136">
        <v>20</v>
      </c>
      <c r="C83" s="139">
        <v>11</v>
      </c>
      <c r="D83" s="138">
        <v>14</v>
      </c>
      <c r="E83" s="138">
        <v>11</v>
      </c>
      <c r="F83" s="138">
        <v>8</v>
      </c>
      <c r="G83" s="137">
        <v>7</v>
      </c>
      <c r="H83" s="137">
        <v>12</v>
      </c>
      <c r="I83" s="137">
        <v>6</v>
      </c>
      <c r="J83" s="138">
        <v>6</v>
      </c>
      <c r="K83" s="139">
        <v>9</v>
      </c>
      <c r="L83" s="139">
        <v>6</v>
      </c>
      <c r="M83" s="140">
        <v>2</v>
      </c>
      <c r="N83" s="133">
        <f t="shared" si="3"/>
        <v>112</v>
      </c>
      <c r="O83" s="134">
        <f t="shared" si="4"/>
        <v>9.3333333333333339</v>
      </c>
      <c r="P83" s="132">
        <f t="shared" si="5"/>
        <v>0.16901833547121406</v>
      </c>
    </row>
    <row r="84" spans="1:16">
      <c r="A84" s="135" t="s">
        <v>236</v>
      </c>
      <c r="B84" s="136">
        <v>15</v>
      </c>
      <c r="C84" s="139">
        <v>5</v>
      </c>
      <c r="D84" s="138">
        <v>14</v>
      </c>
      <c r="E84" s="138">
        <v>15</v>
      </c>
      <c r="F84" s="138">
        <v>19</v>
      </c>
      <c r="G84" s="137">
        <v>10</v>
      </c>
      <c r="H84" s="137">
        <v>17</v>
      </c>
      <c r="I84" s="137">
        <v>20</v>
      </c>
      <c r="J84" s="138">
        <v>18</v>
      </c>
      <c r="K84" s="139">
        <v>15</v>
      </c>
      <c r="L84" s="139">
        <v>5</v>
      </c>
      <c r="M84" s="140">
        <v>12</v>
      </c>
      <c r="N84" s="133">
        <f t="shared" si="3"/>
        <v>165</v>
      </c>
      <c r="O84" s="134">
        <f t="shared" si="4"/>
        <v>13.75</v>
      </c>
      <c r="P84" s="132">
        <f t="shared" si="5"/>
        <v>0.24900022636384217</v>
      </c>
    </row>
    <row r="85" spans="1:16">
      <c r="A85" s="135" t="s">
        <v>235</v>
      </c>
      <c r="B85" s="136">
        <v>2</v>
      </c>
      <c r="C85" s="139">
        <v>2</v>
      </c>
      <c r="D85" s="138">
        <v>0</v>
      </c>
      <c r="E85" s="138">
        <v>1</v>
      </c>
      <c r="F85" s="138">
        <v>0</v>
      </c>
      <c r="G85" s="137">
        <v>0</v>
      </c>
      <c r="H85" s="137">
        <v>0</v>
      </c>
      <c r="I85" s="137">
        <v>0</v>
      </c>
      <c r="J85" s="138">
        <v>0</v>
      </c>
      <c r="K85" s="139">
        <v>0</v>
      </c>
      <c r="L85" s="139">
        <v>0</v>
      </c>
      <c r="M85" s="140">
        <v>0</v>
      </c>
      <c r="N85" s="133">
        <f t="shared" si="3"/>
        <v>5</v>
      </c>
      <c r="O85" s="134">
        <f t="shared" si="4"/>
        <v>0.41666666666666669</v>
      </c>
      <c r="P85" s="132">
        <f t="shared" si="5"/>
        <v>7.5454614049649139E-3</v>
      </c>
    </row>
    <row r="86" spans="1:16">
      <c r="A86" s="135" t="s">
        <v>234</v>
      </c>
      <c r="B86" s="136">
        <v>17</v>
      </c>
      <c r="C86" s="139">
        <v>26</v>
      </c>
      <c r="D86" s="138">
        <v>31</v>
      </c>
      <c r="E86" s="138">
        <v>9</v>
      </c>
      <c r="F86" s="138">
        <v>5</v>
      </c>
      <c r="G86" s="137">
        <v>4</v>
      </c>
      <c r="H86" s="137">
        <v>8</v>
      </c>
      <c r="I86" s="137">
        <v>15</v>
      </c>
      <c r="J86" s="138">
        <v>9</v>
      </c>
      <c r="K86" s="139">
        <v>25</v>
      </c>
      <c r="L86" s="139">
        <v>23</v>
      </c>
      <c r="M86" s="140">
        <v>27</v>
      </c>
      <c r="N86" s="133">
        <f t="shared" si="3"/>
        <v>199</v>
      </c>
      <c r="O86" s="134">
        <f t="shared" si="4"/>
        <v>16.583333333333332</v>
      </c>
      <c r="P86" s="132">
        <f t="shared" si="5"/>
        <v>0.30030936391760354</v>
      </c>
    </row>
    <row r="87" spans="1:16">
      <c r="A87" s="135" t="s">
        <v>233</v>
      </c>
      <c r="B87" s="136">
        <v>7</v>
      </c>
      <c r="C87" s="139">
        <v>6</v>
      </c>
      <c r="D87" s="138">
        <v>8</v>
      </c>
      <c r="E87" s="138">
        <v>3</v>
      </c>
      <c r="F87" s="138">
        <v>3</v>
      </c>
      <c r="G87" s="137">
        <v>8</v>
      </c>
      <c r="H87" s="137">
        <v>14</v>
      </c>
      <c r="I87" s="137">
        <v>32</v>
      </c>
      <c r="J87" s="138">
        <v>76</v>
      </c>
      <c r="K87" s="139">
        <v>61</v>
      </c>
      <c r="L87" s="139">
        <v>50</v>
      </c>
      <c r="M87" s="140">
        <v>9</v>
      </c>
      <c r="N87" s="133">
        <f t="shared" si="3"/>
        <v>277</v>
      </c>
      <c r="O87" s="134">
        <f t="shared" si="4"/>
        <v>23.083333333333332</v>
      </c>
      <c r="P87" s="132">
        <f t="shared" si="5"/>
        <v>0.4180185618350562</v>
      </c>
    </row>
    <row r="88" spans="1:16">
      <c r="A88" s="135" t="s">
        <v>232</v>
      </c>
      <c r="B88" s="136">
        <v>7</v>
      </c>
      <c r="C88" s="139">
        <v>9</v>
      </c>
      <c r="D88" s="138">
        <v>1</v>
      </c>
      <c r="E88" s="138">
        <v>11</v>
      </c>
      <c r="F88" s="138">
        <v>17</v>
      </c>
      <c r="G88" s="137">
        <v>39</v>
      </c>
      <c r="H88" s="137">
        <v>6</v>
      </c>
      <c r="I88" s="137">
        <v>11</v>
      </c>
      <c r="J88" s="138">
        <v>24</v>
      </c>
      <c r="K88" s="139">
        <v>5</v>
      </c>
      <c r="L88" s="139">
        <v>50</v>
      </c>
      <c r="M88" s="140">
        <v>3</v>
      </c>
      <c r="N88" s="133">
        <f t="shared" si="3"/>
        <v>183</v>
      </c>
      <c r="O88" s="134">
        <f t="shared" si="4"/>
        <v>15.25</v>
      </c>
      <c r="P88" s="132">
        <f t="shared" si="5"/>
        <v>0.27616388742171588</v>
      </c>
    </row>
    <row r="89" spans="1:16">
      <c r="A89" s="135" t="s">
        <v>231</v>
      </c>
      <c r="B89" s="136">
        <v>3</v>
      </c>
      <c r="C89" s="139">
        <v>1</v>
      </c>
      <c r="D89" s="138">
        <v>4</v>
      </c>
      <c r="E89" s="138">
        <v>2</v>
      </c>
      <c r="F89" s="138">
        <v>1</v>
      </c>
      <c r="G89" s="137">
        <v>0</v>
      </c>
      <c r="H89" s="137">
        <v>0</v>
      </c>
      <c r="I89" s="137">
        <v>0</v>
      </c>
      <c r="J89" s="138">
        <v>0</v>
      </c>
      <c r="K89" s="139">
        <v>0</v>
      </c>
      <c r="L89" s="139">
        <v>0</v>
      </c>
      <c r="M89" s="140">
        <v>0</v>
      </c>
      <c r="N89" s="133">
        <f t="shared" si="3"/>
        <v>11</v>
      </c>
      <c r="O89" s="134">
        <f t="shared" si="4"/>
        <v>0.91666666666666663</v>
      </c>
      <c r="P89" s="132">
        <f t="shared" si="5"/>
        <v>1.660001509092281E-2</v>
      </c>
    </row>
    <row r="90" spans="1:16">
      <c r="A90" s="135" t="s">
        <v>230</v>
      </c>
      <c r="B90" s="136">
        <v>1</v>
      </c>
      <c r="C90" s="139">
        <v>0</v>
      </c>
      <c r="D90" s="138">
        <v>0</v>
      </c>
      <c r="E90" s="138">
        <v>0</v>
      </c>
      <c r="F90" s="138">
        <v>0</v>
      </c>
      <c r="G90" s="137">
        <v>1</v>
      </c>
      <c r="H90" s="137">
        <v>0</v>
      </c>
      <c r="I90" s="137">
        <v>1</v>
      </c>
      <c r="J90" s="138">
        <v>0</v>
      </c>
      <c r="K90" s="139">
        <v>1</v>
      </c>
      <c r="L90" s="139">
        <v>0</v>
      </c>
      <c r="M90" s="140">
        <v>1</v>
      </c>
      <c r="N90" s="133">
        <f t="shared" si="3"/>
        <v>5</v>
      </c>
      <c r="O90" s="134">
        <f t="shared" si="4"/>
        <v>0.41666666666666669</v>
      </c>
      <c r="P90" s="132">
        <f t="shared" si="5"/>
        <v>7.5454614049649139E-3</v>
      </c>
    </row>
    <row r="91" spans="1:16">
      <c r="A91" s="135" t="s">
        <v>229</v>
      </c>
      <c r="B91" s="136">
        <v>0</v>
      </c>
      <c r="C91" s="139">
        <v>0</v>
      </c>
      <c r="D91" s="138">
        <v>0</v>
      </c>
      <c r="E91" s="138">
        <v>0</v>
      </c>
      <c r="F91" s="138">
        <v>0</v>
      </c>
      <c r="G91" s="137">
        <v>0</v>
      </c>
      <c r="H91" s="137">
        <v>0</v>
      </c>
      <c r="I91" s="137">
        <v>1</v>
      </c>
      <c r="J91" s="138">
        <v>1</v>
      </c>
      <c r="K91" s="139">
        <v>1</v>
      </c>
      <c r="L91" s="139">
        <v>0</v>
      </c>
      <c r="M91" s="140">
        <v>0</v>
      </c>
      <c r="N91" s="133">
        <f t="shared" si="3"/>
        <v>3</v>
      </c>
      <c r="O91" s="134">
        <f t="shared" si="4"/>
        <v>0.25</v>
      </c>
      <c r="P91" s="132">
        <f t="shared" si="5"/>
        <v>4.5272768429789481E-3</v>
      </c>
    </row>
    <row r="92" spans="1:16">
      <c r="A92" s="135" t="s">
        <v>228</v>
      </c>
      <c r="B92" s="136">
        <v>0</v>
      </c>
      <c r="C92" s="139">
        <v>0</v>
      </c>
      <c r="D92" s="138">
        <v>1</v>
      </c>
      <c r="E92" s="138">
        <v>0</v>
      </c>
      <c r="F92" s="138">
        <v>0</v>
      </c>
      <c r="G92" s="137">
        <v>4</v>
      </c>
      <c r="H92" s="137">
        <v>0</v>
      </c>
      <c r="I92" s="137">
        <v>0</v>
      </c>
      <c r="J92" s="138">
        <v>0</v>
      </c>
      <c r="K92" s="139">
        <v>0</v>
      </c>
      <c r="L92" s="139">
        <v>0</v>
      </c>
      <c r="M92" s="140">
        <v>0</v>
      </c>
      <c r="N92" s="133">
        <f t="shared" si="3"/>
        <v>5</v>
      </c>
      <c r="O92" s="134">
        <f t="shared" si="4"/>
        <v>0.41666666666666669</v>
      </c>
      <c r="P92" s="132">
        <f t="shared" si="5"/>
        <v>7.5454614049649139E-3</v>
      </c>
    </row>
    <row r="93" spans="1:16">
      <c r="A93" s="135" t="s">
        <v>227</v>
      </c>
      <c r="B93" s="136">
        <v>1</v>
      </c>
      <c r="C93" s="139">
        <v>1</v>
      </c>
      <c r="D93" s="138">
        <v>2</v>
      </c>
      <c r="E93" s="138">
        <v>1</v>
      </c>
      <c r="F93" s="138">
        <v>0</v>
      </c>
      <c r="G93" s="137">
        <v>0</v>
      </c>
      <c r="H93" s="137">
        <v>1</v>
      </c>
      <c r="I93" s="137">
        <v>2</v>
      </c>
      <c r="J93" s="138">
        <v>2</v>
      </c>
      <c r="K93" s="139">
        <v>1</v>
      </c>
      <c r="L93" s="139">
        <v>0</v>
      </c>
      <c r="M93" s="140">
        <v>1</v>
      </c>
      <c r="N93" s="133">
        <f t="shared" si="3"/>
        <v>12</v>
      </c>
      <c r="O93" s="134">
        <f t="shared" si="4"/>
        <v>1</v>
      </c>
      <c r="P93" s="132">
        <f t="shared" si="5"/>
        <v>1.8109107371915793E-2</v>
      </c>
    </row>
    <row r="94" spans="1:16">
      <c r="A94" s="135" t="s">
        <v>226</v>
      </c>
      <c r="B94" s="136">
        <v>0</v>
      </c>
      <c r="C94" s="139">
        <v>0</v>
      </c>
      <c r="D94" s="138">
        <v>0</v>
      </c>
      <c r="E94" s="138">
        <v>1</v>
      </c>
      <c r="F94" s="138">
        <v>0</v>
      </c>
      <c r="G94" s="137">
        <v>0</v>
      </c>
      <c r="H94" s="137">
        <v>0</v>
      </c>
      <c r="I94" s="137">
        <v>0</v>
      </c>
      <c r="J94" s="138">
        <v>0</v>
      </c>
      <c r="K94" s="139">
        <v>0</v>
      </c>
      <c r="L94" s="139">
        <v>0</v>
      </c>
      <c r="M94" s="140">
        <v>0</v>
      </c>
      <c r="N94" s="133">
        <f t="shared" si="3"/>
        <v>1</v>
      </c>
      <c r="O94" s="134">
        <f t="shared" si="4"/>
        <v>8.3333333333333329E-2</v>
      </c>
      <c r="P94" s="132">
        <f t="shared" si="5"/>
        <v>1.5090922809929829E-3</v>
      </c>
    </row>
    <row r="95" spans="1:16">
      <c r="A95" s="135" t="s">
        <v>225</v>
      </c>
      <c r="B95" s="136">
        <v>0</v>
      </c>
      <c r="C95" s="139">
        <v>0</v>
      </c>
      <c r="D95" s="138">
        <v>1</v>
      </c>
      <c r="E95" s="137">
        <v>0</v>
      </c>
      <c r="F95" s="137">
        <v>0</v>
      </c>
      <c r="G95" s="137">
        <v>0</v>
      </c>
      <c r="H95" s="137">
        <v>0</v>
      </c>
      <c r="I95" s="137">
        <v>0</v>
      </c>
      <c r="J95" s="137">
        <v>0</v>
      </c>
      <c r="K95" s="139">
        <v>0</v>
      </c>
      <c r="L95" s="139">
        <v>0</v>
      </c>
      <c r="M95" s="140">
        <v>0</v>
      </c>
      <c r="N95" s="133">
        <f t="shared" si="3"/>
        <v>1</v>
      </c>
      <c r="O95" s="134">
        <f t="shared" si="4"/>
        <v>8.3333333333333329E-2</v>
      </c>
      <c r="P95" s="132">
        <f t="shared" si="5"/>
        <v>1.5090922809929829E-3</v>
      </c>
    </row>
    <row r="96" spans="1:16">
      <c r="A96" s="135" t="s">
        <v>224</v>
      </c>
      <c r="B96" s="136">
        <v>0</v>
      </c>
      <c r="C96" s="139">
        <v>0</v>
      </c>
      <c r="D96" s="138">
        <v>0</v>
      </c>
      <c r="E96" s="138">
        <v>0</v>
      </c>
      <c r="F96" s="138">
        <v>0</v>
      </c>
      <c r="G96" s="137">
        <v>0</v>
      </c>
      <c r="H96" s="137">
        <v>1</v>
      </c>
      <c r="I96" s="137">
        <v>0</v>
      </c>
      <c r="J96" s="138">
        <v>0</v>
      </c>
      <c r="K96" s="139">
        <v>0</v>
      </c>
      <c r="L96" s="139">
        <v>0</v>
      </c>
      <c r="M96" s="140">
        <v>0</v>
      </c>
      <c r="N96" s="133">
        <f t="shared" si="3"/>
        <v>1</v>
      </c>
      <c r="O96" s="134">
        <f t="shared" si="4"/>
        <v>8.3333333333333329E-2</v>
      </c>
      <c r="P96" s="132">
        <f t="shared" si="5"/>
        <v>1.5090922809929829E-3</v>
      </c>
    </row>
    <row r="97" spans="1:16">
      <c r="A97" s="128" t="s">
        <v>223</v>
      </c>
      <c r="B97" s="136">
        <v>0</v>
      </c>
      <c r="C97" s="139">
        <v>0</v>
      </c>
      <c r="D97" s="138">
        <v>0</v>
      </c>
      <c r="E97" s="138">
        <v>0</v>
      </c>
      <c r="F97" s="138">
        <v>0</v>
      </c>
      <c r="G97" s="137">
        <v>0</v>
      </c>
      <c r="H97" s="137">
        <v>0</v>
      </c>
      <c r="I97" s="137">
        <v>0</v>
      </c>
      <c r="J97" s="138">
        <v>1</v>
      </c>
      <c r="K97" s="139">
        <v>0</v>
      </c>
      <c r="L97" s="139">
        <v>0</v>
      </c>
      <c r="M97" s="140">
        <v>0</v>
      </c>
      <c r="N97" s="133">
        <f t="shared" si="3"/>
        <v>1</v>
      </c>
      <c r="O97" s="134">
        <f t="shared" si="4"/>
        <v>8.3333333333333329E-2</v>
      </c>
      <c r="P97" s="132">
        <f t="shared" si="5"/>
        <v>1.5090922809929829E-3</v>
      </c>
    </row>
    <row r="98" spans="1:16">
      <c r="A98" s="128" t="s">
        <v>222</v>
      </c>
      <c r="B98" s="136">
        <v>0</v>
      </c>
      <c r="C98" s="139">
        <v>0</v>
      </c>
      <c r="D98" s="138">
        <v>1</v>
      </c>
      <c r="E98" s="138">
        <v>0</v>
      </c>
      <c r="F98" s="138">
        <v>1</v>
      </c>
      <c r="G98" s="137">
        <v>1</v>
      </c>
      <c r="H98" s="137">
        <v>0</v>
      </c>
      <c r="I98" s="137">
        <v>0</v>
      </c>
      <c r="J98" s="138">
        <v>1</v>
      </c>
      <c r="K98" s="139">
        <v>0</v>
      </c>
      <c r="L98" s="139">
        <v>0</v>
      </c>
      <c r="M98" s="140">
        <v>0</v>
      </c>
      <c r="N98" s="133">
        <f t="shared" si="3"/>
        <v>4</v>
      </c>
      <c r="O98" s="134">
        <f t="shared" si="4"/>
        <v>0.33333333333333331</v>
      </c>
      <c r="P98" s="132">
        <f t="shared" si="5"/>
        <v>6.0363691239719314E-3</v>
      </c>
    </row>
    <row r="99" spans="1:16">
      <c r="A99" s="128" t="s">
        <v>221</v>
      </c>
      <c r="B99" s="136">
        <v>0</v>
      </c>
      <c r="C99" s="139">
        <v>0</v>
      </c>
      <c r="D99" s="138">
        <v>0</v>
      </c>
      <c r="E99" s="138">
        <v>0</v>
      </c>
      <c r="F99" s="138">
        <v>1</v>
      </c>
      <c r="G99" s="137">
        <v>0</v>
      </c>
      <c r="H99" s="137">
        <v>0</v>
      </c>
      <c r="I99" s="137">
        <v>0</v>
      </c>
      <c r="J99" s="138">
        <v>0</v>
      </c>
      <c r="K99" s="139">
        <v>0</v>
      </c>
      <c r="L99" s="139">
        <v>0</v>
      </c>
      <c r="M99" s="140">
        <v>0</v>
      </c>
      <c r="N99" s="133">
        <f t="shared" si="3"/>
        <v>1</v>
      </c>
      <c r="O99" s="134">
        <f t="shared" si="4"/>
        <v>8.3333333333333329E-2</v>
      </c>
      <c r="P99" s="132">
        <f t="shared" si="5"/>
        <v>1.5090922809929829E-3</v>
      </c>
    </row>
    <row r="100" spans="1:16">
      <c r="A100" s="128" t="s">
        <v>220</v>
      </c>
      <c r="B100" s="136">
        <v>0</v>
      </c>
      <c r="C100" s="139">
        <v>0</v>
      </c>
      <c r="D100" s="138">
        <v>1</v>
      </c>
      <c r="E100" s="137">
        <v>0</v>
      </c>
      <c r="F100" s="137">
        <v>0</v>
      </c>
      <c r="G100" s="137">
        <v>0</v>
      </c>
      <c r="H100" s="137">
        <v>0</v>
      </c>
      <c r="I100" s="137">
        <v>0</v>
      </c>
      <c r="J100" s="137">
        <v>0</v>
      </c>
      <c r="K100" s="139">
        <v>0</v>
      </c>
      <c r="L100" s="139">
        <v>0</v>
      </c>
      <c r="M100" s="140">
        <v>0</v>
      </c>
      <c r="N100" s="133">
        <f t="shared" si="3"/>
        <v>1</v>
      </c>
      <c r="O100" s="134">
        <f t="shared" si="4"/>
        <v>8.3333333333333329E-2</v>
      </c>
      <c r="P100" s="132">
        <f t="shared" si="5"/>
        <v>1.5090922809929829E-3</v>
      </c>
    </row>
    <row r="101" spans="1:16">
      <c r="A101" s="135" t="s">
        <v>219</v>
      </c>
      <c r="B101" s="136">
        <v>0</v>
      </c>
      <c r="C101" s="139">
        <v>0</v>
      </c>
      <c r="D101" s="138">
        <v>0</v>
      </c>
      <c r="E101" s="138">
        <v>0</v>
      </c>
      <c r="F101" s="138">
        <v>0</v>
      </c>
      <c r="G101" s="137">
        <v>0</v>
      </c>
      <c r="H101" s="137">
        <v>0</v>
      </c>
      <c r="I101" s="137">
        <v>0</v>
      </c>
      <c r="J101" s="138">
        <v>0</v>
      </c>
      <c r="K101" s="139">
        <v>1</v>
      </c>
      <c r="L101" s="139">
        <v>0</v>
      </c>
      <c r="M101" s="140">
        <v>1</v>
      </c>
      <c r="N101" s="133">
        <f t="shared" si="3"/>
        <v>2</v>
      </c>
      <c r="O101" s="134">
        <f t="shared" si="4"/>
        <v>0.16666666666666666</v>
      </c>
      <c r="P101" s="132">
        <f t="shared" si="5"/>
        <v>3.0181845619859657E-3</v>
      </c>
    </row>
    <row r="102" spans="1:16">
      <c r="A102" s="135" t="s">
        <v>218</v>
      </c>
      <c r="B102" s="136">
        <v>0</v>
      </c>
      <c r="C102" s="139">
        <v>0</v>
      </c>
      <c r="D102" s="138">
        <v>0</v>
      </c>
      <c r="E102" s="138">
        <v>0</v>
      </c>
      <c r="F102" s="138">
        <v>0</v>
      </c>
      <c r="G102" s="137">
        <v>1</v>
      </c>
      <c r="H102" s="137">
        <v>0</v>
      </c>
      <c r="I102" s="137">
        <v>0</v>
      </c>
      <c r="J102" s="138">
        <v>0</v>
      </c>
      <c r="K102" s="139">
        <v>0</v>
      </c>
      <c r="L102" s="139">
        <v>0</v>
      </c>
      <c r="M102" s="140">
        <v>0</v>
      </c>
      <c r="N102" s="133">
        <f t="shared" si="3"/>
        <v>1</v>
      </c>
      <c r="O102" s="134">
        <f t="shared" si="4"/>
        <v>8.3333333333333329E-2</v>
      </c>
      <c r="P102" s="132">
        <f t="shared" si="5"/>
        <v>1.5090922809929829E-3</v>
      </c>
    </row>
    <row r="103" spans="1:16">
      <c r="A103" s="135" t="s">
        <v>217</v>
      </c>
      <c r="B103" s="136">
        <v>0</v>
      </c>
      <c r="C103" s="139">
        <v>0</v>
      </c>
      <c r="D103" s="138">
        <v>1</v>
      </c>
      <c r="E103" s="137">
        <v>0</v>
      </c>
      <c r="F103" s="137">
        <v>0</v>
      </c>
      <c r="G103" s="137">
        <v>0</v>
      </c>
      <c r="H103" s="137">
        <v>0</v>
      </c>
      <c r="I103" s="137">
        <v>0</v>
      </c>
      <c r="J103" s="137">
        <v>0</v>
      </c>
      <c r="K103" s="139">
        <v>0</v>
      </c>
      <c r="L103" s="139">
        <v>0</v>
      </c>
      <c r="M103" s="140">
        <v>0</v>
      </c>
      <c r="N103" s="133">
        <f t="shared" si="3"/>
        <v>1</v>
      </c>
      <c r="O103" s="134">
        <f t="shared" si="4"/>
        <v>8.3333333333333329E-2</v>
      </c>
      <c r="P103" s="132">
        <f t="shared" si="5"/>
        <v>1.5090922809929829E-3</v>
      </c>
    </row>
    <row r="104" spans="1:16">
      <c r="A104" s="135" t="s">
        <v>216</v>
      </c>
      <c r="B104" s="136">
        <v>1</v>
      </c>
      <c r="C104" s="139">
        <v>0</v>
      </c>
      <c r="D104" s="138">
        <v>0</v>
      </c>
      <c r="E104" s="138">
        <v>0</v>
      </c>
      <c r="F104" s="138">
        <v>0</v>
      </c>
      <c r="G104" s="137">
        <v>0</v>
      </c>
      <c r="H104" s="137">
        <v>1</v>
      </c>
      <c r="I104" s="137">
        <v>0</v>
      </c>
      <c r="J104" s="138">
        <v>0</v>
      </c>
      <c r="K104" s="139">
        <v>0</v>
      </c>
      <c r="L104" s="139">
        <v>0</v>
      </c>
      <c r="M104" s="140">
        <v>2</v>
      </c>
      <c r="N104" s="133">
        <f t="shared" si="3"/>
        <v>4</v>
      </c>
      <c r="O104" s="134">
        <f t="shared" si="4"/>
        <v>0.33333333333333331</v>
      </c>
      <c r="P104" s="132">
        <f t="shared" si="5"/>
        <v>6.0363691239719314E-3</v>
      </c>
    </row>
    <row r="105" spans="1:16">
      <c r="A105" s="135" t="s">
        <v>215</v>
      </c>
      <c r="B105" s="136">
        <v>0</v>
      </c>
      <c r="C105" s="139">
        <v>0</v>
      </c>
      <c r="D105" s="138">
        <v>1</v>
      </c>
      <c r="E105" s="137">
        <v>0</v>
      </c>
      <c r="F105" s="137">
        <v>0</v>
      </c>
      <c r="G105" s="137">
        <v>0</v>
      </c>
      <c r="H105" s="137">
        <v>0</v>
      </c>
      <c r="I105" s="137">
        <v>0</v>
      </c>
      <c r="J105" s="137">
        <v>0</v>
      </c>
      <c r="K105" s="139">
        <v>0</v>
      </c>
      <c r="L105" s="139">
        <v>0</v>
      </c>
      <c r="M105" s="140">
        <v>0</v>
      </c>
      <c r="N105" s="133">
        <f t="shared" si="3"/>
        <v>1</v>
      </c>
      <c r="O105" s="134">
        <f t="shared" si="4"/>
        <v>8.3333333333333329E-2</v>
      </c>
      <c r="P105" s="132">
        <f t="shared" si="5"/>
        <v>1.5090922809929829E-3</v>
      </c>
    </row>
    <row r="106" spans="1:16">
      <c r="A106" s="135" t="s">
        <v>214</v>
      </c>
      <c r="B106" s="136">
        <v>0</v>
      </c>
      <c r="C106" s="139">
        <v>0</v>
      </c>
      <c r="D106" s="138">
        <v>0</v>
      </c>
      <c r="E106" s="138">
        <v>0</v>
      </c>
      <c r="F106" s="138">
        <v>0</v>
      </c>
      <c r="G106" s="137">
        <v>0</v>
      </c>
      <c r="H106" s="137">
        <v>0</v>
      </c>
      <c r="I106" s="137">
        <v>0</v>
      </c>
      <c r="J106" s="138">
        <v>0</v>
      </c>
      <c r="K106" s="139">
        <v>1</v>
      </c>
      <c r="L106" s="139">
        <v>0</v>
      </c>
      <c r="M106" s="140">
        <v>0</v>
      </c>
      <c r="N106" s="133">
        <f t="shared" si="3"/>
        <v>1</v>
      </c>
      <c r="O106" s="134">
        <f t="shared" si="4"/>
        <v>8.3333333333333329E-2</v>
      </c>
      <c r="P106" s="132">
        <f t="shared" si="5"/>
        <v>1.5090922809929829E-3</v>
      </c>
    </row>
    <row r="107" spans="1:16">
      <c r="A107" s="135" t="s">
        <v>213</v>
      </c>
      <c r="B107" s="136">
        <v>0</v>
      </c>
      <c r="C107" s="139">
        <v>1</v>
      </c>
      <c r="D107" s="138">
        <v>0</v>
      </c>
      <c r="E107" s="138">
        <v>0</v>
      </c>
      <c r="F107" s="138">
        <v>1</v>
      </c>
      <c r="G107" s="137">
        <v>0</v>
      </c>
      <c r="H107" s="137">
        <v>0</v>
      </c>
      <c r="I107" s="137">
        <v>2</v>
      </c>
      <c r="J107" s="138">
        <v>0</v>
      </c>
      <c r="K107" s="139">
        <v>0</v>
      </c>
      <c r="L107" s="139">
        <v>0</v>
      </c>
      <c r="M107" s="140">
        <v>0</v>
      </c>
      <c r="N107" s="133">
        <f t="shared" si="3"/>
        <v>4</v>
      </c>
      <c r="O107" s="134">
        <f t="shared" si="4"/>
        <v>0.33333333333333331</v>
      </c>
      <c r="P107" s="132">
        <f t="shared" si="5"/>
        <v>6.0363691239719314E-3</v>
      </c>
    </row>
    <row r="108" spans="1:16">
      <c r="A108" s="135" t="s">
        <v>212</v>
      </c>
      <c r="B108" s="136">
        <v>0</v>
      </c>
      <c r="C108" s="139">
        <v>0</v>
      </c>
      <c r="D108" s="138">
        <v>0</v>
      </c>
      <c r="E108" s="138">
        <v>0</v>
      </c>
      <c r="F108" s="138">
        <v>0</v>
      </c>
      <c r="G108" s="137">
        <v>0</v>
      </c>
      <c r="H108" s="137">
        <v>1</v>
      </c>
      <c r="I108" s="137">
        <v>0</v>
      </c>
      <c r="J108" s="138">
        <v>0</v>
      </c>
      <c r="K108" s="139">
        <v>0</v>
      </c>
      <c r="L108" s="139">
        <v>0</v>
      </c>
      <c r="M108" s="140">
        <v>0</v>
      </c>
      <c r="N108" s="133">
        <f t="shared" si="3"/>
        <v>1</v>
      </c>
      <c r="O108" s="134">
        <f t="shared" si="4"/>
        <v>8.3333333333333329E-2</v>
      </c>
      <c r="P108" s="132">
        <f t="shared" si="5"/>
        <v>1.5090922809929829E-3</v>
      </c>
    </row>
    <row r="109" spans="1:16">
      <c r="A109" s="131" t="s">
        <v>211</v>
      </c>
      <c r="B109" s="136">
        <v>18</v>
      </c>
      <c r="C109" s="139">
        <v>19</v>
      </c>
      <c r="D109" s="138">
        <v>30</v>
      </c>
      <c r="E109" s="138">
        <v>12</v>
      </c>
      <c r="F109" s="138">
        <v>20</v>
      </c>
      <c r="G109" s="137">
        <v>24</v>
      </c>
      <c r="H109" s="137">
        <v>24</v>
      </c>
      <c r="I109" s="137">
        <v>25</v>
      </c>
      <c r="J109" s="138">
        <v>24</v>
      </c>
      <c r="K109" s="139">
        <v>18</v>
      </c>
      <c r="L109" s="139">
        <v>21</v>
      </c>
      <c r="M109" s="140">
        <v>20</v>
      </c>
      <c r="N109" s="133">
        <f t="shared" si="3"/>
        <v>255</v>
      </c>
      <c r="O109" s="134">
        <f t="shared" si="4"/>
        <v>21.25</v>
      </c>
      <c r="P109" s="132">
        <f t="shared" si="5"/>
        <v>0.38481853165321062</v>
      </c>
    </row>
    <row r="110" spans="1:16">
      <c r="A110" s="135" t="s">
        <v>210</v>
      </c>
      <c r="B110" s="136">
        <v>44</v>
      </c>
      <c r="C110" s="139">
        <v>42</v>
      </c>
      <c r="D110" s="138">
        <v>63</v>
      </c>
      <c r="E110" s="138">
        <v>50</v>
      </c>
      <c r="F110" s="138">
        <v>48</v>
      </c>
      <c r="G110" s="137">
        <v>54</v>
      </c>
      <c r="H110" s="137">
        <v>56</v>
      </c>
      <c r="I110" s="137">
        <v>27</v>
      </c>
      <c r="J110" s="138">
        <v>34</v>
      </c>
      <c r="K110" s="139">
        <v>13</v>
      </c>
      <c r="L110" s="139">
        <v>8</v>
      </c>
      <c r="M110" s="140">
        <v>27</v>
      </c>
      <c r="N110" s="133">
        <f t="shared" si="3"/>
        <v>466</v>
      </c>
      <c r="O110" s="134">
        <f t="shared" si="4"/>
        <v>38.833333333333336</v>
      </c>
      <c r="P110" s="132">
        <f t="shared" si="5"/>
        <v>0.70323700294272995</v>
      </c>
    </row>
    <row r="111" spans="1:16">
      <c r="A111" s="135" t="s">
        <v>209</v>
      </c>
      <c r="B111" s="136">
        <v>0</v>
      </c>
      <c r="C111" s="139">
        <v>7</v>
      </c>
      <c r="D111" s="138">
        <v>1</v>
      </c>
      <c r="E111" s="138">
        <v>1</v>
      </c>
      <c r="F111" s="138">
        <v>2</v>
      </c>
      <c r="G111" s="137">
        <v>0</v>
      </c>
      <c r="H111" s="137">
        <v>4</v>
      </c>
      <c r="I111" s="137">
        <v>3</v>
      </c>
      <c r="J111" s="138">
        <v>0</v>
      </c>
      <c r="K111" s="139">
        <v>4</v>
      </c>
      <c r="L111" s="139">
        <v>3</v>
      </c>
      <c r="M111" s="140">
        <v>14</v>
      </c>
      <c r="N111" s="133">
        <f t="shared" si="3"/>
        <v>39</v>
      </c>
      <c r="O111" s="134">
        <f t="shared" si="4"/>
        <v>3.25</v>
      </c>
      <c r="P111" s="132">
        <f t="shared" si="5"/>
        <v>5.8854598958726329E-2</v>
      </c>
    </row>
    <row r="112" spans="1:16">
      <c r="A112" s="131" t="s">
        <v>208</v>
      </c>
      <c r="B112" s="136">
        <v>2</v>
      </c>
      <c r="C112" s="139">
        <v>5</v>
      </c>
      <c r="D112" s="138">
        <v>2</v>
      </c>
      <c r="E112" s="138">
        <v>6</v>
      </c>
      <c r="F112" s="138">
        <v>1</v>
      </c>
      <c r="G112" s="137">
        <v>4</v>
      </c>
      <c r="H112" s="137">
        <v>8</v>
      </c>
      <c r="I112" s="137">
        <v>11</v>
      </c>
      <c r="J112" s="138">
        <v>2</v>
      </c>
      <c r="K112" s="139">
        <v>2</v>
      </c>
      <c r="L112" s="139">
        <v>3</v>
      </c>
      <c r="M112" s="140">
        <v>6</v>
      </c>
      <c r="N112" s="133">
        <f t="shared" si="3"/>
        <v>52</v>
      </c>
      <c r="O112" s="134">
        <f t="shared" si="4"/>
        <v>4.333333333333333</v>
      </c>
      <c r="P112" s="132">
        <f t="shared" si="5"/>
        <v>7.84727986116351E-2</v>
      </c>
    </row>
    <row r="113" spans="1:16">
      <c r="A113" s="131" t="s">
        <v>207</v>
      </c>
      <c r="B113" s="136">
        <v>1</v>
      </c>
      <c r="C113" s="139">
        <v>1</v>
      </c>
      <c r="D113" s="138">
        <v>0</v>
      </c>
      <c r="E113" s="138">
        <v>1</v>
      </c>
      <c r="F113" s="138">
        <v>3</v>
      </c>
      <c r="G113" s="137">
        <v>0</v>
      </c>
      <c r="H113" s="137">
        <v>4</v>
      </c>
      <c r="I113" s="137">
        <v>0</v>
      </c>
      <c r="J113" s="138">
        <v>7</v>
      </c>
      <c r="K113" s="139">
        <v>3</v>
      </c>
      <c r="L113" s="139">
        <v>1</v>
      </c>
      <c r="M113" s="140">
        <v>5</v>
      </c>
      <c r="N113" s="133">
        <f t="shared" si="3"/>
        <v>26</v>
      </c>
      <c r="O113" s="134">
        <f t="shared" si="4"/>
        <v>2.1666666666666665</v>
      </c>
      <c r="P113" s="132">
        <f t="shared" si="5"/>
        <v>3.923639930581755E-2</v>
      </c>
    </row>
    <row r="114" spans="1:16">
      <c r="A114" s="135" t="s">
        <v>206</v>
      </c>
      <c r="B114" s="136">
        <v>88</v>
      </c>
      <c r="C114" s="139">
        <v>104</v>
      </c>
      <c r="D114" s="138">
        <v>89</v>
      </c>
      <c r="E114" s="138">
        <v>75</v>
      </c>
      <c r="F114" s="138">
        <v>69</v>
      </c>
      <c r="G114" s="137">
        <v>81</v>
      </c>
      <c r="H114" s="137">
        <v>65</v>
      </c>
      <c r="I114" s="137">
        <v>60</v>
      </c>
      <c r="J114" s="138">
        <v>100</v>
      </c>
      <c r="K114" s="139">
        <v>114</v>
      </c>
      <c r="L114" s="139">
        <v>126</v>
      </c>
      <c r="M114" s="140">
        <v>105</v>
      </c>
      <c r="N114" s="133">
        <f t="shared" si="3"/>
        <v>1076</v>
      </c>
      <c r="O114" s="134">
        <f t="shared" si="4"/>
        <v>89.666666666666671</v>
      </c>
      <c r="P114" s="132">
        <f t="shared" si="5"/>
        <v>1.6237832943484491</v>
      </c>
    </row>
    <row r="115" spans="1:16">
      <c r="A115" s="135" t="s">
        <v>205</v>
      </c>
      <c r="B115" s="136">
        <v>2</v>
      </c>
      <c r="C115" s="139">
        <v>7</v>
      </c>
      <c r="D115" s="138">
        <v>3</v>
      </c>
      <c r="E115" s="138">
        <v>9</v>
      </c>
      <c r="F115" s="138">
        <v>4</v>
      </c>
      <c r="G115" s="137">
        <v>1</v>
      </c>
      <c r="H115" s="137">
        <v>0</v>
      </c>
      <c r="I115" s="137">
        <v>2</v>
      </c>
      <c r="J115" s="138">
        <v>7</v>
      </c>
      <c r="K115" s="139">
        <v>4</v>
      </c>
      <c r="L115" s="139">
        <v>2</v>
      </c>
      <c r="M115" s="140">
        <v>8</v>
      </c>
      <c r="N115" s="133">
        <f t="shared" si="3"/>
        <v>49</v>
      </c>
      <c r="O115" s="134">
        <f t="shared" si="4"/>
        <v>4.083333333333333</v>
      </c>
      <c r="P115" s="132">
        <f t="shared" si="5"/>
        <v>7.3945521768656153E-2</v>
      </c>
    </row>
    <row r="116" spans="1:16">
      <c r="A116" s="135" t="s">
        <v>204</v>
      </c>
      <c r="B116" s="136">
        <v>0</v>
      </c>
      <c r="C116" s="139">
        <v>0</v>
      </c>
      <c r="D116" s="138">
        <v>0</v>
      </c>
      <c r="E116" s="138">
        <v>0</v>
      </c>
      <c r="F116" s="138">
        <v>0</v>
      </c>
      <c r="G116" s="137">
        <v>0</v>
      </c>
      <c r="H116" s="137">
        <v>0</v>
      </c>
      <c r="I116" s="137">
        <v>0</v>
      </c>
      <c r="J116" s="138">
        <v>0</v>
      </c>
      <c r="K116" s="139">
        <v>0</v>
      </c>
      <c r="L116" s="139">
        <v>0</v>
      </c>
      <c r="M116" s="140">
        <v>0</v>
      </c>
      <c r="N116" s="133">
        <f t="shared" si="3"/>
        <v>0</v>
      </c>
      <c r="O116" s="134">
        <f t="shared" si="4"/>
        <v>0</v>
      </c>
      <c r="P116" s="132">
        <f t="shared" si="5"/>
        <v>0</v>
      </c>
    </row>
    <row r="117" spans="1:16">
      <c r="A117" s="135" t="s">
        <v>203</v>
      </c>
      <c r="B117" s="136">
        <v>0</v>
      </c>
      <c r="C117" s="139">
        <v>0</v>
      </c>
      <c r="D117" s="138">
        <v>0</v>
      </c>
      <c r="E117" s="138">
        <v>0</v>
      </c>
      <c r="F117" s="138">
        <v>0</v>
      </c>
      <c r="G117" s="137">
        <v>0</v>
      </c>
      <c r="H117" s="137">
        <v>0</v>
      </c>
      <c r="I117" s="137">
        <v>0</v>
      </c>
      <c r="J117" s="138">
        <v>0</v>
      </c>
      <c r="K117" s="139">
        <v>0</v>
      </c>
      <c r="L117" s="139">
        <v>0</v>
      </c>
      <c r="M117" s="140">
        <v>0</v>
      </c>
      <c r="N117" s="133">
        <f t="shared" si="3"/>
        <v>0</v>
      </c>
      <c r="O117" s="134">
        <f t="shared" si="4"/>
        <v>0</v>
      </c>
      <c r="P117" s="132">
        <f t="shared" si="5"/>
        <v>0</v>
      </c>
    </row>
    <row r="118" spans="1:16">
      <c r="A118" s="135" t="s">
        <v>202</v>
      </c>
      <c r="B118" s="136">
        <v>80</v>
      </c>
      <c r="C118" s="118">
        <v>89</v>
      </c>
      <c r="D118" s="138">
        <v>91</v>
      </c>
      <c r="E118" s="138">
        <v>79</v>
      </c>
      <c r="F118" s="138">
        <v>97</v>
      </c>
      <c r="G118" s="137">
        <v>91</v>
      </c>
      <c r="H118" s="137">
        <v>76</v>
      </c>
      <c r="I118" s="137">
        <v>77</v>
      </c>
      <c r="J118" s="138">
        <v>90</v>
      </c>
      <c r="K118" s="139">
        <v>93</v>
      </c>
      <c r="L118" s="139">
        <v>82</v>
      </c>
      <c r="M118" s="140">
        <v>70</v>
      </c>
      <c r="N118" s="133">
        <f t="shared" si="3"/>
        <v>1015</v>
      </c>
      <c r="O118" s="134">
        <f t="shared" si="4"/>
        <v>84.583333333333329</v>
      </c>
      <c r="P118" s="132">
        <f t="shared" si="5"/>
        <v>1.5317286652078774</v>
      </c>
    </row>
    <row r="119" spans="1:16">
      <c r="A119" s="135" t="s">
        <v>201</v>
      </c>
      <c r="B119" s="136">
        <v>0</v>
      </c>
      <c r="C119" s="118">
        <v>0</v>
      </c>
      <c r="D119" s="138">
        <v>0</v>
      </c>
      <c r="E119" s="138">
        <v>0</v>
      </c>
      <c r="F119" s="138">
        <v>3</v>
      </c>
      <c r="G119" s="137">
        <v>1</v>
      </c>
      <c r="H119" s="137">
        <v>0</v>
      </c>
      <c r="I119" s="137">
        <v>0</v>
      </c>
      <c r="J119" s="138">
        <v>1</v>
      </c>
      <c r="K119" s="139">
        <v>0</v>
      </c>
      <c r="L119" s="139">
        <v>0</v>
      </c>
      <c r="M119" s="140">
        <v>1</v>
      </c>
      <c r="N119" s="133">
        <f t="shared" si="3"/>
        <v>6</v>
      </c>
      <c r="O119" s="134">
        <f t="shared" si="4"/>
        <v>0.5</v>
      </c>
      <c r="P119" s="132">
        <f t="shared" si="5"/>
        <v>9.0545536859578963E-3</v>
      </c>
    </row>
    <row r="120" spans="1:16">
      <c r="A120" s="135" t="s">
        <v>200</v>
      </c>
      <c r="B120" s="136">
        <v>0</v>
      </c>
      <c r="C120" s="139">
        <v>0</v>
      </c>
      <c r="D120" s="138">
        <v>0</v>
      </c>
      <c r="E120" s="138">
        <v>0</v>
      </c>
      <c r="F120" s="138">
        <v>0</v>
      </c>
      <c r="G120" s="137">
        <v>0</v>
      </c>
      <c r="H120" s="137">
        <v>1</v>
      </c>
      <c r="I120" s="137">
        <v>2</v>
      </c>
      <c r="J120" s="138">
        <v>1</v>
      </c>
      <c r="K120" s="139">
        <v>1</v>
      </c>
      <c r="L120" s="139">
        <v>3</v>
      </c>
      <c r="M120" s="140">
        <v>1</v>
      </c>
      <c r="N120" s="133">
        <f t="shared" si="3"/>
        <v>9</v>
      </c>
      <c r="O120" s="134">
        <f t="shared" si="4"/>
        <v>0.75</v>
      </c>
      <c r="P120" s="132">
        <f t="shared" si="5"/>
        <v>1.3581830528936845E-2</v>
      </c>
    </row>
    <row r="121" spans="1:16">
      <c r="A121" s="135" t="s">
        <v>12</v>
      </c>
      <c r="B121" s="136">
        <v>206</v>
      </c>
      <c r="C121" s="139">
        <v>165</v>
      </c>
      <c r="D121" s="138">
        <v>194</v>
      </c>
      <c r="E121" s="138">
        <v>222</v>
      </c>
      <c r="F121" s="138">
        <v>193</v>
      </c>
      <c r="G121" s="137">
        <v>134</v>
      </c>
      <c r="H121" s="137">
        <v>198</v>
      </c>
      <c r="I121" s="137">
        <v>158</v>
      </c>
      <c r="J121" s="138">
        <v>155</v>
      </c>
      <c r="K121" s="139">
        <v>130</v>
      </c>
      <c r="L121" s="139">
        <v>162</v>
      </c>
      <c r="M121" s="140">
        <v>166</v>
      </c>
      <c r="N121" s="133">
        <f t="shared" si="3"/>
        <v>2083</v>
      </c>
      <c r="O121" s="134">
        <f t="shared" si="4"/>
        <v>173.58333333333334</v>
      </c>
      <c r="P121" s="132">
        <f t="shared" si="5"/>
        <v>3.1434392213083826</v>
      </c>
    </row>
    <row r="122" spans="1:16">
      <c r="A122" s="135" t="s">
        <v>199</v>
      </c>
      <c r="B122" s="136">
        <v>99</v>
      </c>
      <c r="C122" s="139">
        <v>86</v>
      </c>
      <c r="D122" s="138">
        <v>68</v>
      </c>
      <c r="E122" s="138">
        <v>77</v>
      </c>
      <c r="F122" s="138">
        <v>79</v>
      </c>
      <c r="G122" s="137">
        <v>57</v>
      </c>
      <c r="H122" s="137">
        <v>58</v>
      </c>
      <c r="I122" s="137">
        <v>51</v>
      </c>
      <c r="J122" s="138">
        <v>69</v>
      </c>
      <c r="K122" s="139">
        <v>45</v>
      </c>
      <c r="L122" s="139">
        <v>52</v>
      </c>
      <c r="M122" s="140">
        <v>57</v>
      </c>
      <c r="N122" s="133">
        <f t="shared" si="3"/>
        <v>798</v>
      </c>
      <c r="O122" s="134">
        <f t="shared" si="4"/>
        <v>66.5</v>
      </c>
      <c r="P122" s="132">
        <f t="shared" si="5"/>
        <v>1.2042556402324001</v>
      </c>
    </row>
    <row r="123" spans="1:16">
      <c r="A123" s="135" t="s">
        <v>198</v>
      </c>
      <c r="B123" s="136">
        <v>0</v>
      </c>
      <c r="C123" s="139">
        <v>0</v>
      </c>
      <c r="D123" s="138">
        <v>0</v>
      </c>
      <c r="E123" s="138">
        <v>0</v>
      </c>
      <c r="F123" s="138">
        <v>0</v>
      </c>
      <c r="G123" s="137">
        <v>0</v>
      </c>
      <c r="H123" s="137">
        <v>0</v>
      </c>
      <c r="I123" s="137">
        <v>0</v>
      </c>
      <c r="J123" s="138">
        <v>0</v>
      </c>
      <c r="K123" s="139">
        <v>0</v>
      </c>
      <c r="L123" s="139">
        <v>0</v>
      </c>
      <c r="M123" s="140">
        <v>0</v>
      </c>
      <c r="N123" s="133">
        <f t="shared" si="3"/>
        <v>0</v>
      </c>
      <c r="O123" s="134">
        <f t="shared" si="4"/>
        <v>0</v>
      </c>
      <c r="P123" s="132">
        <f t="shared" si="5"/>
        <v>0</v>
      </c>
    </row>
    <row r="124" spans="1:16">
      <c r="A124" s="135" t="s">
        <v>197</v>
      </c>
      <c r="B124" s="136">
        <v>7</v>
      </c>
      <c r="C124" s="139">
        <v>5</v>
      </c>
      <c r="D124" s="138">
        <v>7</v>
      </c>
      <c r="E124" s="138">
        <v>10</v>
      </c>
      <c r="F124" s="138">
        <v>7</v>
      </c>
      <c r="G124" s="137">
        <v>11</v>
      </c>
      <c r="H124" s="137">
        <v>6</v>
      </c>
      <c r="I124" s="137">
        <v>7</v>
      </c>
      <c r="J124" s="138">
        <v>2</v>
      </c>
      <c r="K124" s="139">
        <v>10</v>
      </c>
      <c r="L124" s="139">
        <v>12</v>
      </c>
      <c r="M124" s="140">
        <v>9</v>
      </c>
      <c r="N124" s="133">
        <f t="shared" si="3"/>
        <v>93</v>
      </c>
      <c r="O124" s="134">
        <f t="shared" si="4"/>
        <v>7.75</v>
      </c>
      <c r="P124" s="132">
        <f t="shared" si="5"/>
        <v>0.14034558213234738</v>
      </c>
    </row>
    <row r="125" spans="1:16">
      <c r="A125" s="135" t="s">
        <v>196</v>
      </c>
      <c r="B125" s="136">
        <v>31</v>
      </c>
      <c r="C125" s="139">
        <v>16</v>
      </c>
      <c r="D125" s="138">
        <v>33</v>
      </c>
      <c r="E125" s="138">
        <v>29</v>
      </c>
      <c r="F125" s="138">
        <v>19</v>
      </c>
      <c r="G125" s="137">
        <v>12</v>
      </c>
      <c r="H125" s="137">
        <v>15</v>
      </c>
      <c r="I125" s="137">
        <v>4</v>
      </c>
      <c r="J125" s="138">
        <v>37</v>
      </c>
      <c r="K125" s="139">
        <v>8</v>
      </c>
      <c r="L125" s="139">
        <v>16</v>
      </c>
      <c r="M125" s="140">
        <v>22</v>
      </c>
      <c r="N125" s="133">
        <f t="shared" si="3"/>
        <v>242</v>
      </c>
      <c r="O125" s="134">
        <f t="shared" si="4"/>
        <v>20.166666666666668</v>
      </c>
      <c r="P125" s="132">
        <f t="shared" si="5"/>
        <v>0.36520033200030178</v>
      </c>
    </row>
    <row r="126" spans="1:16">
      <c r="A126" s="135" t="s">
        <v>195</v>
      </c>
      <c r="B126" s="136">
        <v>2</v>
      </c>
      <c r="C126" s="139">
        <v>6</v>
      </c>
      <c r="D126" s="138">
        <v>4</v>
      </c>
      <c r="E126" s="138">
        <v>9</v>
      </c>
      <c r="F126" s="138">
        <v>6</v>
      </c>
      <c r="G126" s="137">
        <v>6</v>
      </c>
      <c r="H126" s="137">
        <v>10</v>
      </c>
      <c r="I126" s="137">
        <v>13</v>
      </c>
      <c r="J126" s="138">
        <v>6</v>
      </c>
      <c r="K126" s="139">
        <v>9</v>
      </c>
      <c r="L126" s="139">
        <v>11</v>
      </c>
      <c r="M126" s="140">
        <v>16</v>
      </c>
      <c r="N126" s="133">
        <f t="shared" si="3"/>
        <v>98</v>
      </c>
      <c r="O126" s="134">
        <f t="shared" si="4"/>
        <v>8.1666666666666661</v>
      </c>
      <c r="P126" s="132">
        <f t="shared" si="5"/>
        <v>0.14789104353731231</v>
      </c>
    </row>
    <row r="127" spans="1:16">
      <c r="A127" s="135" t="s">
        <v>194</v>
      </c>
      <c r="B127" s="136">
        <v>2</v>
      </c>
      <c r="C127" s="139">
        <v>1</v>
      </c>
      <c r="D127" s="138">
        <v>1</v>
      </c>
      <c r="E127" s="138">
        <v>2</v>
      </c>
      <c r="F127" s="138">
        <v>1</v>
      </c>
      <c r="G127" s="137">
        <v>2</v>
      </c>
      <c r="H127" s="137">
        <v>3</v>
      </c>
      <c r="I127" s="137">
        <v>2</v>
      </c>
      <c r="J127" s="138">
        <v>5</v>
      </c>
      <c r="K127" s="139">
        <v>0</v>
      </c>
      <c r="L127" s="139">
        <v>0</v>
      </c>
      <c r="M127" s="140">
        <v>0</v>
      </c>
      <c r="N127" s="133">
        <f t="shared" si="3"/>
        <v>19</v>
      </c>
      <c r="O127" s="134">
        <f t="shared" si="4"/>
        <v>1.5833333333333333</v>
      </c>
      <c r="P127" s="132">
        <f t="shared" si="5"/>
        <v>2.867275333886667E-2</v>
      </c>
    </row>
    <row r="128" spans="1:16">
      <c r="A128" s="135" t="s">
        <v>193</v>
      </c>
      <c r="B128" s="136">
        <v>0</v>
      </c>
      <c r="C128" s="139">
        <v>0</v>
      </c>
      <c r="D128" s="138">
        <v>0</v>
      </c>
      <c r="E128" s="138">
        <v>0</v>
      </c>
      <c r="F128" s="138">
        <v>0</v>
      </c>
      <c r="G128" s="137">
        <v>1</v>
      </c>
      <c r="H128" s="137">
        <v>0</v>
      </c>
      <c r="I128" s="137">
        <v>0</v>
      </c>
      <c r="J128" s="138">
        <v>0</v>
      </c>
      <c r="K128" s="139">
        <v>0</v>
      </c>
      <c r="L128" s="139">
        <v>0</v>
      </c>
      <c r="M128" s="140">
        <v>0</v>
      </c>
      <c r="N128" s="133">
        <f t="shared" si="3"/>
        <v>1</v>
      </c>
      <c r="O128" s="134">
        <f t="shared" si="4"/>
        <v>8.3333333333333329E-2</v>
      </c>
      <c r="P128" s="132">
        <f t="shared" si="5"/>
        <v>1.5090922809929829E-3</v>
      </c>
    </row>
    <row r="129" spans="1:16">
      <c r="A129" s="135" t="s">
        <v>192</v>
      </c>
      <c r="B129" s="136">
        <v>0</v>
      </c>
      <c r="C129" s="139">
        <v>1</v>
      </c>
      <c r="D129" s="138">
        <v>2</v>
      </c>
      <c r="E129" s="138">
        <v>2</v>
      </c>
      <c r="F129" s="138">
        <v>1</v>
      </c>
      <c r="G129" s="137">
        <v>0</v>
      </c>
      <c r="H129" s="137">
        <v>0</v>
      </c>
      <c r="I129" s="137">
        <v>1</v>
      </c>
      <c r="J129" s="138">
        <v>1</v>
      </c>
      <c r="K129" s="139">
        <v>2</v>
      </c>
      <c r="L129" s="139">
        <v>0</v>
      </c>
      <c r="M129" s="140">
        <v>0</v>
      </c>
      <c r="N129" s="133">
        <f t="shared" si="3"/>
        <v>10</v>
      </c>
      <c r="O129" s="134">
        <f t="shared" si="4"/>
        <v>0.83333333333333337</v>
      </c>
      <c r="P129" s="132">
        <f t="shared" si="5"/>
        <v>1.5090922809929828E-2</v>
      </c>
    </row>
    <row r="130" spans="1:16">
      <c r="A130" s="135" t="s">
        <v>191</v>
      </c>
      <c r="B130" s="136">
        <v>7</v>
      </c>
      <c r="C130" s="139">
        <v>17</v>
      </c>
      <c r="D130" s="138">
        <v>27</v>
      </c>
      <c r="E130" s="138">
        <v>22</v>
      </c>
      <c r="F130" s="138">
        <v>22</v>
      </c>
      <c r="G130" s="137">
        <v>19</v>
      </c>
      <c r="H130" s="137">
        <v>22</v>
      </c>
      <c r="I130" s="137">
        <v>18</v>
      </c>
      <c r="J130" s="138">
        <v>12</v>
      </c>
      <c r="K130" s="139">
        <v>15</v>
      </c>
      <c r="L130" s="139">
        <v>7</v>
      </c>
      <c r="M130" s="140">
        <v>13</v>
      </c>
      <c r="N130" s="133">
        <f t="shared" si="3"/>
        <v>201</v>
      </c>
      <c r="O130" s="134">
        <f t="shared" si="4"/>
        <v>16.75</v>
      </c>
      <c r="P130" s="132">
        <f t="shared" si="5"/>
        <v>0.30332754847958954</v>
      </c>
    </row>
    <row r="131" spans="1:16">
      <c r="A131" s="135" t="s">
        <v>190</v>
      </c>
      <c r="B131" s="136">
        <v>0</v>
      </c>
      <c r="C131" s="139">
        <v>0</v>
      </c>
      <c r="D131" s="138">
        <v>0</v>
      </c>
      <c r="E131" s="138">
        <v>0</v>
      </c>
      <c r="F131" s="138">
        <v>0</v>
      </c>
      <c r="G131" s="137">
        <v>0</v>
      </c>
      <c r="H131" s="137">
        <v>0</v>
      </c>
      <c r="I131" s="137">
        <v>0</v>
      </c>
      <c r="J131" s="138">
        <v>0</v>
      </c>
      <c r="K131" s="139">
        <v>0</v>
      </c>
      <c r="L131" s="139">
        <v>0</v>
      </c>
      <c r="M131" s="140">
        <v>0</v>
      </c>
      <c r="N131" s="133">
        <f t="shared" si="3"/>
        <v>0</v>
      </c>
      <c r="O131" s="134">
        <f t="shared" si="4"/>
        <v>0</v>
      </c>
      <c r="P131" s="132">
        <f t="shared" si="5"/>
        <v>0</v>
      </c>
    </row>
    <row r="132" spans="1:16">
      <c r="A132" s="135" t="s">
        <v>189</v>
      </c>
      <c r="B132" s="136">
        <v>82</v>
      </c>
      <c r="C132" s="139">
        <v>100</v>
      </c>
      <c r="D132" s="138">
        <v>104</v>
      </c>
      <c r="E132" s="138">
        <v>90</v>
      </c>
      <c r="F132" s="138">
        <v>91</v>
      </c>
      <c r="G132" s="137">
        <v>85</v>
      </c>
      <c r="H132" s="137">
        <v>90</v>
      </c>
      <c r="I132" s="137">
        <v>90</v>
      </c>
      <c r="J132" s="138">
        <v>100</v>
      </c>
      <c r="K132" s="139">
        <v>70</v>
      </c>
      <c r="L132" s="139">
        <v>87</v>
      </c>
      <c r="M132" s="140">
        <v>88</v>
      </c>
      <c r="N132" s="133">
        <f t="shared" si="3"/>
        <v>1077</v>
      </c>
      <c r="O132" s="134">
        <f t="shared" si="4"/>
        <v>89.75</v>
      </c>
      <c r="P132" s="132">
        <f t="shared" si="5"/>
        <v>1.6252923866294424</v>
      </c>
    </row>
    <row r="133" spans="1:16">
      <c r="A133" s="135" t="s">
        <v>188</v>
      </c>
      <c r="B133" s="136">
        <v>1</v>
      </c>
      <c r="C133" s="139">
        <v>0</v>
      </c>
      <c r="D133" s="138">
        <v>0</v>
      </c>
      <c r="E133" s="138">
        <v>0</v>
      </c>
      <c r="F133" s="138">
        <v>0</v>
      </c>
      <c r="G133" s="137">
        <v>0</v>
      </c>
      <c r="H133" s="137">
        <v>0</v>
      </c>
      <c r="I133" s="137">
        <v>0</v>
      </c>
      <c r="J133" s="138">
        <v>0</v>
      </c>
      <c r="K133" s="139">
        <v>1</v>
      </c>
      <c r="L133" s="139">
        <v>0</v>
      </c>
      <c r="M133" s="140">
        <v>1</v>
      </c>
      <c r="N133" s="133">
        <f t="shared" si="3"/>
        <v>3</v>
      </c>
      <c r="O133" s="134">
        <f t="shared" si="4"/>
        <v>0.25</v>
      </c>
      <c r="P133" s="132">
        <f t="shared" si="5"/>
        <v>4.5272768429789481E-3</v>
      </c>
    </row>
    <row r="134" spans="1:16">
      <c r="A134" s="135" t="s">
        <v>187</v>
      </c>
      <c r="B134" s="136">
        <v>0</v>
      </c>
      <c r="C134" s="139">
        <v>0</v>
      </c>
      <c r="D134" s="138">
        <v>0</v>
      </c>
      <c r="E134" s="138">
        <v>0</v>
      </c>
      <c r="F134" s="138">
        <v>0</v>
      </c>
      <c r="G134" s="137">
        <v>0</v>
      </c>
      <c r="H134" s="137">
        <v>1</v>
      </c>
      <c r="I134" s="137">
        <v>0</v>
      </c>
      <c r="J134" s="138">
        <v>0</v>
      </c>
      <c r="K134" s="139">
        <v>1</v>
      </c>
      <c r="L134" s="139">
        <v>2</v>
      </c>
      <c r="M134" s="140">
        <v>0</v>
      </c>
      <c r="N134" s="133">
        <f t="shared" si="3"/>
        <v>4</v>
      </c>
      <c r="O134" s="134">
        <f t="shared" si="4"/>
        <v>0.33333333333333331</v>
      </c>
      <c r="P134" s="132">
        <f t="shared" si="5"/>
        <v>6.0363691239719314E-3</v>
      </c>
    </row>
    <row r="135" spans="1:16">
      <c r="A135" s="135" t="s">
        <v>186</v>
      </c>
      <c r="B135" s="136">
        <v>0</v>
      </c>
      <c r="C135" s="139">
        <v>1</v>
      </c>
      <c r="D135" s="138">
        <v>0</v>
      </c>
      <c r="E135" s="138">
        <v>0</v>
      </c>
      <c r="F135" s="138">
        <v>0</v>
      </c>
      <c r="G135" s="137">
        <v>0</v>
      </c>
      <c r="H135" s="137">
        <v>0</v>
      </c>
      <c r="I135" s="137">
        <v>1</v>
      </c>
      <c r="J135" s="138">
        <v>2</v>
      </c>
      <c r="K135" s="139">
        <v>0</v>
      </c>
      <c r="L135" s="139">
        <v>0</v>
      </c>
      <c r="M135" s="140">
        <v>0</v>
      </c>
      <c r="N135" s="133">
        <f t="shared" ref="N135:N198" si="6">SUM(B135:M135)</f>
        <v>4</v>
      </c>
      <c r="O135" s="134">
        <f t="shared" ref="O135:O198" si="7">AVERAGE(B135:M135)</f>
        <v>0.33333333333333331</v>
      </c>
      <c r="P135" s="132">
        <f t="shared" ref="P135:P198" si="8">(N135/$N$261)*100</f>
        <v>6.0363691239719314E-3</v>
      </c>
    </row>
    <row r="136" spans="1:16">
      <c r="A136" s="135" t="s">
        <v>185</v>
      </c>
      <c r="B136" s="136">
        <v>4</v>
      </c>
      <c r="C136" s="139">
        <v>4</v>
      </c>
      <c r="D136" s="138">
        <v>4</v>
      </c>
      <c r="E136" s="138">
        <v>3</v>
      </c>
      <c r="F136" s="138">
        <v>3</v>
      </c>
      <c r="G136" s="137">
        <v>2</v>
      </c>
      <c r="H136" s="137">
        <v>3</v>
      </c>
      <c r="I136" s="137">
        <v>4</v>
      </c>
      <c r="J136" s="138">
        <v>4</v>
      </c>
      <c r="K136" s="139">
        <v>3</v>
      </c>
      <c r="L136" s="139">
        <v>8</v>
      </c>
      <c r="M136" s="140">
        <v>1</v>
      </c>
      <c r="N136" s="133">
        <f t="shared" si="6"/>
        <v>43</v>
      </c>
      <c r="O136" s="134">
        <f t="shared" si="7"/>
        <v>3.5833333333333335</v>
      </c>
      <c r="P136" s="132">
        <f t="shared" si="8"/>
        <v>6.4890968082698258E-2</v>
      </c>
    </row>
    <row r="137" spans="1:16">
      <c r="A137" s="135" t="s">
        <v>184</v>
      </c>
      <c r="B137" s="136">
        <v>4</v>
      </c>
      <c r="C137" s="139">
        <v>1</v>
      </c>
      <c r="D137" s="138">
        <v>0</v>
      </c>
      <c r="E137" s="138">
        <v>5</v>
      </c>
      <c r="F137" s="138">
        <v>2</v>
      </c>
      <c r="G137" s="137">
        <v>2</v>
      </c>
      <c r="H137" s="137">
        <v>5</v>
      </c>
      <c r="I137" s="137">
        <v>2</v>
      </c>
      <c r="J137" s="138">
        <v>1</v>
      </c>
      <c r="K137" s="139">
        <v>2</v>
      </c>
      <c r="L137" s="139">
        <v>3</v>
      </c>
      <c r="M137" s="140">
        <v>4</v>
      </c>
      <c r="N137" s="133">
        <f t="shared" si="6"/>
        <v>31</v>
      </c>
      <c r="O137" s="134">
        <f t="shared" si="7"/>
        <v>2.5833333333333335</v>
      </c>
      <c r="P137" s="132">
        <f t="shared" si="8"/>
        <v>4.6781860710782462E-2</v>
      </c>
    </row>
    <row r="138" spans="1:16">
      <c r="A138" s="131" t="s">
        <v>183</v>
      </c>
      <c r="B138" s="136">
        <v>2</v>
      </c>
      <c r="C138" s="139">
        <v>12</v>
      </c>
      <c r="D138" s="138">
        <v>13</v>
      </c>
      <c r="E138" s="138">
        <v>17</v>
      </c>
      <c r="F138" s="138">
        <v>13</v>
      </c>
      <c r="G138" s="137">
        <v>21</v>
      </c>
      <c r="H138" s="137">
        <v>7</v>
      </c>
      <c r="I138" s="137">
        <v>7</v>
      </c>
      <c r="J138" s="138">
        <v>21</v>
      </c>
      <c r="K138" s="139">
        <v>8</v>
      </c>
      <c r="L138" s="139">
        <v>10</v>
      </c>
      <c r="M138" s="140">
        <v>19</v>
      </c>
      <c r="N138" s="133">
        <f t="shared" si="6"/>
        <v>150</v>
      </c>
      <c r="O138" s="134">
        <f t="shared" si="7"/>
        <v>12.5</v>
      </c>
      <c r="P138" s="132">
        <f t="shared" si="8"/>
        <v>0.22636384214894742</v>
      </c>
    </row>
    <row r="139" spans="1:16">
      <c r="A139" s="135" t="s">
        <v>182</v>
      </c>
      <c r="B139" s="136">
        <v>6</v>
      </c>
      <c r="C139" s="139">
        <v>3</v>
      </c>
      <c r="D139" s="138">
        <v>10</v>
      </c>
      <c r="E139" s="138">
        <v>13</v>
      </c>
      <c r="F139" s="138">
        <v>9</v>
      </c>
      <c r="G139" s="137">
        <v>3</v>
      </c>
      <c r="H139" s="137">
        <v>36</v>
      </c>
      <c r="I139" s="137">
        <v>5</v>
      </c>
      <c r="J139" s="138">
        <v>7</v>
      </c>
      <c r="K139" s="139">
        <v>5</v>
      </c>
      <c r="L139" s="139">
        <v>5</v>
      </c>
      <c r="M139" s="140">
        <v>9</v>
      </c>
      <c r="N139" s="133">
        <f t="shared" si="6"/>
        <v>111</v>
      </c>
      <c r="O139" s="134">
        <f t="shared" si="7"/>
        <v>9.25</v>
      </c>
      <c r="P139" s="132">
        <f t="shared" si="8"/>
        <v>0.16750924319022109</v>
      </c>
    </row>
    <row r="140" spans="1:16">
      <c r="A140" s="135" t="s">
        <v>181</v>
      </c>
      <c r="B140" s="136">
        <v>0</v>
      </c>
      <c r="C140" s="139">
        <v>0</v>
      </c>
      <c r="D140" s="138">
        <v>0</v>
      </c>
      <c r="E140" s="138">
        <v>0</v>
      </c>
      <c r="F140" s="138">
        <v>0</v>
      </c>
      <c r="G140" s="137">
        <v>0</v>
      </c>
      <c r="H140" s="137">
        <v>0</v>
      </c>
      <c r="I140" s="137">
        <v>0</v>
      </c>
      <c r="J140" s="138">
        <v>0</v>
      </c>
      <c r="K140" s="139">
        <v>0</v>
      </c>
      <c r="L140" s="139">
        <v>0</v>
      </c>
      <c r="M140" s="140">
        <v>0</v>
      </c>
      <c r="N140" s="133">
        <f t="shared" si="6"/>
        <v>0</v>
      </c>
      <c r="O140" s="134">
        <f t="shared" si="7"/>
        <v>0</v>
      </c>
      <c r="P140" s="132">
        <f t="shared" si="8"/>
        <v>0</v>
      </c>
    </row>
    <row r="141" spans="1:16">
      <c r="A141" s="135" t="s">
        <v>180</v>
      </c>
      <c r="B141" s="136">
        <v>0</v>
      </c>
      <c r="C141" s="139">
        <v>0</v>
      </c>
      <c r="D141" s="138">
        <v>0</v>
      </c>
      <c r="E141" s="138">
        <v>0</v>
      </c>
      <c r="F141" s="138">
        <v>0</v>
      </c>
      <c r="G141" s="137">
        <v>0</v>
      </c>
      <c r="H141" s="137">
        <v>0</v>
      </c>
      <c r="I141" s="137">
        <v>0</v>
      </c>
      <c r="J141" s="138">
        <v>0</v>
      </c>
      <c r="K141" s="139">
        <v>0</v>
      </c>
      <c r="L141" s="139">
        <v>0</v>
      </c>
      <c r="M141" s="140">
        <v>0</v>
      </c>
      <c r="N141" s="133">
        <f t="shared" si="6"/>
        <v>0</v>
      </c>
      <c r="O141" s="134">
        <f t="shared" si="7"/>
        <v>0</v>
      </c>
      <c r="P141" s="132">
        <f t="shared" si="8"/>
        <v>0</v>
      </c>
    </row>
    <row r="142" spans="1:16">
      <c r="A142" s="135" t="s">
        <v>179</v>
      </c>
      <c r="B142" s="136">
        <v>2</v>
      </c>
      <c r="C142" s="139">
        <v>1</v>
      </c>
      <c r="D142" s="138">
        <v>0</v>
      </c>
      <c r="E142" s="138">
        <v>1</v>
      </c>
      <c r="F142" s="138">
        <v>0</v>
      </c>
      <c r="G142" s="137">
        <v>2</v>
      </c>
      <c r="H142" s="137">
        <v>1</v>
      </c>
      <c r="I142" s="137">
        <v>0</v>
      </c>
      <c r="J142" s="138">
        <v>0</v>
      </c>
      <c r="K142" s="139">
        <v>0</v>
      </c>
      <c r="L142" s="139">
        <v>0</v>
      </c>
      <c r="M142" s="140">
        <v>0</v>
      </c>
      <c r="N142" s="133">
        <f t="shared" si="6"/>
        <v>7</v>
      </c>
      <c r="O142" s="134">
        <f t="shared" si="7"/>
        <v>0.58333333333333337</v>
      </c>
      <c r="P142" s="132">
        <f t="shared" si="8"/>
        <v>1.0563645966950879E-2</v>
      </c>
    </row>
    <row r="143" spans="1:16">
      <c r="A143" s="135" t="s">
        <v>178</v>
      </c>
      <c r="B143" s="136">
        <v>0</v>
      </c>
      <c r="C143" s="139">
        <v>2</v>
      </c>
      <c r="D143" s="138">
        <v>0</v>
      </c>
      <c r="E143" s="138">
        <v>2</v>
      </c>
      <c r="F143" s="138">
        <v>1</v>
      </c>
      <c r="G143" s="137">
        <v>1</v>
      </c>
      <c r="H143" s="137">
        <v>1</v>
      </c>
      <c r="I143" s="137">
        <v>2</v>
      </c>
      <c r="J143" s="138">
        <v>4</v>
      </c>
      <c r="K143" s="139">
        <v>1</v>
      </c>
      <c r="L143" s="139">
        <v>8</v>
      </c>
      <c r="M143" s="140">
        <v>2</v>
      </c>
      <c r="N143" s="133">
        <f t="shared" si="6"/>
        <v>24</v>
      </c>
      <c r="O143" s="134">
        <f t="shared" si="7"/>
        <v>2</v>
      </c>
      <c r="P143" s="132">
        <f t="shared" si="8"/>
        <v>3.6218214743831585E-2</v>
      </c>
    </row>
    <row r="144" spans="1:16">
      <c r="A144" s="131" t="s">
        <v>177</v>
      </c>
      <c r="B144" s="136">
        <v>44</v>
      </c>
      <c r="C144" s="139">
        <v>57</v>
      </c>
      <c r="D144" s="138">
        <v>70</v>
      </c>
      <c r="E144" s="138">
        <v>36</v>
      </c>
      <c r="F144" s="138">
        <v>54</v>
      </c>
      <c r="G144" s="137">
        <v>54</v>
      </c>
      <c r="H144" s="137">
        <v>65</v>
      </c>
      <c r="I144" s="137">
        <v>75</v>
      </c>
      <c r="J144" s="138">
        <v>79</v>
      </c>
      <c r="K144" s="139">
        <v>87</v>
      </c>
      <c r="L144" s="139">
        <v>67</v>
      </c>
      <c r="M144" s="140">
        <v>64</v>
      </c>
      <c r="N144" s="133">
        <f t="shared" si="6"/>
        <v>752</v>
      </c>
      <c r="O144" s="134">
        <f t="shared" si="7"/>
        <v>62.666666666666664</v>
      </c>
      <c r="P144" s="132">
        <f t="shared" si="8"/>
        <v>1.134837395306723</v>
      </c>
    </row>
    <row r="145" spans="1:16">
      <c r="A145" s="131" t="s">
        <v>176</v>
      </c>
      <c r="B145" s="136">
        <v>0</v>
      </c>
      <c r="C145" s="139">
        <v>0</v>
      </c>
      <c r="D145" s="138">
        <v>1</v>
      </c>
      <c r="E145" s="138">
        <v>0</v>
      </c>
      <c r="F145" s="138">
        <v>0</v>
      </c>
      <c r="G145" s="137">
        <v>0</v>
      </c>
      <c r="H145" s="137">
        <v>0</v>
      </c>
      <c r="I145" s="137">
        <v>0</v>
      </c>
      <c r="J145" s="138">
        <v>0</v>
      </c>
      <c r="K145" s="139">
        <v>1</v>
      </c>
      <c r="L145" s="139">
        <v>1</v>
      </c>
      <c r="M145" s="140">
        <v>0</v>
      </c>
      <c r="N145" s="133">
        <f t="shared" si="6"/>
        <v>3</v>
      </c>
      <c r="O145" s="134">
        <f t="shared" si="7"/>
        <v>0.25</v>
      </c>
      <c r="P145" s="132">
        <f t="shared" si="8"/>
        <v>4.5272768429789481E-3</v>
      </c>
    </row>
    <row r="146" spans="1:16">
      <c r="A146" s="131" t="s">
        <v>175</v>
      </c>
      <c r="B146" s="136">
        <v>4</v>
      </c>
      <c r="C146" s="139">
        <v>1</v>
      </c>
      <c r="D146" s="138">
        <v>2</v>
      </c>
      <c r="E146" s="138">
        <v>1</v>
      </c>
      <c r="F146" s="138">
        <v>1</v>
      </c>
      <c r="G146" s="137">
        <v>3</v>
      </c>
      <c r="H146" s="137">
        <v>2</v>
      </c>
      <c r="I146" s="137">
        <v>1</v>
      </c>
      <c r="J146" s="138">
        <v>1</v>
      </c>
      <c r="K146" s="139">
        <v>4</v>
      </c>
      <c r="L146" s="139">
        <v>2</v>
      </c>
      <c r="M146" s="140">
        <v>1</v>
      </c>
      <c r="N146" s="133">
        <f t="shared" si="6"/>
        <v>23</v>
      </c>
      <c r="O146" s="134">
        <f t="shared" si="7"/>
        <v>1.9166666666666667</v>
      </c>
      <c r="P146" s="132">
        <f t="shared" si="8"/>
        <v>3.4709122462838603E-2</v>
      </c>
    </row>
    <row r="147" spans="1:16">
      <c r="A147" s="131" t="s">
        <v>174</v>
      </c>
      <c r="B147" s="136">
        <v>3</v>
      </c>
      <c r="C147" s="139">
        <v>3</v>
      </c>
      <c r="D147" s="138">
        <v>3</v>
      </c>
      <c r="E147" s="138">
        <v>4</v>
      </c>
      <c r="F147" s="138">
        <v>4</v>
      </c>
      <c r="G147" s="137">
        <v>6</v>
      </c>
      <c r="H147" s="137">
        <v>4</v>
      </c>
      <c r="I147" s="137">
        <v>1</v>
      </c>
      <c r="J147" s="138">
        <v>3</v>
      </c>
      <c r="K147" s="139">
        <v>6</v>
      </c>
      <c r="L147" s="139">
        <v>7</v>
      </c>
      <c r="M147" s="140">
        <v>2</v>
      </c>
      <c r="N147" s="133">
        <f t="shared" si="6"/>
        <v>46</v>
      </c>
      <c r="O147" s="134">
        <f t="shared" si="7"/>
        <v>3.8333333333333335</v>
      </c>
      <c r="P147" s="132">
        <f t="shared" si="8"/>
        <v>6.9418244925677206E-2</v>
      </c>
    </row>
    <row r="148" spans="1:16">
      <c r="A148" s="131" t="s">
        <v>173</v>
      </c>
      <c r="B148" s="136">
        <v>0</v>
      </c>
      <c r="C148" s="139">
        <v>0</v>
      </c>
      <c r="D148" s="138">
        <v>0</v>
      </c>
      <c r="E148" s="138">
        <v>0</v>
      </c>
      <c r="F148" s="138">
        <v>0</v>
      </c>
      <c r="G148" s="137">
        <v>0</v>
      </c>
      <c r="H148" s="137">
        <v>1</v>
      </c>
      <c r="I148" s="137">
        <v>0</v>
      </c>
      <c r="J148" s="138">
        <v>0</v>
      </c>
      <c r="K148" s="139">
        <v>0</v>
      </c>
      <c r="L148" s="139">
        <v>0</v>
      </c>
      <c r="M148" s="140">
        <v>0</v>
      </c>
      <c r="N148" s="133">
        <f t="shared" si="6"/>
        <v>1</v>
      </c>
      <c r="O148" s="134">
        <f t="shared" si="7"/>
        <v>8.3333333333333329E-2</v>
      </c>
      <c r="P148" s="132">
        <f t="shared" si="8"/>
        <v>1.5090922809929829E-3</v>
      </c>
    </row>
    <row r="149" spans="1:16">
      <c r="A149" s="131" t="s">
        <v>172</v>
      </c>
      <c r="B149" s="136">
        <v>0</v>
      </c>
      <c r="C149" s="139">
        <v>0</v>
      </c>
      <c r="D149" s="138">
        <v>1</v>
      </c>
      <c r="E149" s="138">
        <v>0</v>
      </c>
      <c r="F149" s="138">
        <v>0</v>
      </c>
      <c r="G149" s="137">
        <v>0</v>
      </c>
      <c r="H149" s="137">
        <v>0</v>
      </c>
      <c r="I149" s="137">
        <v>0</v>
      </c>
      <c r="J149" s="138">
        <v>0</v>
      </c>
      <c r="K149" s="139">
        <v>0</v>
      </c>
      <c r="L149" s="139">
        <v>1</v>
      </c>
      <c r="M149" s="140">
        <v>1</v>
      </c>
      <c r="N149" s="133">
        <f t="shared" si="6"/>
        <v>3</v>
      </c>
      <c r="O149" s="134">
        <f t="shared" si="7"/>
        <v>0.25</v>
      </c>
      <c r="P149" s="132">
        <f t="shared" si="8"/>
        <v>4.5272768429789481E-3</v>
      </c>
    </row>
    <row r="150" spans="1:16">
      <c r="A150" s="135" t="s">
        <v>171</v>
      </c>
      <c r="B150" s="136">
        <v>0</v>
      </c>
      <c r="C150" s="139">
        <v>0</v>
      </c>
      <c r="D150" s="138">
        <v>0</v>
      </c>
      <c r="E150" s="138">
        <v>0</v>
      </c>
      <c r="F150" s="138">
        <v>0</v>
      </c>
      <c r="G150" s="137">
        <v>0</v>
      </c>
      <c r="H150" s="137">
        <v>0</v>
      </c>
      <c r="I150" s="137">
        <v>0</v>
      </c>
      <c r="J150" s="138">
        <v>0</v>
      </c>
      <c r="K150" s="139">
        <v>0</v>
      </c>
      <c r="L150" s="139">
        <v>0</v>
      </c>
      <c r="M150" s="140">
        <v>0</v>
      </c>
      <c r="N150" s="133">
        <f t="shared" si="6"/>
        <v>0</v>
      </c>
      <c r="O150" s="134">
        <f t="shared" si="7"/>
        <v>0</v>
      </c>
      <c r="P150" s="132">
        <f t="shared" si="8"/>
        <v>0</v>
      </c>
    </row>
    <row r="151" spans="1:16">
      <c r="A151" s="135" t="s">
        <v>170</v>
      </c>
      <c r="B151" s="136">
        <v>43</v>
      </c>
      <c r="C151" s="139">
        <v>46</v>
      </c>
      <c r="D151" s="138">
        <v>50</v>
      </c>
      <c r="E151" s="138">
        <v>47</v>
      </c>
      <c r="F151" s="138">
        <v>49</v>
      </c>
      <c r="G151" s="137">
        <v>62</v>
      </c>
      <c r="H151" s="137">
        <v>61</v>
      </c>
      <c r="I151" s="137">
        <v>51</v>
      </c>
      <c r="J151" s="138">
        <v>81</v>
      </c>
      <c r="K151" s="139">
        <v>76</v>
      </c>
      <c r="L151" s="139">
        <v>106</v>
      </c>
      <c r="M151" s="140">
        <v>81</v>
      </c>
      <c r="N151" s="133">
        <f t="shared" si="6"/>
        <v>753</v>
      </c>
      <c r="O151" s="134">
        <f t="shared" si="7"/>
        <v>62.75</v>
      </c>
      <c r="P151" s="132">
        <f t="shared" si="8"/>
        <v>1.1363464875877158</v>
      </c>
    </row>
    <row r="152" spans="1:16" s="119" customFormat="1">
      <c r="A152" s="135" t="s">
        <v>169</v>
      </c>
      <c r="B152" s="136">
        <v>3</v>
      </c>
      <c r="C152" s="139">
        <v>1</v>
      </c>
      <c r="D152" s="138">
        <v>1</v>
      </c>
      <c r="E152" s="138">
        <v>0</v>
      </c>
      <c r="F152" s="138">
        <v>5</v>
      </c>
      <c r="G152" s="137">
        <v>0</v>
      </c>
      <c r="H152" s="137">
        <v>2</v>
      </c>
      <c r="I152" s="137">
        <v>0</v>
      </c>
      <c r="J152" s="138">
        <v>0</v>
      </c>
      <c r="K152" s="139">
        <v>0</v>
      </c>
      <c r="L152" s="139">
        <v>0</v>
      </c>
      <c r="M152" s="140">
        <v>0</v>
      </c>
      <c r="N152" s="133">
        <f t="shared" si="6"/>
        <v>12</v>
      </c>
      <c r="O152" s="134">
        <f t="shared" si="7"/>
        <v>1</v>
      </c>
      <c r="P152" s="132">
        <f t="shared" si="8"/>
        <v>1.8109107371915793E-2</v>
      </c>
    </row>
    <row r="153" spans="1:16">
      <c r="A153" s="120" t="s">
        <v>168</v>
      </c>
      <c r="B153" s="121">
        <v>3</v>
      </c>
      <c r="C153" s="123">
        <v>9</v>
      </c>
      <c r="D153" s="122">
        <v>8</v>
      </c>
      <c r="E153" s="122">
        <v>11</v>
      </c>
      <c r="F153" s="122">
        <v>5</v>
      </c>
      <c r="G153" s="122">
        <v>37</v>
      </c>
      <c r="H153" s="122">
        <v>7</v>
      </c>
      <c r="I153" s="122">
        <v>9</v>
      </c>
      <c r="J153" s="122">
        <v>12</v>
      </c>
      <c r="K153" s="123">
        <v>11</v>
      </c>
      <c r="L153" s="123">
        <v>5</v>
      </c>
      <c r="M153" s="124">
        <v>15</v>
      </c>
      <c r="N153" s="125">
        <f t="shared" si="6"/>
        <v>132</v>
      </c>
      <c r="O153" s="126">
        <f t="shared" si="7"/>
        <v>11</v>
      </c>
      <c r="P153" s="127">
        <f t="shared" si="8"/>
        <v>0.19920018109107371</v>
      </c>
    </row>
    <row r="154" spans="1:16">
      <c r="A154" s="131" t="s">
        <v>167</v>
      </c>
      <c r="B154" s="136">
        <v>10</v>
      </c>
      <c r="C154" s="139">
        <v>13</v>
      </c>
      <c r="D154" s="138">
        <v>13</v>
      </c>
      <c r="E154" s="138">
        <v>10</v>
      </c>
      <c r="F154" s="138">
        <v>10</v>
      </c>
      <c r="G154" s="137">
        <v>13</v>
      </c>
      <c r="H154" s="137">
        <v>14</v>
      </c>
      <c r="I154" s="137">
        <v>10</v>
      </c>
      <c r="J154" s="138">
        <v>11</v>
      </c>
      <c r="K154" s="139">
        <v>4</v>
      </c>
      <c r="L154" s="139">
        <v>9</v>
      </c>
      <c r="M154" s="140">
        <v>7</v>
      </c>
      <c r="N154" s="133">
        <f t="shared" si="6"/>
        <v>124</v>
      </c>
      <c r="O154" s="134">
        <f t="shared" si="7"/>
        <v>10.333333333333334</v>
      </c>
      <c r="P154" s="132">
        <f t="shared" si="8"/>
        <v>0.18712744284312985</v>
      </c>
    </row>
    <row r="155" spans="1:16">
      <c r="A155" s="135" t="s">
        <v>166</v>
      </c>
      <c r="B155" s="136">
        <v>0</v>
      </c>
      <c r="C155" s="139">
        <v>0</v>
      </c>
      <c r="D155" s="138">
        <v>0</v>
      </c>
      <c r="E155" s="138">
        <v>0</v>
      </c>
      <c r="F155" s="138">
        <v>0</v>
      </c>
      <c r="G155" s="137">
        <v>0</v>
      </c>
      <c r="H155" s="137">
        <v>0</v>
      </c>
      <c r="I155" s="137">
        <v>0</v>
      </c>
      <c r="J155" s="138">
        <v>0</v>
      </c>
      <c r="K155" s="139">
        <v>0</v>
      </c>
      <c r="L155" s="139">
        <v>0</v>
      </c>
      <c r="M155" s="140">
        <v>0</v>
      </c>
      <c r="N155" s="133">
        <f t="shared" si="6"/>
        <v>0</v>
      </c>
      <c r="O155" s="134">
        <f t="shared" si="7"/>
        <v>0</v>
      </c>
      <c r="P155" s="132">
        <f t="shared" si="8"/>
        <v>0</v>
      </c>
    </row>
    <row r="156" spans="1:16">
      <c r="A156" s="135" t="s">
        <v>165</v>
      </c>
      <c r="B156" s="136">
        <v>49</v>
      </c>
      <c r="C156" s="139">
        <v>51</v>
      </c>
      <c r="D156" s="138">
        <v>35</v>
      </c>
      <c r="E156" s="138">
        <v>40</v>
      </c>
      <c r="F156" s="138">
        <v>44</v>
      </c>
      <c r="G156" s="137">
        <v>41</v>
      </c>
      <c r="H156" s="137">
        <v>56</v>
      </c>
      <c r="I156" s="137">
        <v>32</v>
      </c>
      <c r="J156" s="138">
        <v>39</v>
      </c>
      <c r="K156" s="139">
        <v>38</v>
      </c>
      <c r="L156" s="139">
        <v>46</v>
      </c>
      <c r="M156" s="140">
        <v>35</v>
      </c>
      <c r="N156" s="133">
        <f t="shared" si="6"/>
        <v>506</v>
      </c>
      <c r="O156" s="134">
        <f t="shared" si="7"/>
        <v>42.166666666666664</v>
      </c>
      <c r="P156" s="132">
        <f t="shared" si="8"/>
        <v>0.76360069418244925</v>
      </c>
    </row>
    <row r="157" spans="1:16">
      <c r="A157" s="128" t="s">
        <v>164</v>
      </c>
      <c r="B157" s="136">
        <v>0</v>
      </c>
      <c r="C157" s="139">
        <v>0</v>
      </c>
      <c r="D157" s="138">
        <v>0</v>
      </c>
      <c r="E157" s="138">
        <v>0</v>
      </c>
      <c r="F157" s="138">
        <v>2</v>
      </c>
      <c r="G157" s="137">
        <v>1</v>
      </c>
      <c r="H157" s="137">
        <v>2</v>
      </c>
      <c r="I157" s="137">
        <v>0</v>
      </c>
      <c r="J157" s="138">
        <v>0</v>
      </c>
      <c r="K157" s="139">
        <v>0</v>
      </c>
      <c r="L157" s="139">
        <v>0</v>
      </c>
      <c r="M157" s="140">
        <v>0</v>
      </c>
      <c r="N157" s="133">
        <f t="shared" si="6"/>
        <v>5</v>
      </c>
      <c r="O157" s="134">
        <f t="shared" si="7"/>
        <v>0.41666666666666669</v>
      </c>
      <c r="P157" s="132">
        <f t="shared" si="8"/>
        <v>7.5454614049649139E-3</v>
      </c>
    </row>
    <row r="158" spans="1:16">
      <c r="A158" s="135" t="s">
        <v>163</v>
      </c>
      <c r="B158" s="136">
        <v>1</v>
      </c>
      <c r="C158" s="139">
        <v>0</v>
      </c>
      <c r="D158" s="138">
        <v>0</v>
      </c>
      <c r="E158" s="138">
        <v>1</v>
      </c>
      <c r="F158" s="138">
        <v>1</v>
      </c>
      <c r="G158" s="137">
        <v>0</v>
      </c>
      <c r="H158" s="137">
        <v>1</v>
      </c>
      <c r="I158" s="137">
        <v>0</v>
      </c>
      <c r="J158" s="138">
        <v>1</v>
      </c>
      <c r="K158" s="139">
        <v>0</v>
      </c>
      <c r="L158" s="139">
        <v>0</v>
      </c>
      <c r="M158" s="140">
        <v>2</v>
      </c>
      <c r="N158" s="133">
        <f t="shared" si="6"/>
        <v>7</v>
      </c>
      <c r="O158" s="134">
        <f t="shared" si="7"/>
        <v>0.58333333333333337</v>
      </c>
      <c r="P158" s="132">
        <f t="shared" si="8"/>
        <v>1.0563645966950879E-2</v>
      </c>
    </row>
    <row r="159" spans="1:16">
      <c r="A159" s="135" t="s">
        <v>162</v>
      </c>
      <c r="B159" s="136">
        <v>1</v>
      </c>
      <c r="C159" s="139">
        <v>0</v>
      </c>
      <c r="D159" s="138">
        <v>0</v>
      </c>
      <c r="E159" s="138">
        <v>0</v>
      </c>
      <c r="F159" s="138">
        <v>0</v>
      </c>
      <c r="G159" s="137">
        <v>0</v>
      </c>
      <c r="H159" s="137">
        <v>0</v>
      </c>
      <c r="I159" s="137">
        <v>0</v>
      </c>
      <c r="J159" s="138">
        <v>1</v>
      </c>
      <c r="K159" s="139">
        <v>0</v>
      </c>
      <c r="L159" s="139">
        <v>0</v>
      </c>
      <c r="M159" s="140">
        <v>0</v>
      </c>
      <c r="N159" s="133">
        <f t="shared" si="6"/>
        <v>2</v>
      </c>
      <c r="O159" s="134">
        <f t="shared" si="7"/>
        <v>0.16666666666666666</v>
      </c>
      <c r="P159" s="132">
        <f t="shared" si="8"/>
        <v>3.0181845619859657E-3</v>
      </c>
    </row>
    <row r="160" spans="1:16">
      <c r="A160" s="135" t="s">
        <v>161</v>
      </c>
      <c r="B160" s="136">
        <v>19</v>
      </c>
      <c r="C160" s="139">
        <v>21</v>
      </c>
      <c r="D160" s="138">
        <v>26</v>
      </c>
      <c r="E160" s="138">
        <v>28</v>
      </c>
      <c r="F160" s="138">
        <v>32</v>
      </c>
      <c r="G160" s="137">
        <v>24</v>
      </c>
      <c r="H160" s="137">
        <v>31</v>
      </c>
      <c r="I160" s="137">
        <v>29</v>
      </c>
      <c r="J160" s="138">
        <v>15</v>
      </c>
      <c r="K160" s="139">
        <v>25</v>
      </c>
      <c r="L160" s="139">
        <v>15</v>
      </c>
      <c r="M160" s="140">
        <v>24</v>
      </c>
      <c r="N160" s="133">
        <f t="shared" si="6"/>
        <v>289</v>
      </c>
      <c r="O160" s="134">
        <f t="shared" si="7"/>
        <v>24.083333333333332</v>
      </c>
      <c r="P160" s="132">
        <f t="shared" si="8"/>
        <v>0.43612766920697199</v>
      </c>
    </row>
    <row r="161" spans="1:16">
      <c r="A161" s="135" t="s">
        <v>160</v>
      </c>
      <c r="B161" s="136">
        <v>0</v>
      </c>
      <c r="C161" s="139">
        <v>0</v>
      </c>
      <c r="D161" s="138">
        <v>0</v>
      </c>
      <c r="E161" s="138">
        <v>0</v>
      </c>
      <c r="F161" s="138">
        <v>0</v>
      </c>
      <c r="G161" s="137">
        <v>0</v>
      </c>
      <c r="H161" s="137">
        <v>0</v>
      </c>
      <c r="I161" s="137">
        <v>0</v>
      </c>
      <c r="J161" s="138">
        <v>0</v>
      </c>
      <c r="K161" s="139">
        <v>0</v>
      </c>
      <c r="L161" s="139">
        <v>0</v>
      </c>
      <c r="M161" s="129">
        <v>0</v>
      </c>
      <c r="N161" s="133">
        <f t="shared" si="6"/>
        <v>0</v>
      </c>
      <c r="O161" s="134">
        <f t="shared" si="7"/>
        <v>0</v>
      </c>
      <c r="P161" s="132">
        <f t="shared" si="8"/>
        <v>0</v>
      </c>
    </row>
    <row r="162" spans="1:16">
      <c r="A162" s="135" t="s">
        <v>159</v>
      </c>
      <c r="B162" s="136">
        <v>0</v>
      </c>
      <c r="C162" s="139">
        <v>0</v>
      </c>
      <c r="D162" s="138">
        <v>0</v>
      </c>
      <c r="E162" s="138">
        <v>0</v>
      </c>
      <c r="F162" s="138">
        <v>1</v>
      </c>
      <c r="G162" s="137">
        <v>0</v>
      </c>
      <c r="H162" s="137">
        <v>1</v>
      </c>
      <c r="I162" s="137">
        <v>0</v>
      </c>
      <c r="J162" s="138">
        <v>0</v>
      </c>
      <c r="K162" s="139">
        <v>0</v>
      </c>
      <c r="L162" s="139">
        <v>0</v>
      </c>
      <c r="M162" s="140">
        <v>0</v>
      </c>
      <c r="N162" s="133">
        <f t="shared" si="6"/>
        <v>2</v>
      </c>
      <c r="O162" s="134">
        <f t="shared" si="7"/>
        <v>0.16666666666666666</v>
      </c>
      <c r="P162" s="132">
        <f t="shared" si="8"/>
        <v>3.0181845619859657E-3</v>
      </c>
    </row>
    <row r="163" spans="1:16">
      <c r="A163" s="135" t="s">
        <v>158</v>
      </c>
      <c r="B163" s="136">
        <v>3</v>
      </c>
      <c r="C163" s="139">
        <v>4</v>
      </c>
      <c r="D163" s="138">
        <v>4</v>
      </c>
      <c r="E163" s="138">
        <v>7</v>
      </c>
      <c r="F163" s="138">
        <v>6</v>
      </c>
      <c r="G163" s="137">
        <v>4</v>
      </c>
      <c r="H163" s="137">
        <v>10</v>
      </c>
      <c r="I163" s="137">
        <v>3</v>
      </c>
      <c r="J163" s="138">
        <v>9</v>
      </c>
      <c r="K163" s="139">
        <v>9</v>
      </c>
      <c r="L163" s="139">
        <v>13</v>
      </c>
      <c r="M163" s="140">
        <v>18</v>
      </c>
      <c r="N163" s="133">
        <f t="shared" si="6"/>
        <v>90</v>
      </c>
      <c r="O163" s="134">
        <f t="shared" si="7"/>
        <v>7.5</v>
      </c>
      <c r="P163" s="132">
        <f t="shared" si="8"/>
        <v>0.13581830528936845</v>
      </c>
    </row>
    <row r="164" spans="1:16">
      <c r="A164" s="135" t="s">
        <v>314</v>
      </c>
      <c r="B164" s="136">
        <v>47</v>
      </c>
      <c r="C164" s="139">
        <v>20</v>
      </c>
      <c r="D164" s="138">
        <v>19</v>
      </c>
      <c r="E164" s="138">
        <v>22</v>
      </c>
      <c r="F164" s="138">
        <v>29</v>
      </c>
      <c r="G164" s="137">
        <v>19</v>
      </c>
      <c r="H164" s="137">
        <v>38</v>
      </c>
      <c r="I164" s="137">
        <v>41</v>
      </c>
      <c r="J164" s="138">
        <v>63</v>
      </c>
      <c r="K164" s="139">
        <v>140</v>
      </c>
      <c r="L164" s="139">
        <v>189</v>
      </c>
      <c r="M164" s="140">
        <v>91</v>
      </c>
      <c r="N164" s="133">
        <f t="shared" si="6"/>
        <v>718</v>
      </c>
      <c r="O164" s="134">
        <f t="shared" si="7"/>
        <v>59.833333333333336</v>
      </c>
      <c r="P164" s="132">
        <f t="shared" si="8"/>
        <v>1.0835282577529617</v>
      </c>
    </row>
    <row r="165" spans="1:16">
      <c r="A165" s="135" t="s">
        <v>157</v>
      </c>
      <c r="B165" s="136">
        <v>1</v>
      </c>
      <c r="C165" s="139">
        <v>3</v>
      </c>
      <c r="D165" s="138">
        <v>2</v>
      </c>
      <c r="E165" s="138">
        <v>1</v>
      </c>
      <c r="F165" s="138">
        <v>2</v>
      </c>
      <c r="G165" s="137">
        <v>5</v>
      </c>
      <c r="H165" s="137">
        <v>1</v>
      </c>
      <c r="I165" s="137">
        <v>7</v>
      </c>
      <c r="J165" s="138">
        <v>0</v>
      </c>
      <c r="K165" s="139">
        <v>1</v>
      </c>
      <c r="L165" s="139">
        <v>1</v>
      </c>
      <c r="M165" s="140">
        <v>0</v>
      </c>
      <c r="N165" s="133">
        <f t="shared" si="6"/>
        <v>24</v>
      </c>
      <c r="O165" s="134">
        <f t="shared" si="7"/>
        <v>2</v>
      </c>
      <c r="P165" s="132">
        <f t="shared" si="8"/>
        <v>3.6218214743831585E-2</v>
      </c>
    </row>
    <row r="166" spans="1:16">
      <c r="A166" s="135" t="s">
        <v>156</v>
      </c>
      <c r="B166" s="136">
        <v>3</v>
      </c>
      <c r="C166" s="139">
        <v>2</v>
      </c>
      <c r="D166" s="138">
        <v>0</v>
      </c>
      <c r="E166" s="138">
        <v>3</v>
      </c>
      <c r="F166" s="138">
        <v>1</v>
      </c>
      <c r="G166" s="137">
        <v>2</v>
      </c>
      <c r="H166" s="137">
        <v>1</v>
      </c>
      <c r="I166" s="137">
        <v>2</v>
      </c>
      <c r="J166" s="138">
        <v>5</v>
      </c>
      <c r="K166" s="139">
        <v>4</v>
      </c>
      <c r="L166" s="139">
        <v>2</v>
      </c>
      <c r="M166" s="140">
        <v>1</v>
      </c>
      <c r="N166" s="133">
        <f t="shared" si="6"/>
        <v>26</v>
      </c>
      <c r="O166" s="134">
        <f t="shared" si="7"/>
        <v>2.1666666666666665</v>
      </c>
      <c r="P166" s="132">
        <f t="shared" si="8"/>
        <v>3.923639930581755E-2</v>
      </c>
    </row>
    <row r="167" spans="1:16">
      <c r="A167" s="135" t="s">
        <v>155</v>
      </c>
      <c r="B167" s="136">
        <v>0</v>
      </c>
      <c r="C167" s="139">
        <v>1</v>
      </c>
      <c r="D167" s="138">
        <v>0</v>
      </c>
      <c r="E167" s="138">
        <v>0</v>
      </c>
      <c r="F167" s="138">
        <v>0</v>
      </c>
      <c r="G167" s="137">
        <v>0</v>
      </c>
      <c r="H167" s="137">
        <v>0</v>
      </c>
      <c r="I167" s="137">
        <v>0</v>
      </c>
      <c r="J167" s="138">
        <v>0</v>
      </c>
      <c r="K167" s="139">
        <v>0</v>
      </c>
      <c r="L167" s="139">
        <v>0</v>
      </c>
      <c r="M167" s="140">
        <v>0</v>
      </c>
      <c r="N167" s="133">
        <f t="shared" si="6"/>
        <v>1</v>
      </c>
      <c r="O167" s="134">
        <f t="shared" si="7"/>
        <v>8.3333333333333329E-2</v>
      </c>
      <c r="P167" s="132">
        <f t="shared" si="8"/>
        <v>1.5090922809929829E-3</v>
      </c>
    </row>
    <row r="168" spans="1:16">
      <c r="A168" s="135" t="s">
        <v>154</v>
      </c>
      <c r="B168" s="136">
        <v>0</v>
      </c>
      <c r="C168" s="139">
        <v>2</v>
      </c>
      <c r="D168" s="138">
        <v>1</v>
      </c>
      <c r="E168" s="138">
        <v>3</v>
      </c>
      <c r="F168" s="138">
        <v>0</v>
      </c>
      <c r="G168" s="137">
        <v>1</v>
      </c>
      <c r="H168" s="137">
        <v>0</v>
      </c>
      <c r="I168" s="137">
        <v>0</v>
      </c>
      <c r="J168" s="138">
        <v>1</v>
      </c>
      <c r="K168" s="139">
        <v>0</v>
      </c>
      <c r="L168" s="139">
        <v>2</v>
      </c>
      <c r="M168" s="140">
        <v>2</v>
      </c>
      <c r="N168" s="133">
        <f t="shared" si="6"/>
        <v>12</v>
      </c>
      <c r="O168" s="134">
        <f t="shared" si="7"/>
        <v>1</v>
      </c>
      <c r="P168" s="132">
        <f t="shared" si="8"/>
        <v>1.8109107371915793E-2</v>
      </c>
    </row>
    <row r="169" spans="1:16">
      <c r="A169" s="131" t="s">
        <v>153</v>
      </c>
      <c r="B169" s="136">
        <v>0</v>
      </c>
      <c r="C169" s="139">
        <v>1</v>
      </c>
      <c r="D169" s="138">
        <v>0</v>
      </c>
      <c r="E169" s="138">
        <v>0</v>
      </c>
      <c r="F169" s="138">
        <v>0</v>
      </c>
      <c r="G169" s="137">
        <v>3</v>
      </c>
      <c r="H169" s="137">
        <v>7</v>
      </c>
      <c r="I169" s="137">
        <v>2</v>
      </c>
      <c r="J169" s="138">
        <v>6</v>
      </c>
      <c r="K169" s="139">
        <v>0</v>
      </c>
      <c r="L169" s="139">
        <v>1</v>
      </c>
      <c r="M169" s="140">
        <v>1</v>
      </c>
      <c r="N169" s="133">
        <f t="shared" si="6"/>
        <v>21</v>
      </c>
      <c r="O169" s="134">
        <f t="shared" si="7"/>
        <v>1.75</v>
      </c>
      <c r="P169" s="132">
        <f t="shared" si="8"/>
        <v>3.1690937900852638E-2</v>
      </c>
    </row>
    <row r="170" spans="1:16">
      <c r="A170" s="135" t="s">
        <v>152</v>
      </c>
      <c r="B170" s="136">
        <v>0</v>
      </c>
      <c r="C170" s="139">
        <v>0</v>
      </c>
      <c r="D170" s="138">
        <v>1</v>
      </c>
      <c r="E170" s="138">
        <v>0</v>
      </c>
      <c r="F170" s="138">
        <v>0</v>
      </c>
      <c r="G170" s="137">
        <v>0</v>
      </c>
      <c r="H170" s="137">
        <v>0</v>
      </c>
      <c r="I170" s="137">
        <v>1</v>
      </c>
      <c r="J170" s="138">
        <v>0</v>
      </c>
      <c r="K170" s="139">
        <v>0</v>
      </c>
      <c r="L170" s="139">
        <v>0</v>
      </c>
      <c r="M170" s="140">
        <v>0</v>
      </c>
      <c r="N170" s="133">
        <f t="shared" si="6"/>
        <v>2</v>
      </c>
      <c r="O170" s="134">
        <f t="shared" si="7"/>
        <v>0.16666666666666666</v>
      </c>
      <c r="P170" s="132">
        <f t="shared" si="8"/>
        <v>3.0181845619859657E-3</v>
      </c>
    </row>
    <row r="171" spans="1:16">
      <c r="A171" s="135" t="s">
        <v>151</v>
      </c>
      <c r="B171" s="136">
        <v>0</v>
      </c>
      <c r="C171" s="139">
        <v>1</v>
      </c>
      <c r="D171" s="138">
        <v>1</v>
      </c>
      <c r="E171" s="138">
        <v>2</v>
      </c>
      <c r="F171" s="138">
        <v>1</v>
      </c>
      <c r="G171" s="137">
        <v>3</v>
      </c>
      <c r="H171" s="137">
        <v>0</v>
      </c>
      <c r="I171" s="137">
        <v>0</v>
      </c>
      <c r="J171" s="138">
        <v>0</v>
      </c>
      <c r="K171" s="139">
        <v>1</v>
      </c>
      <c r="L171" s="139">
        <v>0</v>
      </c>
      <c r="M171" s="140">
        <v>0</v>
      </c>
      <c r="N171" s="133">
        <f t="shared" si="6"/>
        <v>9</v>
      </c>
      <c r="O171" s="134">
        <f t="shared" si="7"/>
        <v>0.75</v>
      </c>
      <c r="P171" s="132">
        <f t="shared" si="8"/>
        <v>1.3581830528936845E-2</v>
      </c>
    </row>
    <row r="172" spans="1:16">
      <c r="A172" s="135" t="s">
        <v>150</v>
      </c>
      <c r="B172" s="136">
        <v>80</v>
      </c>
      <c r="C172" s="139">
        <v>72</v>
      </c>
      <c r="D172" s="138">
        <v>104</v>
      </c>
      <c r="E172" s="138">
        <v>273</v>
      </c>
      <c r="F172" s="138">
        <v>69</v>
      </c>
      <c r="G172" s="137">
        <v>67</v>
      </c>
      <c r="H172" s="137">
        <v>57</v>
      </c>
      <c r="I172" s="137">
        <v>45</v>
      </c>
      <c r="J172" s="138">
        <v>62</v>
      </c>
      <c r="K172" s="139">
        <v>50</v>
      </c>
      <c r="L172" s="139">
        <v>68</v>
      </c>
      <c r="M172" s="140">
        <v>115</v>
      </c>
      <c r="N172" s="133">
        <f t="shared" si="6"/>
        <v>1062</v>
      </c>
      <c r="O172" s="134">
        <f t="shared" si="7"/>
        <v>88.5</v>
      </c>
      <c r="P172" s="132">
        <f t="shared" si="8"/>
        <v>1.6026560024145475</v>
      </c>
    </row>
    <row r="173" spans="1:16">
      <c r="A173" s="135" t="s">
        <v>149</v>
      </c>
      <c r="B173" s="136">
        <v>0</v>
      </c>
      <c r="C173" s="139">
        <v>0</v>
      </c>
      <c r="D173" s="138">
        <v>0</v>
      </c>
      <c r="E173" s="138">
        <v>1</v>
      </c>
      <c r="F173" s="138">
        <v>0</v>
      </c>
      <c r="G173" s="137">
        <v>0</v>
      </c>
      <c r="H173" s="137">
        <v>1</v>
      </c>
      <c r="I173" s="137">
        <v>1</v>
      </c>
      <c r="J173" s="138">
        <v>1</v>
      </c>
      <c r="K173" s="139">
        <v>1</v>
      </c>
      <c r="L173" s="139">
        <v>0</v>
      </c>
      <c r="M173" s="140">
        <v>1</v>
      </c>
      <c r="N173" s="133">
        <f t="shared" si="6"/>
        <v>6</v>
      </c>
      <c r="O173" s="134">
        <f t="shared" si="7"/>
        <v>0.5</v>
      </c>
      <c r="P173" s="132">
        <f t="shared" si="8"/>
        <v>9.0545536859578963E-3</v>
      </c>
    </row>
    <row r="174" spans="1:16">
      <c r="A174" s="135" t="s">
        <v>148</v>
      </c>
      <c r="B174" s="136">
        <v>118</v>
      </c>
      <c r="C174" s="139">
        <v>91</v>
      </c>
      <c r="D174" s="138">
        <v>119</v>
      </c>
      <c r="E174" s="138">
        <v>128</v>
      </c>
      <c r="F174" s="138">
        <v>168</v>
      </c>
      <c r="G174" s="137">
        <v>163</v>
      </c>
      <c r="H174" s="137">
        <v>175</v>
      </c>
      <c r="I174" s="137">
        <v>168</v>
      </c>
      <c r="J174" s="138">
        <v>153</v>
      </c>
      <c r="K174" s="139">
        <v>113</v>
      </c>
      <c r="L174" s="139">
        <v>47</v>
      </c>
      <c r="M174" s="140">
        <v>86</v>
      </c>
      <c r="N174" s="133">
        <f t="shared" si="6"/>
        <v>1529</v>
      </c>
      <c r="O174" s="134">
        <f t="shared" si="7"/>
        <v>127.41666666666667</v>
      </c>
      <c r="P174" s="132">
        <f t="shared" si="8"/>
        <v>2.3074020976382705</v>
      </c>
    </row>
    <row r="175" spans="1:16">
      <c r="A175" s="131" t="s">
        <v>147</v>
      </c>
      <c r="B175" s="136">
        <v>11</v>
      </c>
      <c r="C175" s="139">
        <v>13</v>
      </c>
      <c r="D175" s="138">
        <v>49</v>
      </c>
      <c r="E175" s="138">
        <v>58</v>
      </c>
      <c r="F175" s="138">
        <v>29</v>
      </c>
      <c r="G175" s="137">
        <v>23</v>
      </c>
      <c r="H175" s="137">
        <v>14</v>
      </c>
      <c r="I175" s="137">
        <v>14</v>
      </c>
      <c r="J175" s="138">
        <v>11</v>
      </c>
      <c r="K175" s="139">
        <v>16</v>
      </c>
      <c r="L175" s="139">
        <v>10</v>
      </c>
      <c r="M175" s="140">
        <v>17</v>
      </c>
      <c r="N175" s="133">
        <f t="shared" si="6"/>
        <v>265</v>
      </c>
      <c r="O175" s="134">
        <f t="shared" si="7"/>
        <v>22.083333333333332</v>
      </c>
      <c r="P175" s="132">
        <f t="shared" si="8"/>
        <v>0.39990945446314041</v>
      </c>
    </row>
    <row r="176" spans="1:16">
      <c r="A176" s="135" t="s">
        <v>146</v>
      </c>
      <c r="B176" s="136">
        <v>0</v>
      </c>
      <c r="C176" s="139">
        <v>0</v>
      </c>
      <c r="D176" s="138">
        <v>0</v>
      </c>
      <c r="E176" s="138">
        <v>0</v>
      </c>
      <c r="F176" s="138">
        <v>0</v>
      </c>
      <c r="G176" s="137">
        <v>0</v>
      </c>
      <c r="H176" s="137">
        <v>0</v>
      </c>
      <c r="I176" s="137">
        <v>0</v>
      </c>
      <c r="J176" s="138">
        <v>0</v>
      </c>
      <c r="K176" s="139">
        <v>1</v>
      </c>
      <c r="L176" s="139">
        <v>0</v>
      </c>
      <c r="M176" s="140">
        <v>0</v>
      </c>
      <c r="N176" s="133">
        <f t="shared" si="6"/>
        <v>1</v>
      </c>
      <c r="O176" s="134">
        <f t="shared" si="7"/>
        <v>8.3333333333333329E-2</v>
      </c>
      <c r="P176" s="132">
        <f t="shared" si="8"/>
        <v>1.5090922809929829E-3</v>
      </c>
    </row>
    <row r="177" spans="1:16">
      <c r="A177" s="135" t="s">
        <v>145</v>
      </c>
      <c r="B177" s="136">
        <v>0</v>
      </c>
      <c r="C177" s="139">
        <v>0</v>
      </c>
      <c r="D177" s="138">
        <v>0</v>
      </c>
      <c r="E177" s="138">
        <v>0</v>
      </c>
      <c r="F177" s="138">
        <v>0</v>
      </c>
      <c r="G177" s="137">
        <v>0</v>
      </c>
      <c r="H177" s="137">
        <v>0</v>
      </c>
      <c r="I177" s="137">
        <v>0</v>
      </c>
      <c r="J177" s="138">
        <v>0</v>
      </c>
      <c r="K177" s="139">
        <v>0</v>
      </c>
      <c r="L177" s="139">
        <v>0</v>
      </c>
      <c r="M177" s="140">
        <v>0</v>
      </c>
      <c r="N177" s="133">
        <f t="shared" si="6"/>
        <v>0</v>
      </c>
      <c r="O177" s="134">
        <f t="shared" si="7"/>
        <v>0</v>
      </c>
      <c r="P177" s="132">
        <f t="shared" si="8"/>
        <v>0</v>
      </c>
    </row>
    <row r="178" spans="1:16">
      <c r="A178" s="135" t="s">
        <v>144</v>
      </c>
      <c r="B178" s="136">
        <v>3</v>
      </c>
      <c r="C178" s="139">
        <v>1</v>
      </c>
      <c r="D178" s="138">
        <v>5</v>
      </c>
      <c r="E178" s="138">
        <v>3</v>
      </c>
      <c r="F178" s="138">
        <v>4</v>
      </c>
      <c r="G178" s="137">
        <v>1</v>
      </c>
      <c r="H178" s="137">
        <v>4</v>
      </c>
      <c r="I178" s="137">
        <v>6</v>
      </c>
      <c r="J178" s="138">
        <v>0</v>
      </c>
      <c r="K178" s="139">
        <v>2</v>
      </c>
      <c r="L178" s="139">
        <v>7</v>
      </c>
      <c r="M178" s="140">
        <v>4</v>
      </c>
      <c r="N178" s="133">
        <f t="shared" si="6"/>
        <v>40</v>
      </c>
      <c r="O178" s="134">
        <f t="shared" si="7"/>
        <v>3.3333333333333335</v>
      </c>
      <c r="P178" s="132">
        <f t="shared" si="8"/>
        <v>6.0363691239719311E-2</v>
      </c>
    </row>
    <row r="179" spans="1:16">
      <c r="A179" s="135" t="s">
        <v>143</v>
      </c>
      <c r="B179" s="136">
        <v>203</v>
      </c>
      <c r="C179" s="139">
        <v>251</v>
      </c>
      <c r="D179" s="138">
        <v>234</v>
      </c>
      <c r="E179" s="138">
        <v>210</v>
      </c>
      <c r="F179" s="138">
        <v>215</v>
      </c>
      <c r="G179" s="137">
        <v>160</v>
      </c>
      <c r="H179" s="137">
        <v>146</v>
      </c>
      <c r="I179" s="137">
        <v>141</v>
      </c>
      <c r="J179" s="138">
        <v>195</v>
      </c>
      <c r="K179" s="139">
        <v>158</v>
      </c>
      <c r="L179" s="139">
        <v>108</v>
      </c>
      <c r="M179" s="140">
        <v>102</v>
      </c>
      <c r="N179" s="133">
        <f t="shared" si="6"/>
        <v>2123</v>
      </c>
      <c r="O179" s="134">
        <f t="shared" si="7"/>
        <v>176.91666666666666</v>
      </c>
      <c r="P179" s="132">
        <f t="shared" si="8"/>
        <v>3.2038029125481025</v>
      </c>
    </row>
    <row r="180" spans="1:16">
      <c r="A180" s="135" t="s">
        <v>142</v>
      </c>
      <c r="B180" s="136">
        <v>17</v>
      </c>
      <c r="C180" s="139">
        <v>9</v>
      </c>
      <c r="D180" s="138">
        <v>23</v>
      </c>
      <c r="E180" s="138">
        <v>25</v>
      </c>
      <c r="F180" s="138">
        <v>39</v>
      </c>
      <c r="G180" s="137">
        <v>13</v>
      </c>
      <c r="H180" s="137">
        <v>14</v>
      </c>
      <c r="I180" s="137">
        <v>9</v>
      </c>
      <c r="J180" s="138">
        <v>15</v>
      </c>
      <c r="K180" s="139">
        <v>22</v>
      </c>
      <c r="L180" s="139">
        <v>18</v>
      </c>
      <c r="M180" s="140">
        <v>21</v>
      </c>
      <c r="N180" s="133">
        <f t="shared" si="6"/>
        <v>225</v>
      </c>
      <c r="O180" s="134">
        <f t="shared" si="7"/>
        <v>18.75</v>
      </c>
      <c r="P180" s="132">
        <f t="shared" si="8"/>
        <v>0.33954576322342112</v>
      </c>
    </row>
    <row r="181" spans="1:16">
      <c r="A181" s="135" t="s">
        <v>141</v>
      </c>
      <c r="B181" s="136">
        <v>0</v>
      </c>
      <c r="C181" s="139">
        <v>1</v>
      </c>
      <c r="D181" s="138">
        <v>1</v>
      </c>
      <c r="E181" s="138">
        <v>0</v>
      </c>
      <c r="F181" s="138">
        <v>0</v>
      </c>
      <c r="G181" s="137">
        <v>0</v>
      </c>
      <c r="H181" s="137">
        <v>0</v>
      </c>
      <c r="I181" s="137">
        <v>1</v>
      </c>
      <c r="J181" s="138">
        <v>1</v>
      </c>
      <c r="K181" s="139">
        <v>0</v>
      </c>
      <c r="L181" s="139">
        <v>0</v>
      </c>
      <c r="M181" s="140">
        <v>0</v>
      </c>
      <c r="N181" s="133">
        <f t="shared" si="6"/>
        <v>4</v>
      </c>
      <c r="O181" s="134">
        <f t="shared" si="7"/>
        <v>0.33333333333333331</v>
      </c>
      <c r="P181" s="132">
        <f t="shared" si="8"/>
        <v>6.0363691239719314E-3</v>
      </c>
    </row>
    <row r="182" spans="1:16">
      <c r="A182" s="135" t="s">
        <v>140</v>
      </c>
      <c r="B182" s="136">
        <v>2</v>
      </c>
      <c r="C182" s="139">
        <v>2</v>
      </c>
      <c r="D182" s="138">
        <v>5</v>
      </c>
      <c r="E182" s="138">
        <v>1</v>
      </c>
      <c r="F182" s="138">
        <v>2</v>
      </c>
      <c r="G182" s="137">
        <v>3</v>
      </c>
      <c r="H182" s="137">
        <v>4</v>
      </c>
      <c r="I182" s="137">
        <v>2</v>
      </c>
      <c r="J182" s="138">
        <v>9</v>
      </c>
      <c r="K182" s="139">
        <v>4</v>
      </c>
      <c r="L182" s="139">
        <v>1</v>
      </c>
      <c r="M182" s="140">
        <v>11</v>
      </c>
      <c r="N182" s="133">
        <f t="shared" si="6"/>
        <v>46</v>
      </c>
      <c r="O182" s="134">
        <f t="shared" si="7"/>
        <v>3.8333333333333335</v>
      </c>
      <c r="P182" s="132">
        <f t="shared" si="8"/>
        <v>6.9418244925677206E-2</v>
      </c>
    </row>
    <row r="183" spans="1:16">
      <c r="A183" s="131" t="s">
        <v>139</v>
      </c>
      <c r="B183" s="136">
        <v>186</v>
      </c>
      <c r="C183" s="139">
        <v>287</v>
      </c>
      <c r="D183" s="138">
        <v>472</v>
      </c>
      <c r="E183" s="138">
        <v>567</v>
      </c>
      <c r="F183" s="138">
        <v>908</v>
      </c>
      <c r="G183" s="137">
        <v>983</v>
      </c>
      <c r="H183" s="137">
        <v>394</v>
      </c>
      <c r="I183" s="137">
        <v>423</v>
      </c>
      <c r="J183" s="138">
        <v>314</v>
      </c>
      <c r="K183" s="139">
        <v>148</v>
      </c>
      <c r="L183" s="139">
        <v>252</v>
      </c>
      <c r="M183" s="140">
        <v>175</v>
      </c>
      <c r="N183" s="133">
        <f t="shared" si="6"/>
        <v>5109</v>
      </c>
      <c r="O183" s="134">
        <f t="shared" si="7"/>
        <v>425.75</v>
      </c>
      <c r="P183" s="132">
        <f t="shared" si="8"/>
        <v>7.7099524635931491</v>
      </c>
    </row>
    <row r="184" spans="1:16">
      <c r="A184" s="131" t="s">
        <v>138</v>
      </c>
      <c r="B184" s="136">
        <v>45</v>
      </c>
      <c r="C184" s="139">
        <v>58</v>
      </c>
      <c r="D184" s="138">
        <v>50</v>
      </c>
      <c r="E184" s="138">
        <v>61</v>
      </c>
      <c r="F184" s="138">
        <v>43</v>
      </c>
      <c r="G184" s="137">
        <v>92</v>
      </c>
      <c r="H184" s="137">
        <v>76</v>
      </c>
      <c r="I184" s="137">
        <v>87</v>
      </c>
      <c r="J184" s="138">
        <v>33</v>
      </c>
      <c r="K184" s="139">
        <v>192</v>
      </c>
      <c r="L184" s="139">
        <v>35</v>
      </c>
      <c r="M184" s="140">
        <v>45</v>
      </c>
      <c r="N184" s="133">
        <f t="shared" si="6"/>
        <v>817</v>
      </c>
      <c r="O184" s="134">
        <f t="shared" si="7"/>
        <v>68.083333333333329</v>
      </c>
      <c r="P184" s="132">
        <f t="shared" si="8"/>
        <v>1.2329283935712669</v>
      </c>
    </row>
    <row r="185" spans="1:16">
      <c r="A185" s="131" t="s">
        <v>137</v>
      </c>
      <c r="B185" s="136">
        <v>0</v>
      </c>
      <c r="C185" s="139">
        <v>0</v>
      </c>
      <c r="D185" s="138">
        <v>0</v>
      </c>
      <c r="E185" s="138">
        <v>0</v>
      </c>
      <c r="F185" s="138">
        <v>0</v>
      </c>
      <c r="G185" s="137">
        <v>0</v>
      </c>
      <c r="H185" s="137">
        <v>0</v>
      </c>
      <c r="I185" s="137">
        <v>0</v>
      </c>
      <c r="J185" s="138">
        <v>0</v>
      </c>
      <c r="K185" s="139">
        <v>0</v>
      </c>
      <c r="L185" s="139">
        <v>0</v>
      </c>
      <c r="M185" s="140">
        <v>0</v>
      </c>
      <c r="N185" s="133">
        <f t="shared" si="6"/>
        <v>0</v>
      </c>
      <c r="O185" s="134">
        <f t="shared" si="7"/>
        <v>0</v>
      </c>
      <c r="P185" s="132">
        <f t="shared" si="8"/>
        <v>0</v>
      </c>
    </row>
    <row r="186" spans="1:16">
      <c r="A186" s="135" t="s">
        <v>136</v>
      </c>
      <c r="B186" s="136">
        <v>12</v>
      </c>
      <c r="C186" s="139">
        <v>12</v>
      </c>
      <c r="D186" s="138">
        <v>3</v>
      </c>
      <c r="E186" s="138">
        <v>7</v>
      </c>
      <c r="F186" s="138">
        <v>15</v>
      </c>
      <c r="G186" s="137">
        <v>17</v>
      </c>
      <c r="H186" s="137">
        <v>16</v>
      </c>
      <c r="I186" s="137">
        <v>11</v>
      </c>
      <c r="J186" s="138">
        <v>11</v>
      </c>
      <c r="K186" s="139">
        <v>5</v>
      </c>
      <c r="L186" s="139">
        <v>3</v>
      </c>
      <c r="M186" s="140">
        <v>3</v>
      </c>
      <c r="N186" s="133">
        <f t="shared" si="6"/>
        <v>115</v>
      </c>
      <c r="O186" s="134">
        <f t="shared" si="7"/>
        <v>9.5833333333333339</v>
      </c>
      <c r="P186" s="132">
        <f t="shared" si="8"/>
        <v>0.17354561231419299</v>
      </c>
    </row>
    <row r="187" spans="1:16">
      <c r="A187" s="135" t="s">
        <v>135</v>
      </c>
      <c r="B187" s="136">
        <v>11</v>
      </c>
      <c r="C187" s="139">
        <v>11</v>
      </c>
      <c r="D187" s="138">
        <v>18</v>
      </c>
      <c r="E187" s="138">
        <v>12</v>
      </c>
      <c r="F187" s="138">
        <v>9</v>
      </c>
      <c r="G187" s="137">
        <v>16</v>
      </c>
      <c r="H187" s="137">
        <v>15</v>
      </c>
      <c r="I187" s="137">
        <v>11</v>
      </c>
      <c r="J187" s="138">
        <v>18</v>
      </c>
      <c r="K187" s="139">
        <v>5</v>
      </c>
      <c r="L187" s="139">
        <v>17</v>
      </c>
      <c r="M187" s="140">
        <v>12</v>
      </c>
      <c r="N187" s="133">
        <f t="shared" si="6"/>
        <v>155</v>
      </c>
      <c r="O187" s="134">
        <f t="shared" si="7"/>
        <v>12.916666666666666</v>
      </c>
      <c r="P187" s="132">
        <f t="shared" si="8"/>
        <v>0.23390930355391232</v>
      </c>
    </row>
    <row r="188" spans="1:16">
      <c r="A188" s="135" t="s">
        <v>134</v>
      </c>
      <c r="B188" s="136">
        <v>1</v>
      </c>
      <c r="C188" s="139">
        <v>1</v>
      </c>
      <c r="D188" s="138">
        <v>0</v>
      </c>
      <c r="E188" s="138">
        <v>0</v>
      </c>
      <c r="F188" s="138">
        <v>0</v>
      </c>
      <c r="G188" s="137">
        <v>1</v>
      </c>
      <c r="H188" s="137">
        <v>0</v>
      </c>
      <c r="I188" s="137">
        <v>0</v>
      </c>
      <c r="J188" s="138">
        <v>0</v>
      </c>
      <c r="K188" s="139">
        <v>0</v>
      </c>
      <c r="L188" s="139">
        <v>0</v>
      </c>
      <c r="M188" s="140">
        <v>2</v>
      </c>
      <c r="N188" s="133">
        <f t="shared" si="6"/>
        <v>5</v>
      </c>
      <c r="O188" s="134">
        <f t="shared" si="7"/>
        <v>0.41666666666666669</v>
      </c>
      <c r="P188" s="132">
        <f t="shared" si="8"/>
        <v>7.5454614049649139E-3</v>
      </c>
    </row>
    <row r="189" spans="1:16" s="130" customFormat="1">
      <c r="A189" s="131" t="s">
        <v>133</v>
      </c>
      <c r="B189" s="75">
        <v>0</v>
      </c>
      <c r="C189" s="139">
        <v>0</v>
      </c>
      <c r="D189" s="137">
        <v>0</v>
      </c>
      <c r="E189" s="137">
        <v>0</v>
      </c>
      <c r="F189" s="137">
        <v>0</v>
      </c>
      <c r="G189" s="137">
        <v>0</v>
      </c>
      <c r="H189" s="137">
        <v>0</v>
      </c>
      <c r="I189" s="137">
        <v>0</v>
      </c>
      <c r="J189" s="137">
        <v>0</v>
      </c>
      <c r="K189" s="139">
        <v>4</v>
      </c>
      <c r="L189" s="139">
        <v>1</v>
      </c>
      <c r="M189" s="140">
        <v>4</v>
      </c>
      <c r="N189" s="133">
        <f t="shared" si="6"/>
        <v>9</v>
      </c>
      <c r="O189" s="134">
        <f t="shared" si="7"/>
        <v>0.75</v>
      </c>
      <c r="P189" s="132">
        <f t="shared" si="8"/>
        <v>1.3581830528936845E-2</v>
      </c>
    </row>
    <row r="190" spans="1:16" s="130" customFormat="1">
      <c r="A190" s="131" t="s">
        <v>132</v>
      </c>
      <c r="B190" s="75">
        <v>1</v>
      </c>
      <c r="C190" s="139">
        <v>1</v>
      </c>
      <c r="D190" s="137">
        <v>0</v>
      </c>
      <c r="E190" s="137">
        <v>1</v>
      </c>
      <c r="F190" s="137">
        <v>1</v>
      </c>
      <c r="G190" s="137">
        <v>4</v>
      </c>
      <c r="H190" s="137">
        <v>1</v>
      </c>
      <c r="I190" s="137">
        <v>1</v>
      </c>
      <c r="J190" s="137">
        <v>1</v>
      </c>
      <c r="K190" s="139">
        <v>1</v>
      </c>
      <c r="L190" s="139">
        <v>1</v>
      </c>
      <c r="M190" s="140">
        <v>3</v>
      </c>
      <c r="N190" s="133">
        <f t="shared" si="6"/>
        <v>16</v>
      </c>
      <c r="O190" s="134">
        <f t="shared" si="7"/>
        <v>1.3333333333333333</v>
      </c>
      <c r="P190" s="132">
        <f t="shared" si="8"/>
        <v>2.4145476495887726E-2</v>
      </c>
    </row>
    <row r="191" spans="1:16">
      <c r="A191" s="131" t="s">
        <v>131</v>
      </c>
      <c r="B191" s="75">
        <v>1</v>
      </c>
      <c r="C191" s="139">
        <v>2</v>
      </c>
      <c r="D191" s="137">
        <v>1</v>
      </c>
      <c r="E191" s="137">
        <v>0</v>
      </c>
      <c r="F191" s="137">
        <v>0</v>
      </c>
      <c r="G191" s="137">
        <v>0</v>
      </c>
      <c r="H191" s="137">
        <v>1</v>
      </c>
      <c r="I191" s="137">
        <v>0</v>
      </c>
      <c r="J191" s="137">
        <v>2</v>
      </c>
      <c r="K191" s="139">
        <v>0</v>
      </c>
      <c r="L191" s="139">
        <v>0</v>
      </c>
      <c r="M191" s="140">
        <v>2</v>
      </c>
      <c r="N191" s="133">
        <f t="shared" si="6"/>
        <v>9</v>
      </c>
      <c r="O191" s="134">
        <f t="shared" si="7"/>
        <v>0.75</v>
      </c>
      <c r="P191" s="132">
        <f t="shared" si="8"/>
        <v>1.3581830528936845E-2</v>
      </c>
    </row>
    <row r="192" spans="1:16">
      <c r="A192" s="135" t="s">
        <v>130</v>
      </c>
      <c r="B192" s="136">
        <v>18</v>
      </c>
      <c r="C192" s="139">
        <v>11</v>
      </c>
      <c r="D192" s="138">
        <v>5</v>
      </c>
      <c r="E192" s="138">
        <v>10</v>
      </c>
      <c r="F192" s="138">
        <v>14</v>
      </c>
      <c r="G192" s="137">
        <v>18</v>
      </c>
      <c r="H192" s="137">
        <v>12</v>
      </c>
      <c r="I192" s="137">
        <v>19</v>
      </c>
      <c r="J192" s="138">
        <v>24</v>
      </c>
      <c r="K192" s="139">
        <v>12</v>
      </c>
      <c r="L192" s="139">
        <v>13</v>
      </c>
      <c r="M192" s="140">
        <v>21</v>
      </c>
      <c r="N192" s="133">
        <f t="shared" si="6"/>
        <v>177</v>
      </c>
      <c r="O192" s="134">
        <f t="shared" si="7"/>
        <v>14.75</v>
      </c>
      <c r="P192" s="132">
        <f t="shared" si="8"/>
        <v>0.26710933373575796</v>
      </c>
    </row>
    <row r="193" spans="1:16">
      <c r="A193" s="135" t="s">
        <v>129</v>
      </c>
      <c r="B193" s="136">
        <v>0</v>
      </c>
      <c r="C193" s="139">
        <v>0</v>
      </c>
      <c r="D193" s="138">
        <v>0</v>
      </c>
      <c r="E193" s="138">
        <v>0</v>
      </c>
      <c r="F193" s="138">
        <v>0</v>
      </c>
      <c r="G193" s="137">
        <v>0</v>
      </c>
      <c r="H193" s="137">
        <v>0</v>
      </c>
      <c r="I193" s="137">
        <v>0</v>
      </c>
      <c r="J193" s="138">
        <v>0</v>
      </c>
      <c r="K193" s="139">
        <v>0</v>
      </c>
      <c r="L193" s="139">
        <v>0</v>
      </c>
      <c r="M193" s="140">
        <v>0</v>
      </c>
      <c r="N193" s="133">
        <f t="shared" si="6"/>
        <v>0</v>
      </c>
      <c r="O193" s="134">
        <f t="shared" si="7"/>
        <v>0</v>
      </c>
      <c r="P193" s="132">
        <f t="shared" si="8"/>
        <v>0</v>
      </c>
    </row>
    <row r="194" spans="1:16">
      <c r="A194" s="135" t="s">
        <v>128</v>
      </c>
      <c r="B194" s="136">
        <v>0</v>
      </c>
      <c r="C194" s="139">
        <v>0</v>
      </c>
      <c r="D194" s="138">
        <v>0</v>
      </c>
      <c r="E194" s="138">
        <v>0</v>
      </c>
      <c r="F194" s="138">
        <v>1</v>
      </c>
      <c r="G194" s="137">
        <v>0</v>
      </c>
      <c r="H194" s="137">
        <v>0</v>
      </c>
      <c r="I194" s="137">
        <v>0</v>
      </c>
      <c r="J194" s="138">
        <v>0</v>
      </c>
      <c r="K194" s="139">
        <v>0</v>
      </c>
      <c r="L194" s="139">
        <v>0</v>
      </c>
      <c r="M194" s="140">
        <v>0</v>
      </c>
      <c r="N194" s="133">
        <f t="shared" si="6"/>
        <v>1</v>
      </c>
      <c r="O194" s="134">
        <f t="shared" si="7"/>
        <v>8.3333333333333329E-2</v>
      </c>
      <c r="P194" s="132">
        <f t="shared" si="8"/>
        <v>1.5090922809929829E-3</v>
      </c>
    </row>
    <row r="195" spans="1:16">
      <c r="A195" s="135" t="s">
        <v>127</v>
      </c>
      <c r="B195" s="136">
        <v>10</v>
      </c>
      <c r="C195" s="139">
        <v>11</v>
      </c>
      <c r="D195" s="138">
        <v>13</v>
      </c>
      <c r="E195" s="138">
        <v>14</v>
      </c>
      <c r="F195" s="138">
        <v>10</v>
      </c>
      <c r="G195" s="137">
        <v>12</v>
      </c>
      <c r="H195" s="137">
        <v>5</v>
      </c>
      <c r="I195" s="137">
        <v>18</v>
      </c>
      <c r="J195" s="138">
        <v>13</v>
      </c>
      <c r="K195" s="139">
        <v>4</v>
      </c>
      <c r="L195" s="139">
        <v>4</v>
      </c>
      <c r="M195" s="140">
        <v>5</v>
      </c>
      <c r="N195" s="133">
        <f t="shared" si="6"/>
        <v>119</v>
      </c>
      <c r="O195" s="134">
        <f t="shared" si="7"/>
        <v>9.9166666666666661</v>
      </c>
      <c r="P195" s="132">
        <f t="shared" si="8"/>
        <v>0.17958198143816495</v>
      </c>
    </row>
    <row r="196" spans="1:16">
      <c r="A196" s="135" t="s">
        <v>5</v>
      </c>
      <c r="B196" s="136">
        <v>197</v>
      </c>
      <c r="C196" s="139">
        <v>213</v>
      </c>
      <c r="D196" s="138">
        <v>172</v>
      </c>
      <c r="E196" s="138">
        <v>208</v>
      </c>
      <c r="F196" s="138">
        <v>210</v>
      </c>
      <c r="G196" s="137">
        <v>192</v>
      </c>
      <c r="H196" s="137">
        <v>221</v>
      </c>
      <c r="I196" s="137">
        <v>184</v>
      </c>
      <c r="J196" s="138">
        <v>236</v>
      </c>
      <c r="K196" s="139">
        <v>184</v>
      </c>
      <c r="L196" s="139">
        <v>180</v>
      </c>
      <c r="M196" s="140">
        <v>174</v>
      </c>
      <c r="N196" s="133">
        <f t="shared" si="6"/>
        <v>2371</v>
      </c>
      <c r="O196" s="134">
        <f t="shared" si="7"/>
        <v>197.58333333333334</v>
      </c>
      <c r="P196" s="132">
        <f t="shared" si="8"/>
        <v>3.5780577982343615</v>
      </c>
    </row>
    <row r="197" spans="1:16">
      <c r="A197" s="135" t="s">
        <v>126</v>
      </c>
      <c r="B197" s="136">
        <v>136</v>
      </c>
      <c r="C197" s="139">
        <v>145</v>
      </c>
      <c r="D197" s="138">
        <v>152</v>
      </c>
      <c r="E197" s="138">
        <v>105</v>
      </c>
      <c r="F197" s="138">
        <v>91</v>
      </c>
      <c r="G197" s="137">
        <v>97</v>
      </c>
      <c r="H197" s="137">
        <v>94</v>
      </c>
      <c r="I197" s="137">
        <v>125</v>
      </c>
      <c r="J197" s="138">
        <v>139</v>
      </c>
      <c r="K197" s="139">
        <v>138</v>
      </c>
      <c r="L197" s="139">
        <v>97</v>
      </c>
      <c r="M197" s="140">
        <v>124</v>
      </c>
      <c r="N197" s="133">
        <f t="shared" si="6"/>
        <v>1443</v>
      </c>
      <c r="O197" s="134">
        <f t="shared" si="7"/>
        <v>120.25</v>
      </c>
      <c r="P197" s="132">
        <f t="shared" si="8"/>
        <v>2.1776201614728743</v>
      </c>
    </row>
    <row r="198" spans="1:16">
      <c r="A198" s="131" t="s">
        <v>125</v>
      </c>
      <c r="B198" s="136">
        <v>17</v>
      </c>
      <c r="C198" s="139">
        <v>20</v>
      </c>
      <c r="D198" s="138">
        <v>18</v>
      </c>
      <c r="E198" s="138">
        <v>13</v>
      </c>
      <c r="F198" s="138">
        <v>19</v>
      </c>
      <c r="G198" s="137">
        <v>23</v>
      </c>
      <c r="H198" s="137">
        <v>22</v>
      </c>
      <c r="I198" s="137">
        <v>31</v>
      </c>
      <c r="J198" s="138">
        <v>36</v>
      </c>
      <c r="K198" s="139">
        <v>32</v>
      </c>
      <c r="L198" s="139">
        <v>18</v>
      </c>
      <c r="M198" s="140">
        <v>28</v>
      </c>
      <c r="N198" s="133">
        <f t="shared" si="6"/>
        <v>277</v>
      </c>
      <c r="O198" s="134">
        <f t="shared" si="7"/>
        <v>23.083333333333332</v>
      </c>
      <c r="P198" s="132">
        <f t="shared" si="8"/>
        <v>0.4180185618350562</v>
      </c>
    </row>
    <row r="199" spans="1:16">
      <c r="A199" s="135" t="s">
        <v>124</v>
      </c>
      <c r="B199" s="136">
        <v>7</v>
      </c>
      <c r="C199" s="139">
        <v>21</v>
      </c>
      <c r="D199" s="138">
        <v>12</v>
      </c>
      <c r="E199" s="138">
        <v>12</v>
      </c>
      <c r="F199" s="138">
        <v>13</v>
      </c>
      <c r="G199" s="137">
        <v>9</v>
      </c>
      <c r="H199" s="137">
        <v>13</v>
      </c>
      <c r="I199" s="137">
        <v>17</v>
      </c>
      <c r="J199" s="138">
        <v>11</v>
      </c>
      <c r="K199" s="139">
        <v>7</v>
      </c>
      <c r="L199" s="139">
        <v>11</v>
      </c>
      <c r="M199" s="140">
        <v>13</v>
      </c>
      <c r="N199" s="133">
        <f t="shared" ref="N199:N262" si="9">SUM(B199:M199)</f>
        <v>146</v>
      </c>
      <c r="O199" s="134">
        <f t="shared" ref="O199:O261" si="10">AVERAGE(B199:M199)</f>
        <v>12.166666666666666</v>
      </c>
      <c r="P199" s="132">
        <f t="shared" ref="P199:P261" si="11">(N199/$N$261)*100</f>
        <v>0.22032747302497546</v>
      </c>
    </row>
    <row r="200" spans="1:16">
      <c r="A200" s="135" t="s">
        <v>123</v>
      </c>
      <c r="B200" s="136">
        <v>19</v>
      </c>
      <c r="C200" s="139">
        <v>15</v>
      </c>
      <c r="D200" s="138">
        <v>17</v>
      </c>
      <c r="E200" s="138">
        <v>20</v>
      </c>
      <c r="F200" s="138">
        <v>18</v>
      </c>
      <c r="G200" s="137">
        <v>20</v>
      </c>
      <c r="H200" s="137">
        <v>27</v>
      </c>
      <c r="I200" s="137">
        <v>29</v>
      </c>
      <c r="J200" s="138">
        <v>23</v>
      </c>
      <c r="K200" s="139">
        <v>34</v>
      </c>
      <c r="L200" s="139">
        <v>24</v>
      </c>
      <c r="M200" s="140">
        <v>26</v>
      </c>
      <c r="N200" s="133">
        <f t="shared" si="9"/>
        <v>272</v>
      </c>
      <c r="O200" s="134">
        <f t="shared" si="10"/>
        <v>22.666666666666668</v>
      </c>
      <c r="P200" s="132">
        <f t="shared" si="11"/>
        <v>0.41047310043009133</v>
      </c>
    </row>
    <row r="201" spans="1:16">
      <c r="A201" s="135" t="s">
        <v>122</v>
      </c>
      <c r="B201" s="136">
        <v>12</v>
      </c>
      <c r="C201" s="139">
        <v>8</v>
      </c>
      <c r="D201" s="138">
        <v>16</v>
      </c>
      <c r="E201" s="138">
        <v>18</v>
      </c>
      <c r="F201" s="138">
        <v>3</v>
      </c>
      <c r="G201" s="137">
        <v>0</v>
      </c>
      <c r="H201" s="137">
        <v>3</v>
      </c>
      <c r="I201" s="137">
        <v>7</v>
      </c>
      <c r="J201" s="138">
        <v>1</v>
      </c>
      <c r="K201" s="139">
        <v>3</v>
      </c>
      <c r="L201" s="139">
        <v>3</v>
      </c>
      <c r="M201" s="140">
        <v>0</v>
      </c>
      <c r="N201" s="133">
        <f t="shared" si="9"/>
        <v>74</v>
      </c>
      <c r="O201" s="134">
        <f t="shared" si="10"/>
        <v>6.166666666666667</v>
      </c>
      <c r="P201" s="132">
        <f t="shared" si="11"/>
        <v>0.11167282879348073</v>
      </c>
    </row>
    <row r="202" spans="1:16">
      <c r="A202" s="131" t="s">
        <v>31</v>
      </c>
      <c r="B202" s="136">
        <v>227</v>
      </c>
      <c r="C202" s="139">
        <v>187</v>
      </c>
      <c r="D202" s="138">
        <v>197</v>
      </c>
      <c r="E202" s="138">
        <v>205</v>
      </c>
      <c r="F202" s="138">
        <v>303</v>
      </c>
      <c r="G202" s="137">
        <v>210</v>
      </c>
      <c r="H202" s="137">
        <v>237</v>
      </c>
      <c r="I202" s="137">
        <v>155</v>
      </c>
      <c r="J202" s="138">
        <v>167</v>
      </c>
      <c r="K202" s="139">
        <v>182</v>
      </c>
      <c r="L202" s="139">
        <v>198</v>
      </c>
      <c r="M202" s="140">
        <v>212</v>
      </c>
      <c r="N202" s="133">
        <f t="shared" si="9"/>
        <v>2480</v>
      </c>
      <c r="O202" s="134">
        <f t="shared" si="10"/>
        <v>206.66666666666666</v>
      </c>
      <c r="P202" s="132">
        <f t="shared" si="11"/>
        <v>3.7425488568625971</v>
      </c>
    </row>
    <row r="203" spans="1:16">
      <c r="A203" s="135" t="s">
        <v>121</v>
      </c>
      <c r="B203" s="136">
        <v>0</v>
      </c>
      <c r="C203" s="139">
        <v>0</v>
      </c>
      <c r="D203" s="138">
        <v>0</v>
      </c>
      <c r="E203" s="138">
        <v>0</v>
      </c>
      <c r="F203" s="138">
        <v>0</v>
      </c>
      <c r="G203" s="137">
        <v>0</v>
      </c>
      <c r="H203" s="137">
        <v>0</v>
      </c>
      <c r="I203" s="137">
        <v>0</v>
      </c>
      <c r="J203" s="138">
        <v>1</v>
      </c>
      <c r="K203" s="139">
        <v>0</v>
      </c>
      <c r="L203" s="139">
        <v>0</v>
      </c>
      <c r="M203" s="140">
        <v>0</v>
      </c>
      <c r="N203" s="133">
        <f t="shared" si="9"/>
        <v>1</v>
      </c>
      <c r="O203" s="134">
        <f t="shared" si="10"/>
        <v>8.3333333333333329E-2</v>
      </c>
      <c r="P203" s="132">
        <f t="shared" si="11"/>
        <v>1.5090922809929829E-3</v>
      </c>
    </row>
    <row r="204" spans="1:16">
      <c r="A204" s="135" t="s">
        <v>120</v>
      </c>
      <c r="B204" s="136">
        <v>0</v>
      </c>
      <c r="C204" s="139">
        <v>0</v>
      </c>
      <c r="D204" s="138">
        <v>0</v>
      </c>
      <c r="E204" s="138">
        <v>0</v>
      </c>
      <c r="F204" s="138">
        <v>0</v>
      </c>
      <c r="G204" s="137">
        <v>0</v>
      </c>
      <c r="H204" s="137">
        <v>0</v>
      </c>
      <c r="I204" s="137">
        <v>0</v>
      </c>
      <c r="J204" s="138">
        <v>0</v>
      </c>
      <c r="K204" s="139">
        <v>0</v>
      </c>
      <c r="L204" s="139">
        <v>0</v>
      </c>
      <c r="M204" s="140">
        <v>0</v>
      </c>
      <c r="N204" s="133">
        <f t="shared" si="9"/>
        <v>0</v>
      </c>
      <c r="O204" s="134">
        <f t="shared" si="10"/>
        <v>0</v>
      </c>
      <c r="P204" s="132">
        <f t="shared" si="11"/>
        <v>0</v>
      </c>
    </row>
    <row r="205" spans="1:16">
      <c r="A205" s="131" t="s">
        <v>119</v>
      </c>
      <c r="B205" s="136">
        <v>18</v>
      </c>
      <c r="C205" s="139">
        <v>17</v>
      </c>
      <c r="D205" s="138">
        <v>33</v>
      </c>
      <c r="E205" s="138">
        <v>44</v>
      </c>
      <c r="F205" s="138">
        <v>31</v>
      </c>
      <c r="G205" s="137">
        <v>41</v>
      </c>
      <c r="H205" s="137">
        <v>50</v>
      </c>
      <c r="I205" s="137">
        <v>35</v>
      </c>
      <c r="J205" s="138">
        <v>52</v>
      </c>
      <c r="K205" s="139">
        <v>20</v>
      </c>
      <c r="L205" s="139">
        <v>15</v>
      </c>
      <c r="M205" s="140">
        <v>9</v>
      </c>
      <c r="N205" s="133">
        <f t="shared" si="9"/>
        <v>365</v>
      </c>
      <c r="O205" s="134">
        <f t="shared" si="10"/>
        <v>30.416666666666668</v>
      </c>
      <c r="P205" s="132">
        <f t="shared" si="11"/>
        <v>0.5508186825624386</v>
      </c>
    </row>
    <row r="206" spans="1:16">
      <c r="A206" s="131" t="s">
        <v>118</v>
      </c>
      <c r="B206" s="136">
        <v>0</v>
      </c>
      <c r="C206" s="139">
        <v>0</v>
      </c>
      <c r="D206" s="138">
        <v>0</v>
      </c>
      <c r="E206" s="138">
        <v>0</v>
      </c>
      <c r="F206" s="138">
        <v>0</v>
      </c>
      <c r="G206" s="137">
        <v>0</v>
      </c>
      <c r="H206" s="137">
        <v>0</v>
      </c>
      <c r="I206" s="137">
        <v>0</v>
      </c>
      <c r="J206" s="138">
        <v>0</v>
      </c>
      <c r="K206" s="139">
        <v>0</v>
      </c>
      <c r="L206" s="139">
        <v>0</v>
      </c>
      <c r="M206" s="140">
        <v>0</v>
      </c>
      <c r="N206" s="133">
        <f t="shared" si="9"/>
        <v>0</v>
      </c>
      <c r="O206" s="134">
        <f t="shared" si="10"/>
        <v>0</v>
      </c>
      <c r="P206" s="132">
        <f t="shared" si="11"/>
        <v>0</v>
      </c>
    </row>
    <row r="207" spans="1:16">
      <c r="A207" s="131" t="s">
        <v>117</v>
      </c>
      <c r="B207" s="136">
        <v>0</v>
      </c>
      <c r="C207" s="139">
        <v>0</v>
      </c>
      <c r="D207" s="138">
        <v>0</v>
      </c>
      <c r="E207" s="138">
        <v>0</v>
      </c>
      <c r="F207" s="138">
        <v>0</v>
      </c>
      <c r="G207" s="137">
        <v>0</v>
      </c>
      <c r="H207" s="137">
        <v>0</v>
      </c>
      <c r="I207" s="137">
        <v>0</v>
      </c>
      <c r="J207" s="138">
        <v>0</v>
      </c>
      <c r="K207" s="139">
        <v>0</v>
      </c>
      <c r="L207" s="139">
        <v>2</v>
      </c>
      <c r="M207" s="140">
        <v>1</v>
      </c>
      <c r="N207" s="133">
        <f t="shared" si="9"/>
        <v>3</v>
      </c>
      <c r="O207" s="134">
        <f t="shared" si="10"/>
        <v>0.25</v>
      </c>
      <c r="P207" s="132">
        <f t="shared" si="11"/>
        <v>4.5272768429789481E-3</v>
      </c>
    </row>
    <row r="208" spans="1:16" ht="14.25" customHeight="1">
      <c r="A208" s="135" t="s">
        <v>116</v>
      </c>
      <c r="B208" s="136">
        <v>0</v>
      </c>
      <c r="C208" s="139">
        <v>5</v>
      </c>
      <c r="D208" s="138">
        <v>0</v>
      </c>
      <c r="E208" s="138">
        <v>11</v>
      </c>
      <c r="F208" s="138">
        <v>0</v>
      </c>
      <c r="G208" s="137">
        <v>0</v>
      </c>
      <c r="H208" s="137">
        <v>2</v>
      </c>
      <c r="I208" s="137">
        <v>2</v>
      </c>
      <c r="J208" s="138">
        <v>0</v>
      </c>
      <c r="K208" s="139">
        <v>1</v>
      </c>
      <c r="L208" s="139">
        <v>4</v>
      </c>
      <c r="M208" s="140">
        <v>10</v>
      </c>
      <c r="N208" s="133">
        <f t="shared" si="9"/>
        <v>35</v>
      </c>
      <c r="O208" s="134">
        <f t="shared" si="10"/>
        <v>2.9166666666666665</v>
      </c>
      <c r="P208" s="132">
        <f t="shared" si="11"/>
        <v>5.2818229834754392E-2</v>
      </c>
    </row>
    <row r="209" spans="1:16">
      <c r="A209" s="135" t="s">
        <v>115</v>
      </c>
      <c r="B209" s="136">
        <v>0</v>
      </c>
      <c r="C209" s="139">
        <v>0</v>
      </c>
      <c r="D209" s="138">
        <v>0</v>
      </c>
      <c r="E209" s="138">
        <v>0</v>
      </c>
      <c r="F209" s="138">
        <v>0</v>
      </c>
      <c r="G209" s="137">
        <v>0</v>
      </c>
      <c r="H209" s="137">
        <v>0</v>
      </c>
      <c r="I209" s="137">
        <v>0</v>
      </c>
      <c r="J209" s="138">
        <v>0</v>
      </c>
      <c r="K209" s="139">
        <v>0</v>
      </c>
      <c r="L209" s="139">
        <v>0</v>
      </c>
      <c r="M209" s="140">
        <v>0</v>
      </c>
      <c r="N209" s="133">
        <f t="shared" si="9"/>
        <v>0</v>
      </c>
      <c r="O209" s="134">
        <f t="shared" si="10"/>
        <v>0</v>
      </c>
      <c r="P209" s="132">
        <f t="shared" si="11"/>
        <v>0</v>
      </c>
    </row>
    <row r="210" spans="1:16">
      <c r="A210" s="135" t="s">
        <v>114</v>
      </c>
      <c r="B210" s="136">
        <v>0</v>
      </c>
      <c r="C210" s="139">
        <v>0</v>
      </c>
      <c r="D210" s="138">
        <v>2</v>
      </c>
      <c r="E210" s="138">
        <v>0</v>
      </c>
      <c r="F210" s="138">
        <v>1</v>
      </c>
      <c r="G210" s="137">
        <v>2</v>
      </c>
      <c r="H210" s="137">
        <v>0</v>
      </c>
      <c r="I210" s="137">
        <v>0</v>
      </c>
      <c r="J210" s="138">
        <v>0</v>
      </c>
      <c r="K210" s="139">
        <v>1</v>
      </c>
      <c r="L210" s="139">
        <v>0</v>
      </c>
      <c r="M210" s="140">
        <v>0</v>
      </c>
      <c r="N210" s="133">
        <f t="shared" si="9"/>
        <v>6</v>
      </c>
      <c r="O210" s="134">
        <f t="shared" si="10"/>
        <v>0.5</v>
      </c>
      <c r="P210" s="132">
        <f t="shared" si="11"/>
        <v>9.0545536859578963E-3</v>
      </c>
    </row>
    <row r="211" spans="1:16">
      <c r="A211" s="135" t="s">
        <v>113</v>
      </c>
      <c r="B211" s="136">
        <v>7</v>
      </c>
      <c r="C211" s="139">
        <v>10</v>
      </c>
      <c r="D211" s="138">
        <v>7</v>
      </c>
      <c r="E211" s="138">
        <v>14</v>
      </c>
      <c r="F211" s="138">
        <v>10</v>
      </c>
      <c r="G211" s="137">
        <v>11</v>
      </c>
      <c r="H211" s="137">
        <v>2</v>
      </c>
      <c r="I211" s="137">
        <v>14</v>
      </c>
      <c r="J211" s="138">
        <v>12</v>
      </c>
      <c r="K211" s="139">
        <v>8</v>
      </c>
      <c r="L211" s="139">
        <v>6</v>
      </c>
      <c r="M211" s="140">
        <v>16</v>
      </c>
      <c r="N211" s="133">
        <f t="shared" si="9"/>
        <v>117</v>
      </c>
      <c r="O211" s="134">
        <f t="shared" si="10"/>
        <v>9.75</v>
      </c>
      <c r="P211" s="132">
        <f t="shared" si="11"/>
        <v>0.17656379687617899</v>
      </c>
    </row>
    <row r="212" spans="1:16">
      <c r="A212" s="131" t="s">
        <v>27</v>
      </c>
      <c r="B212" s="136">
        <v>190</v>
      </c>
      <c r="C212" s="139">
        <v>233</v>
      </c>
      <c r="D212" s="138">
        <v>242</v>
      </c>
      <c r="E212" s="138">
        <v>197</v>
      </c>
      <c r="F212" s="138">
        <v>293</v>
      </c>
      <c r="G212" s="137">
        <v>304</v>
      </c>
      <c r="H212" s="137">
        <v>268</v>
      </c>
      <c r="I212" s="137">
        <v>285</v>
      </c>
      <c r="J212" s="138">
        <v>266</v>
      </c>
      <c r="K212" s="139">
        <v>169</v>
      </c>
      <c r="L212" s="139">
        <v>172</v>
      </c>
      <c r="M212" s="140">
        <v>197</v>
      </c>
      <c r="N212" s="133">
        <f t="shared" si="9"/>
        <v>2816</v>
      </c>
      <c r="O212" s="134">
        <f t="shared" si="10"/>
        <v>234.66666666666666</v>
      </c>
      <c r="P212" s="132">
        <f t="shared" si="11"/>
        <v>4.2496038632762394</v>
      </c>
    </row>
    <row r="213" spans="1:16">
      <c r="A213" s="131" t="s">
        <v>112</v>
      </c>
      <c r="B213" s="136">
        <v>1</v>
      </c>
      <c r="C213" s="139">
        <v>0</v>
      </c>
      <c r="D213" s="138">
        <v>1</v>
      </c>
      <c r="E213" s="138">
        <v>4</v>
      </c>
      <c r="F213" s="138">
        <v>0</v>
      </c>
      <c r="G213" s="137">
        <v>0</v>
      </c>
      <c r="H213" s="137">
        <v>0</v>
      </c>
      <c r="I213" s="137">
        <v>0</v>
      </c>
      <c r="J213" s="138">
        <v>0</v>
      </c>
      <c r="K213" s="139">
        <v>0</v>
      </c>
      <c r="L213" s="139">
        <v>0</v>
      </c>
      <c r="M213" s="140">
        <v>0</v>
      </c>
      <c r="N213" s="133">
        <f t="shared" si="9"/>
        <v>6</v>
      </c>
      <c r="O213" s="134">
        <f t="shared" si="10"/>
        <v>0.5</v>
      </c>
      <c r="P213" s="132">
        <f t="shared" si="11"/>
        <v>9.0545536859578963E-3</v>
      </c>
    </row>
    <row r="214" spans="1:16">
      <c r="A214" s="131" t="s">
        <v>111</v>
      </c>
      <c r="B214" s="136">
        <v>0</v>
      </c>
      <c r="C214" s="139">
        <v>0</v>
      </c>
      <c r="D214" s="138">
        <v>0</v>
      </c>
      <c r="E214" s="138">
        <v>0</v>
      </c>
      <c r="F214" s="138">
        <v>0</v>
      </c>
      <c r="G214" s="137">
        <v>0</v>
      </c>
      <c r="H214" s="137">
        <v>0</v>
      </c>
      <c r="I214" s="137">
        <v>0</v>
      </c>
      <c r="J214" s="138">
        <v>0</v>
      </c>
      <c r="K214" s="139">
        <v>1</v>
      </c>
      <c r="L214" s="139">
        <v>0</v>
      </c>
      <c r="M214" s="140">
        <v>1</v>
      </c>
      <c r="N214" s="133">
        <f t="shared" si="9"/>
        <v>2</v>
      </c>
      <c r="O214" s="134">
        <f t="shared" si="10"/>
        <v>0.16666666666666666</v>
      </c>
      <c r="P214" s="132">
        <f t="shared" si="11"/>
        <v>3.0181845619859657E-3</v>
      </c>
    </row>
    <row r="215" spans="1:16">
      <c r="A215" s="135" t="s">
        <v>110</v>
      </c>
      <c r="B215" s="136">
        <v>0</v>
      </c>
      <c r="C215" s="139">
        <v>0</v>
      </c>
      <c r="D215" s="138">
        <v>0</v>
      </c>
      <c r="E215" s="138">
        <v>0</v>
      </c>
      <c r="F215" s="138">
        <v>0</v>
      </c>
      <c r="G215" s="137">
        <v>0</v>
      </c>
      <c r="H215" s="137">
        <v>0</v>
      </c>
      <c r="I215" s="137">
        <v>0</v>
      </c>
      <c r="J215" s="138">
        <v>0</v>
      </c>
      <c r="K215" s="139">
        <v>0</v>
      </c>
      <c r="L215" s="139">
        <v>0</v>
      </c>
      <c r="M215" s="140">
        <v>0</v>
      </c>
      <c r="N215" s="133">
        <f t="shared" si="9"/>
        <v>0</v>
      </c>
      <c r="O215" s="134">
        <f t="shared" si="10"/>
        <v>0</v>
      </c>
      <c r="P215" s="132">
        <f t="shared" si="11"/>
        <v>0</v>
      </c>
    </row>
    <row r="216" spans="1:16">
      <c r="A216" s="135" t="s">
        <v>109</v>
      </c>
      <c r="B216" s="136">
        <v>0</v>
      </c>
      <c r="C216" s="139">
        <v>0</v>
      </c>
      <c r="D216" s="138">
        <v>0</v>
      </c>
      <c r="E216" s="138">
        <v>0</v>
      </c>
      <c r="F216" s="138">
        <v>0</v>
      </c>
      <c r="G216" s="137">
        <v>0</v>
      </c>
      <c r="H216" s="137">
        <v>0</v>
      </c>
      <c r="I216" s="137">
        <v>0</v>
      </c>
      <c r="J216" s="138">
        <v>0</v>
      </c>
      <c r="K216" s="139">
        <v>0</v>
      </c>
      <c r="L216" s="139">
        <v>0</v>
      </c>
      <c r="M216" s="140">
        <v>0</v>
      </c>
      <c r="N216" s="133">
        <f t="shared" si="9"/>
        <v>0</v>
      </c>
      <c r="O216" s="134">
        <f t="shared" si="10"/>
        <v>0</v>
      </c>
      <c r="P216" s="132">
        <f t="shared" si="11"/>
        <v>0</v>
      </c>
    </row>
    <row r="217" spans="1:16">
      <c r="A217" s="131" t="s">
        <v>108</v>
      </c>
      <c r="B217" s="136">
        <v>1</v>
      </c>
      <c r="C217" s="139">
        <v>0</v>
      </c>
      <c r="D217" s="138">
        <v>0</v>
      </c>
      <c r="E217" s="138">
        <v>4</v>
      </c>
      <c r="F217" s="138">
        <v>0</v>
      </c>
      <c r="G217" s="137">
        <v>1</v>
      </c>
      <c r="H217" s="137">
        <v>1</v>
      </c>
      <c r="I217" s="137">
        <v>2</v>
      </c>
      <c r="J217" s="138">
        <v>1</v>
      </c>
      <c r="K217" s="139">
        <v>6</v>
      </c>
      <c r="L217" s="139">
        <v>16</v>
      </c>
      <c r="M217" s="140">
        <v>12</v>
      </c>
      <c r="N217" s="133">
        <f t="shared" si="9"/>
        <v>44</v>
      </c>
      <c r="O217" s="134">
        <f t="shared" si="10"/>
        <v>3.6666666666666665</v>
      </c>
      <c r="P217" s="132">
        <f t="shared" si="11"/>
        <v>6.6400060363691241E-2</v>
      </c>
    </row>
    <row r="218" spans="1:16">
      <c r="A218" s="135" t="s">
        <v>107</v>
      </c>
      <c r="B218" s="136">
        <v>1</v>
      </c>
      <c r="C218" s="139">
        <v>4</v>
      </c>
      <c r="D218" s="138">
        <v>0</v>
      </c>
      <c r="E218" s="138">
        <v>0</v>
      </c>
      <c r="F218" s="138">
        <v>1</v>
      </c>
      <c r="G218" s="137">
        <v>1</v>
      </c>
      <c r="H218" s="137">
        <v>1</v>
      </c>
      <c r="I218" s="137">
        <v>4</v>
      </c>
      <c r="J218" s="138">
        <v>3</v>
      </c>
      <c r="K218" s="139">
        <v>4</v>
      </c>
      <c r="L218" s="139">
        <v>4</v>
      </c>
      <c r="M218" s="140">
        <v>2</v>
      </c>
      <c r="N218" s="133">
        <f t="shared" si="9"/>
        <v>25</v>
      </c>
      <c r="O218" s="134">
        <f t="shared" si="10"/>
        <v>2.0833333333333335</v>
      </c>
      <c r="P218" s="132">
        <f t="shared" si="11"/>
        <v>3.7727307024824568E-2</v>
      </c>
    </row>
    <row r="219" spans="1:16">
      <c r="A219" s="131" t="s">
        <v>106</v>
      </c>
      <c r="B219" s="136">
        <v>0</v>
      </c>
      <c r="C219" s="139">
        <v>0</v>
      </c>
      <c r="D219" s="138">
        <v>0</v>
      </c>
      <c r="E219" s="138">
        <v>0</v>
      </c>
      <c r="F219" s="138">
        <v>0</v>
      </c>
      <c r="G219" s="137">
        <v>0</v>
      </c>
      <c r="H219" s="137">
        <v>0</v>
      </c>
      <c r="I219" s="137">
        <v>0</v>
      </c>
      <c r="J219" s="138">
        <v>0</v>
      </c>
      <c r="K219" s="139">
        <v>0</v>
      </c>
      <c r="L219" s="139">
        <v>0</v>
      </c>
      <c r="M219" s="140">
        <v>0</v>
      </c>
      <c r="N219" s="133">
        <f t="shared" si="9"/>
        <v>0</v>
      </c>
      <c r="O219" s="134">
        <f t="shared" si="10"/>
        <v>0</v>
      </c>
      <c r="P219" s="132">
        <f t="shared" si="11"/>
        <v>0</v>
      </c>
    </row>
    <row r="220" spans="1:16">
      <c r="A220" s="135" t="s">
        <v>105</v>
      </c>
      <c r="B220" s="136">
        <v>17</v>
      </c>
      <c r="C220" s="139">
        <v>19</v>
      </c>
      <c r="D220" s="138">
        <v>14</v>
      </c>
      <c r="E220" s="138">
        <v>14</v>
      </c>
      <c r="F220" s="138">
        <v>9</v>
      </c>
      <c r="G220" s="137">
        <v>10</v>
      </c>
      <c r="H220" s="137">
        <v>8</v>
      </c>
      <c r="I220" s="137">
        <v>18</v>
      </c>
      <c r="J220" s="138">
        <v>13</v>
      </c>
      <c r="K220" s="139">
        <v>17</v>
      </c>
      <c r="L220" s="139">
        <v>35</v>
      </c>
      <c r="M220" s="140">
        <v>35</v>
      </c>
      <c r="N220" s="133">
        <f t="shared" si="9"/>
        <v>209</v>
      </c>
      <c r="O220" s="134">
        <f t="shared" si="10"/>
        <v>17.416666666666668</v>
      </c>
      <c r="P220" s="132">
        <f t="shared" si="11"/>
        <v>0.3154002867275334</v>
      </c>
    </row>
    <row r="221" spans="1:16">
      <c r="A221" s="135" t="s">
        <v>104</v>
      </c>
      <c r="B221" s="136">
        <v>0</v>
      </c>
      <c r="C221" s="139">
        <v>0</v>
      </c>
      <c r="D221" s="138">
        <v>0</v>
      </c>
      <c r="E221" s="138">
        <v>1</v>
      </c>
      <c r="F221" s="138">
        <v>0</v>
      </c>
      <c r="G221" s="137">
        <v>0</v>
      </c>
      <c r="H221" s="137">
        <v>0</v>
      </c>
      <c r="I221" s="137">
        <v>0</v>
      </c>
      <c r="J221" s="138">
        <v>0</v>
      </c>
      <c r="K221" s="139">
        <v>0</v>
      </c>
      <c r="L221" s="139">
        <v>0</v>
      </c>
      <c r="M221" s="140">
        <v>0</v>
      </c>
      <c r="N221" s="133">
        <f t="shared" si="9"/>
        <v>1</v>
      </c>
      <c r="O221" s="134">
        <f t="shared" si="10"/>
        <v>8.3333333333333329E-2</v>
      </c>
      <c r="P221" s="132">
        <f t="shared" si="11"/>
        <v>1.5090922809929829E-3</v>
      </c>
    </row>
    <row r="222" spans="1:16">
      <c r="A222" s="135" t="s">
        <v>103</v>
      </c>
      <c r="B222" s="136">
        <v>0</v>
      </c>
      <c r="C222" s="139">
        <v>0</v>
      </c>
      <c r="D222" s="138">
        <v>0</v>
      </c>
      <c r="E222" s="138">
        <v>0</v>
      </c>
      <c r="F222" s="138">
        <v>0</v>
      </c>
      <c r="G222" s="137">
        <v>0</v>
      </c>
      <c r="H222" s="137">
        <v>0</v>
      </c>
      <c r="I222" s="137">
        <v>0</v>
      </c>
      <c r="J222" s="138">
        <v>0</v>
      </c>
      <c r="K222" s="139">
        <v>0</v>
      </c>
      <c r="L222" s="139">
        <v>0</v>
      </c>
      <c r="M222" s="140">
        <v>0</v>
      </c>
      <c r="N222" s="133">
        <f t="shared" si="9"/>
        <v>0</v>
      </c>
      <c r="O222" s="134">
        <f t="shared" si="10"/>
        <v>0</v>
      </c>
      <c r="P222" s="132">
        <f t="shared" si="11"/>
        <v>0</v>
      </c>
    </row>
    <row r="223" spans="1:16">
      <c r="A223" s="135" t="s">
        <v>102</v>
      </c>
      <c r="B223" s="136">
        <v>0</v>
      </c>
      <c r="C223" s="139">
        <v>1</v>
      </c>
      <c r="D223" s="138">
        <v>0</v>
      </c>
      <c r="E223" s="138">
        <v>0</v>
      </c>
      <c r="F223" s="138">
        <v>0</v>
      </c>
      <c r="G223" s="137">
        <v>0</v>
      </c>
      <c r="H223" s="137">
        <v>0</v>
      </c>
      <c r="I223" s="137">
        <v>0</v>
      </c>
      <c r="J223" s="138">
        <v>1</v>
      </c>
      <c r="K223" s="139">
        <v>0</v>
      </c>
      <c r="L223" s="139">
        <v>0</v>
      </c>
      <c r="M223" s="140">
        <v>0</v>
      </c>
      <c r="N223" s="133">
        <f t="shared" si="9"/>
        <v>2</v>
      </c>
      <c r="O223" s="134">
        <f t="shared" si="10"/>
        <v>0.16666666666666666</v>
      </c>
      <c r="P223" s="132">
        <f t="shared" si="11"/>
        <v>3.0181845619859657E-3</v>
      </c>
    </row>
    <row r="224" spans="1:16">
      <c r="A224" s="135" t="s">
        <v>101</v>
      </c>
      <c r="B224" s="136">
        <v>15</v>
      </c>
      <c r="C224" s="139">
        <v>18</v>
      </c>
      <c r="D224" s="138">
        <v>13</v>
      </c>
      <c r="E224" s="138">
        <v>21</v>
      </c>
      <c r="F224" s="138">
        <v>28</v>
      </c>
      <c r="G224" s="137">
        <v>21</v>
      </c>
      <c r="H224" s="137">
        <v>17</v>
      </c>
      <c r="I224" s="137">
        <v>16</v>
      </c>
      <c r="J224" s="138">
        <v>19</v>
      </c>
      <c r="K224" s="139">
        <v>16</v>
      </c>
      <c r="L224" s="139">
        <v>14</v>
      </c>
      <c r="M224" s="140">
        <v>23</v>
      </c>
      <c r="N224" s="133">
        <f t="shared" si="9"/>
        <v>221</v>
      </c>
      <c r="O224" s="134">
        <f t="shared" si="10"/>
        <v>18.416666666666668</v>
      </c>
      <c r="P224" s="132">
        <f t="shared" si="11"/>
        <v>0.33350939409944919</v>
      </c>
    </row>
    <row r="225" spans="1:16">
      <c r="A225" s="135" t="s">
        <v>100</v>
      </c>
      <c r="B225" s="136">
        <v>1</v>
      </c>
      <c r="C225" s="139">
        <v>3</v>
      </c>
      <c r="D225" s="138">
        <v>0</v>
      </c>
      <c r="E225" s="138">
        <v>4</v>
      </c>
      <c r="F225" s="138">
        <v>1</v>
      </c>
      <c r="G225" s="137">
        <v>1</v>
      </c>
      <c r="H225" s="137">
        <v>0</v>
      </c>
      <c r="I225" s="137">
        <v>0</v>
      </c>
      <c r="J225" s="138">
        <v>0</v>
      </c>
      <c r="K225" s="139">
        <v>0</v>
      </c>
      <c r="L225" s="139">
        <v>0</v>
      </c>
      <c r="M225" s="140">
        <v>1</v>
      </c>
      <c r="N225" s="133">
        <f t="shared" si="9"/>
        <v>11</v>
      </c>
      <c r="O225" s="134">
        <f t="shared" si="10"/>
        <v>0.91666666666666663</v>
      </c>
      <c r="P225" s="132">
        <f t="shared" si="11"/>
        <v>1.660001509092281E-2</v>
      </c>
    </row>
    <row r="226" spans="1:16">
      <c r="A226" s="135" t="s">
        <v>99</v>
      </c>
      <c r="B226" s="136">
        <v>16</v>
      </c>
      <c r="C226" s="139">
        <v>9</v>
      </c>
      <c r="D226" s="138">
        <v>23</v>
      </c>
      <c r="E226" s="138">
        <v>11</v>
      </c>
      <c r="F226" s="138">
        <v>24</v>
      </c>
      <c r="G226" s="137">
        <v>17</v>
      </c>
      <c r="H226" s="137">
        <v>19</v>
      </c>
      <c r="I226" s="137">
        <v>21</v>
      </c>
      <c r="J226" s="138">
        <v>23</v>
      </c>
      <c r="K226" s="139">
        <v>15</v>
      </c>
      <c r="L226" s="139">
        <v>16</v>
      </c>
      <c r="M226" s="140">
        <v>20</v>
      </c>
      <c r="N226" s="133">
        <f t="shared" si="9"/>
        <v>214</v>
      </c>
      <c r="O226" s="134">
        <f t="shared" si="10"/>
        <v>17.833333333333332</v>
      </c>
      <c r="P226" s="132">
        <f t="shared" si="11"/>
        <v>0.32294574813249832</v>
      </c>
    </row>
    <row r="227" spans="1:16">
      <c r="A227" s="131" t="s">
        <v>98</v>
      </c>
      <c r="B227" s="136">
        <v>1</v>
      </c>
      <c r="C227" s="139">
        <v>1</v>
      </c>
      <c r="D227" s="138">
        <v>0</v>
      </c>
      <c r="E227" s="138">
        <v>0</v>
      </c>
      <c r="F227" s="138">
        <v>0</v>
      </c>
      <c r="G227" s="137">
        <v>0</v>
      </c>
      <c r="H227" s="137">
        <v>1</v>
      </c>
      <c r="I227" s="137">
        <v>1</v>
      </c>
      <c r="J227" s="138">
        <v>6</v>
      </c>
      <c r="K227" s="139">
        <v>1</v>
      </c>
      <c r="L227" s="139">
        <v>0</v>
      </c>
      <c r="M227" s="140">
        <v>2</v>
      </c>
      <c r="N227" s="133">
        <f t="shared" si="9"/>
        <v>13</v>
      </c>
      <c r="O227" s="134">
        <f t="shared" si="10"/>
        <v>1.0833333333333333</v>
      </c>
      <c r="P227" s="132">
        <f t="shared" si="11"/>
        <v>1.9618199652908775E-2</v>
      </c>
    </row>
    <row r="228" spans="1:16">
      <c r="A228" s="131" t="s">
        <v>97</v>
      </c>
      <c r="B228" s="136">
        <v>0</v>
      </c>
      <c r="C228" s="139">
        <v>0</v>
      </c>
      <c r="D228" s="138">
        <v>0</v>
      </c>
      <c r="E228" s="138">
        <v>0</v>
      </c>
      <c r="F228" s="138">
        <v>0</v>
      </c>
      <c r="G228" s="137">
        <v>0</v>
      </c>
      <c r="H228" s="137">
        <v>0</v>
      </c>
      <c r="I228" s="137">
        <v>0</v>
      </c>
      <c r="J228" s="138">
        <v>0</v>
      </c>
      <c r="K228" s="139">
        <v>0</v>
      </c>
      <c r="L228" s="139">
        <v>0</v>
      </c>
      <c r="M228" s="140">
        <v>0</v>
      </c>
      <c r="N228" s="133">
        <f t="shared" si="9"/>
        <v>0</v>
      </c>
      <c r="O228" s="134">
        <f t="shared" si="10"/>
        <v>0</v>
      </c>
      <c r="P228" s="132">
        <f t="shared" si="11"/>
        <v>0</v>
      </c>
    </row>
    <row r="229" spans="1:16">
      <c r="A229" s="131" t="s">
        <v>96</v>
      </c>
      <c r="B229" s="136">
        <v>1</v>
      </c>
      <c r="C229" s="139">
        <v>2</v>
      </c>
      <c r="D229" s="138">
        <v>0</v>
      </c>
      <c r="E229" s="138">
        <v>0</v>
      </c>
      <c r="F229" s="138">
        <v>0</v>
      </c>
      <c r="G229" s="137">
        <v>0</v>
      </c>
      <c r="H229" s="137">
        <v>0</v>
      </c>
      <c r="I229" s="137">
        <v>1</v>
      </c>
      <c r="J229" s="138">
        <v>5</v>
      </c>
      <c r="K229" s="139">
        <v>3</v>
      </c>
      <c r="L229" s="139">
        <v>0</v>
      </c>
      <c r="M229" s="140">
        <v>0</v>
      </c>
      <c r="N229" s="133">
        <f t="shared" si="9"/>
        <v>12</v>
      </c>
      <c r="O229" s="134">
        <f t="shared" si="10"/>
        <v>1</v>
      </c>
      <c r="P229" s="132">
        <f t="shared" si="11"/>
        <v>1.8109107371915793E-2</v>
      </c>
    </row>
    <row r="230" spans="1:16">
      <c r="A230" s="131" t="s">
        <v>95</v>
      </c>
      <c r="B230" s="136">
        <v>0</v>
      </c>
      <c r="C230" s="139">
        <v>0</v>
      </c>
      <c r="D230" s="138">
        <v>0</v>
      </c>
      <c r="E230" s="137">
        <v>0</v>
      </c>
      <c r="F230" s="137">
        <v>0</v>
      </c>
      <c r="G230" s="137">
        <v>0</v>
      </c>
      <c r="H230" s="137">
        <v>0</v>
      </c>
      <c r="I230" s="137">
        <v>0</v>
      </c>
      <c r="J230" s="137">
        <v>0</v>
      </c>
      <c r="K230" s="139">
        <v>0</v>
      </c>
      <c r="L230" s="139">
        <v>0</v>
      </c>
      <c r="M230" s="140">
        <v>0</v>
      </c>
      <c r="N230" s="133">
        <f t="shared" si="9"/>
        <v>0</v>
      </c>
      <c r="O230" s="134">
        <f t="shared" si="10"/>
        <v>0</v>
      </c>
      <c r="P230" s="132">
        <f t="shared" si="11"/>
        <v>0</v>
      </c>
    </row>
    <row r="231" spans="1:16">
      <c r="A231" s="131" t="s">
        <v>94</v>
      </c>
      <c r="B231" s="136">
        <v>0</v>
      </c>
      <c r="C231" s="139">
        <v>0</v>
      </c>
      <c r="D231" s="138">
        <v>0</v>
      </c>
      <c r="E231" s="138">
        <v>0</v>
      </c>
      <c r="F231" s="138">
        <v>0</v>
      </c>
      <c r="G231" s="137">
        <v>0</v>
      </c>
      <c r="H231" s="137">
        <v>0</v>
      </c>
      <c r="I231" s="137">
        <v>0</v>
      </c>
      <c r="J231" s="138">
        <v>0</v>
      </c>
      <c r="K231" s="139">
        <v>0</v>
      </c>
      <c r="L231" s="139">
        <v>0</v>
      </c>
      <c r="M231" s="140">
        <v>0</v>
      </c>
      <c r="N231" s="133">
        <f t="shared" si="9"/>
        <v>0</v>
      </c>
      <c r="O231" s="134">
        <f t="shared" si="10"/>
        <v>0</v>
      </c>
      <c r="P231" s="132">
        <f t="shared" si="11"/>
        <v>0</v>
      </c>
    </row>
    <row r="232" spans="1:16">
      <c r="A232" s="131" t="s">
        <v>93</v>
      </c>
      <c r="B232" s="136">
        <v>0</v>
      </c>
      <c r="C232" s="139">
        <v>0</v>
      </c>
      <c r="D232" s="138">
        <v>0</v>
      </c>
      <c r="E232" s="138">
        <v>0</v>
      </c>
      <c r="F232" s="138">
        <v>0</v>
      </c>
      <c r="G232" s="137">
        <v>0</v>
      </c>
      <c r="H232" s="137">
        <v>0</v>
      </c>
      <c r="I232" s="137">
        <v>0</v>
      </c>
      <c r="J232" s="138">
        <v>0</v>
      </c>
      <c r="K232" s="139">
        <v>0</v>
      </c>
      <c r="L232" s="139">
        <v>0</v>
      </c>
      <c r="M232" s="140">
        <v>2</v>
      </c>
      <c r="N232" s="133">
        <f t="shared" si="9"/>
        <v>2</v>
      </c>
      <c r="O232" s="134">
        <f t="shared" si="10"/>
        <v>0.16666666666666666</v>
      </c>
      <c r="P232" s="132">
        <f t="shared" si="11"/>
        <v>3.0181845619859657E-3</v>
      </c>
    </row>
    <row r="233" spans="1:16">
      <c r="A233" s="131" t="s">
        <v>92</v>
      </c>
      <c r="B233" s="136">
        <v>9</v>
      </c>
      <c r="C233" s="139">
        <v>4</v>
      </c>
      <c r="D233" s="138">
        <v>3</v>
      </c>
      <c r="E233" s="138">
        <v>4</v>
      </c>
      <c r="F233" s="138">
        <v>0</v>
      </c>
      <c r="G233" s="137">
        <v>4</v>
      </c>
      <c r="H233" s="137">
        <v>2</v>
      </c>
      <c r="I233" s="137">
        <v>0</v>
      </c>
      <c r="J233" s="138">
        <v>5</v>
      </c>
      <c r="K233" s="139">
        <v>3</v>
      </c>
      <c r="L233" s="139">
        <v>1</v>
      </c>
      <c r="M233" s="140">
        <v>7</v>
      </c>
      <c r="N233" s="133">
        <f t="shared" si="9"/>
        <v>42</v>
      </c>
      <c r="O233" s="134">
        <f t="shared" si="10"/>
        <v>3.5</v>
      </c>
      <c r="P233" s="132">
        <f t="shared" si="11"/>
        <v>6.3381875801705276E-2</v>
      </c>
    </row>
    <row r="234" spans="1:16">
      <c r="A234" s="135" t="s">
        <v>91</v>
      </c>
      <c r="B234" s="136">
        <v>1</v>
      </c>
      <c r="C234" s="139">
        <v>0</v>
      </c>
      <c r="D234" s="138">
        <v>2</v>
      </c>
      <c r="E234" s="138">
        <v>5</v>
      </c>
      <c r="F234" s="138">
        <v>1</v>
      </c>
      <c r="G234" s="137">
        <v>1</v>
      </c>
      <c r="H234" s="137">
        <v>0</v>
      </c>
      <c r="I234" s="137">
        <v>2</v>
      </c>
      <c r="J234" s="138">
        <v>2</v>
      </c>
      <c r="K234" s="139">
        <v>0</v>
      </c>
      <c r="L234" s="139">
        <v>1</v>
      </c>
      <c r="M234" s="140">
        <v>1</v>
      </c>
      <c r="N234" s="133">
        <f t="shared" si="9"/>
        <v>16</v>
      </c>
      <c r="O234" s="134">
        <f t="shared" si="10"/>
        <v>1.3333333333333333</v>
      </c>
      <c r="P234" s="132">
        <f t="shared" si="11"/>
        <v>2.4145476495887726E-2</v>
      </c>
    </row>
    <row r="235" spans="1:16">
      <c r="A235" s="135" t="s">
        <v>90</v>
      </c>
      <c r="B235" s="136">
        <v>3</v>
      </c>
      <c r="C235" s="139">
        <v>7</v>
      </c>
      <c r="D235" s="138">
        <v>11</v>
      </c>
      <c r="E235" s="138">
        <v>0</v>
      </c>
      <c r="F235" s="138">
        <v>2</v>
      </c>
      <c r="G235" s="137">
        <v>2</v>
      </c>
      <c r="H235" s="137">
        <v>11</v>
      </c>
      <c r="I235" s="137">
        <v>5</v>
      </c>
      <c r="J235" s="138">
        <v>2</v>
      </c>
      <c r="K235" s="139">
        <v>7</v>
      </c>
      <c r="L235" s="139">
        <v>2</v>
      </c>
      <c r="M235" s="140">
        <v>8</v>
      </c>
      <c r="N235" s="133">
        <f t="shared" si="9"/>
        <v>60</v>
      </c>
      <c r="O235" s="134">
        <f t="shared" si="10"/>
        <v>5</v>
      </c>
      <c r="P235" s="132">
        <f t="shared" si="11"/>
        <v>9.0545536859578959E-2</v>
      </c>
    </row>
    <row r="236" spans="1:16">
      <c r="A236" s="135" t="s">
        <v>89</v>
      </c>
      <c r="B236" s="136">
        <v>0</v>
      </c>
      <c r="C236" s="139">
        <v>0</v>
      </c>
      <c r="D236" s="138">
        <v>0</v>
      </c>
      <c r="E236" s="138">
        <v>0</v>
      </c>
      <c r="F236" s="138">
        <v>0</v>
      </c>
      <c r="G236" s="137">
        <v>0</v>
      </c>
      <c r="H236" s="137">
        <v>0</v>
      </c>
      <c r="I236" s="137">
        <v>0</v>
      </c>
      <c r="J236" s="138">
        <v>0</v>
      </c>
      <c r="K236" s="139">
        <v>0</v>
      </c>
      <c r="L236" s="139">
        <v>0</v>
      </c>
      <c r="M236" s="140">
        <v>0</v>
      </c>
      <c r="N236" s="133">
        <f t="shared" si="9"/>
        <v>0</v>
      </c>
      <c r="O236" s="134">
        <f t="shared" si="10"/>
        <v>0</v>
      </c>
      <c r="P236" s="132">
        <f t="shared" si="11"/>
        <v>0</v>
      </c>
    </row>
    <row r="237" spans="1:16">
      <c r="A237" s="135" t="s">
        <v>88</v>
      </c>
      <c r="B237" s="136">
        <v>5</v>
      </c>
      <c r="C237" s="139">
        <v>5</v>
      </c>
      <c r="D237" s="138">
        <v>4</v>
      </c>
      <c r="E237" s="138">
        <v>4</v>
      </c>
      <c r="F237" s="138">
        <v>2</v>
      </c>
      <c r="G237" s="137">
        <v>6</v>
      </c>
      <c r="H237" s="137">
        <v>11</v>
      </c>
      <c r="I237" s="137">
        <v>5</v>
      </c>
      <c r="J237" s="138">
        <v>4</v>
      </c>
      <c r="K237" s="139">
        <v>7</v>
      </c>
      <c r="L237" s="139">
        <v>12</v>
      </c>
      <c r="M237" s="140">
        <v>10</v>
      </c>
      <c r="N237" s="133">
        <f t="shared" si="9"/>
        <v>75</v>
      </c>
      <c r="O237" s="134">
        <f t="shared" si="10"/>
        <v>6.25</v>
      </c>
      <c r="P237" s="132">
        <f t="shared" si="11"/>
        <v>0.11318192107447371</v>
      </c>
    </row>
    <row r="238" spans="1:16">
      <c r="A238" s="135" t="s">
        <v>87</v>
      </c>
      <c r="B238" s="136">
        <v>0</v>
      </c>
      <c r="C238" s="139">
        <v>0</v>
      </c>
      <c r="D238" s="138">
        <v>0</v>
      </c>
      <c r="E238" s="138">
        <v>0</v>
      </c>
      <c r="F238" s="138">
        <v>0</v>
      </c>
      <c r="G238" s="137">
        <v>0</v>
      </c>
      <c r="H238" s="137">
        <v>0</v>
      </c>
      <c r="I238" s="137">
        <v>0</v>
      </c>
      <c r="J238" s="138">
        <v>0</v>
      </c>
      <c r="K238" s="139">
        <v>0</v>
      </c>
      <c r="L238" s="139">
        <v>0</v>
      </c>
      <c r="M238" s="140">
        <v>2</v>
      </c>
      <c r="N238" s="133">
        <f t="shared" si="9"/>
        <v>2</v>
      </c>
      <c r="O238" s="134">
        <f t="shared" si="10"/>
        <v>0.16666666666666666</v>
      </c>
      <c r="P238" s="132">
        <f t="shared" si="11"/>
        <v>3.0181845619859657E-3</v>
      </c>
    </row>
    <row r="239" spans="1:16">
      <c r="A239" s="135" t="s">
        <v>86</v>
      </c>
      <c r="B239" s="136">
        <v>5</v>
      </c>
      <c r="C239" s="139">
        <v>8</v>
      </c>
      <c r="D239" s="138">
        <v>1</v>
      </c>
      <c r="E239" s="138">
        <v>3</v>
      </c>
      <c r="F239" s="138">
        <v>3</v>
      </c>
      <c r="G239" s="137">
        <v>3</v>
      </c>
      <c r="H239" s="137">
        <v>9</v>
      </c>
      <c r="I239" s="137">
        <v>13</v>
      </c>
      <c r="J239" s="138">
        <v>0</v>
      </c>
      <c r="K239" s="139">
        <v>0</v>
      </c>
      <c r="L239" s="139">
        <v>0</v>
      </c>
      <c r="M239" s="140">
        <v>0</v>
      </c>
      <c r="N239" s="133">
        <f t="shared" si="9"/>
        <v>45</v>
      </c>
      <c r="O239" s="134">
        <f t="shared" si="10"/>
        <v>3.75</v>
      </c>
      <c r="P239" s="132">
        <f t="shared" si="11"/>
        <v>6.7909152644684223E-2</v>
      </c>
    </row>
    <row r="240" spans="1:16">
      <c r="A240" s="135" t="s">
        <v>13</v>
      </c>
      <c r="B240" s="136">
        <v>140</v>
      </c>
      <c r="C240" s="139">
        <v>137</v>
      </c>
      <c r="D240" s="138">
        <v>194</v>
      </c>
      <c r="E240" s="138">
        <v>149</v>
      </c>
      <c r="F240" s="138">
        <v>161</v>
      </c>
      <c r="G240" s="137">
        <v>142</v>
      </c>
      <c r="H240" s="137">
        <v>159</v>
      </c>
      <c r="I240" s="137">
        <v>166</v>
      </c>
      <c r="J240" s="138">
        <v>176</v>
      </c>
      <c r="K240" s="139">
        <v>151</v>
      </c>
      <c r="L240" s="139">
        <v>131</v>
      </c>
      <c r="M240" s="140">
        <v>162</v>
      </c>
      <c r="N240" s="133">
        <f t="shared" si="9"/>
        <v>1868</v>
      </c>
      <c r="O240" s="134">
        <f t="shared" si="10"/>
        <v>155.66666666666666</v>
      </c>
      <c r="P240" s="132">
        <f t="shared" si="11"/>
        <v>2.8189843808948916</v>
      </c>
    </row>
    <row r="241" spans="1:16">
      <c r="A241" s="135" t="s">
        <v>85</v>
      </c>
      <c r="B241" s="136">
        <v>0</v>
      </c>
      <c r="C241" s="139">
        <v>2</v>
      </c>
      <c r="D241" s="138">
        <v>0</v>
      </c>
      <c r="E241" s="138">
        <v>0</v>
      </c>
      <c r="F241" s="138">
        <v>0</v>
      </c>
      <c r="G241" s="137">
        <v>0</v>
      </c>
      <c r="H241" s="137">
        <v>2</v>
      </c>
      <c r="I241" s="137">
        <v>0</v>
      </c>
      <c r="J241" s="138">
        <v>0</v>
      </c>
      <c r="K241" s="139">
        <v>0</v>
      </c>
      <c r="L241" s="139">
        <v>0</v>
      </c>
      <c r="M241" s="140">
        <v>2</v>
      </c>
      <c r="N241" s="133">
        <f t="shared" si="9"/>
        <v>6</v>
      </c>
      <c r="O241" s="134">
        <f t="shared" si="10"/>
        <v>0.5</v>
      </c>
      <c r="P241" s="132">
        <f t="shared" si="11"/>
        <v>9.0545536859578963E-3</v>
      </c>
    </row>
    <row r="242" spans="1:16">
      <c r="A242" s="135" t="s">
        <v>84</v>
      </c>
      <c r="B242" s="136">
        <v>23</v>
      </c>
      <c r="C242" s="139">
        <v>27</v>
      </c>
      <c r="D242" s="138">
        <v>128</v>
      </c>
      <c r="E242" s="138">
        <v>25</v>
      </c>
      <c r="F242" s="138">
        <v>17</v>
      </c>
      <c r="G242" s="137">
        <v>11</v>
      </c>
      <c r="H242" s="137">
        <v>15</v>
      </c>
      <c r="I242" s="137">
        <v>22</v>
      </c>
      <c r="J242" s="138">
        <v>16</v>
      </c>
      <c r="K242" s="139">
        <v>23</v>
      </c>
      <c r="L242" s="139">
        <v>16</v>
      </c>
      <c r="M242" s="140">
        <v>28</v>
      </c>
      <c r="N242" s="133">
        <f t="shared" si="9"/>
        <v>351</v>
      </c>
      <c r="O242" s="134">
        <f t="shared" si="10"/>
        <v>29.25</v>
      </c>
      <c r="P242" s="132">
        <f t="shared" si="11"/>
        <v>0.52969139062853687</v>
      </c>
    </row>
    <row r="243" spans="1:16">
      <c r="A243" s="135" t="s">
        <v>83</v>
      </c>
      <c r="B243" s="136">
        <v>0</v>
      </c>
      <c r="C243" s="139">
        <v>0</v>
      </c>
      <c r="D243" s="138">
        <v>0</v>
      </c>
      <c r="E243" s="138">
        <v>0</v>
      </c>
      <c r="F243" s="138">
        <v>0</v>
      </c>
      <c r="G243" s="137">
        <v>0</v>
      </c>
      <c r="H243" s="137">
        <v>0</v>
      </c>
      <c r="I243" s="137">
        <v>0</v>
      </c>
      <c r="J243" s="138">
        <v>0</v>
      </c>
      <c r="K243" s="139">
        <v>1</v>
      </c>
      <c r="L243" s="139">
        <v>0</v>
      </c>
      <c r="M243" s="140">
        <v>0</v>
      </c>
      <c r="N243" s="133">
        <f t="shared" si="9"/>
        <v>1</v>
      </c>
      <c r="O243" s="134">
        <f t="shared" si="10"/>
        <v>8.3333333333333329E-2</v>
      </c>
      <c r="P243" s="132">
        <f t="shared" si="11"/>
        <v>1.5090922809929829E-3</v>
      </c>
    </row>
    <row r="244" spans="1:16">
      <c r="A244" s="135" t="s">
        <v>82</v>
      </c>
      <c r="B244" s="136">
        <v>4</v>
      </c>
      <c r="C244" s="139">
        <v>2</v>
      </c>
      <c r="D244" s="138">
        <v>7</v>
      </c>
      <c r="E244" s="138">
        <v>4</v>
      </c>
      <c r="F244" s="138">
        <v>7</v>
      </c>
      <c r="G244" s="137">
        <v>17</v>
      </c>
      <c r="H244" s="137">
        <v>19</v>
      </c>
      <c r="I244" s="137">
        <v>6</v>
      </c>
      <c r="J244" s="138">
        <v>0</v>
      </c>
      <c r="K244" s="139">
        <v>2</v>
      </c>
      <c r="L244" s="139">
        <v>1</v>
      </c>
      <c r="M244" s="140">
        <v>4</v>
      </c>
      <c r="N244" s="133">
        <f t="shared" si="9"/>
        <v>73</v>
      </c>
      <c r="O244" s="134">
        <f t="shared" si="10"/>
        <v>6.083333333333333</v>
      </c>
      <c r="P244" s="132">
        <f t="shared" si="11"/>
        <v>0.11016373651248773</v>
      </c>
    </row>
    <row r="245" spans="1:16">
      <c r="A245" s="131" t="s">
        <v>81</v>
      </c>
      <c r="B245" s="136">
        <v>5</v>
      </c>
      <c r="C245" s="139">
        <v>10</v>
      </c>
      <c r="D245" s="138">
        <v>10</v>
      </c>
      <c r="E245" s="138">
        <v>9</v>
      </c>
      <c r="F245" s="138">
        <v>9</v>
      </c>
      <c r="G245" s="137">
        <v>8</v>
      </c>
      <c r="H245" s="137">
        <v>6</v>
      </c>
      <c r="I245" s="137">
        <v>6</v>
      </c>
      <c r="J245" s="138">
        <v>10</v>
      </c>
      <c r="K245" s="139">
        <v>12</v>
      </c>
      <c r="L245" s="139">
        <v>13</v>
      </c>
      <c r="M245" s="140">
        <v>18</v>
      </c>
      <c r="N245" s="133">
        <f t="shared" si="9"/>
        <v>116</v>
      </c>
      <c r="O245" s="134">
        <f t="shared" si="10"/>
        <v>9.6666666666666661</v>
      </c>
      <c r="P245" s="132">
        <f t="shared" si="11"/>
        <v>0.17505470459518599</v>
      </c>
    </row>
    <row r="246" spans="1:16">
      <c r="A246" s="131" t="s">
        <v>80</v>
      </c>
      <c r="B246" s="136">
        <v>0</v>
      </c>
      <c r="C246" s="139">
        <v>0</v>
      </c>
      <c r="D246" s="138">
        <v>0</v>
      </c>
      <c r="E246" s="138">
        <v>3</v>
      </c>
      <c r="F246" s="138">
        <v>3</v>
      </c>
      <c r="G246" s="137">
        <v>4</v>
      </c>
      <c r="H246" s="137">
        <v>1</v>
      </c>
      <c r="I246" s="137">
        <v>0</v>
      </c>
      <c r="J246" s="138">
        <v>9</v>
      </c>
      <c r="K246" s="139">
        <v>2</v>
      </c>
      <c r="L246" s="139">
        <v>0</v>
      </c>
      <c r="M246" s="140">
        <v>0</v>
      </c>
      <c r="N246" s="133">
        <f t="shared" si="9"/>
        <v>22</v>
      </c>
      <c r="O246" s="134">
        <f t="shared" si="10"/>
        <v>1.8333333333333333</v>
      </c>
      <c r="P246" s="132">
        <f t="shared" si="11"/>
        <v>3.320003018184562E-2</v>
      </c>
    </row>
    <row r="247" spans="1:16">
      <c r="A247" s="135" t="s">
        <v>79</v>
      </c>
      <c r="B247" s="136">
        <v>62</v>
      </c>
      <c r="C247" s="139">
        <v>54</v>
      </c>
      <c r="D247" s="138">
        <v>49</v>
      </c>
      <c r="E247" s="138">
        <v>63</v>
      </c>
      <c r="F247" s="138">
        <v>37</v>
      </c>
      <c r="G247" s="137">
        <v>58</v>
      </c>
      <c r="H247" s="137">
        <v>68</v>
      </c>
      <c r="I247" s="137">
        <v>54</v>
      </c>
      <c r="J247" s="138">
        <v>93</v>
      </c>
      <c r="K247" s="139">
        <v>112</v>
      </c>
      <c r="L247" s="139">
        <v>124</v>
      </c>
      <c r="M247" s="140">
        <v>120</v>
      </c>
      <c r="N247" s="133">
        <f t="shared" si="9"/>
        <v>894</v>
      </c>
      <c r="O247" s="134">
        <f t="shared" si="10"/>
        <v>74.5</v>
      </c>
      <c r="P247" s="132">
        <f t="shared" si="11"/>
        <v>1.3491284992077266</v>
      </c>
    </row>
    <row r="248" spans="1:16">
      <c r="A248" s="135" t="s">
        <v>78</v>
      </c>
      <c r="B248" s="136">
        <v>12</v>
      </c>
      <c r="C248" s="139">
        <v>10</v>
      </c>
      <c r="D248" s="138">
        <v>13</v>
      </c>
      <c r="E248" s="138">
        <v>17</v>
      </c>
      <c r="F248" s="138">
        <v>19</v>
      </c>
      <c r="G248" s="137">
        <v>14</v>
      </c>
      <c r="H248" s="137">
        <v>14</v>
      </c>
      <c r="I248" s="137">
        <v>35</v>
      </c>
      <c r="J248" s="138">
        <v>33</v>
      </c>
      <c r="K248" s="139">
        <v>45</v>
      </c>
      <c r="L248" s="139">
        <v>97</v>
      </c>
      <c r="M248" s="140">
        <v>34</v>
      </c>
      <c r="N248" s="133">
        <f t="shared" si="9"/>
        <v>343</v>
      </c>
      <c r="O248" s="134">
        <f t="shared" si="10"/>
        <v>28.583333333333332</v>
      </c>
      <c r="P248" s="132">
        <f t="shared" si="11"/>
        <v>0.51761865238059312</v>
      </c>
    </row>
    <row r="249" spans="1:16">
      <c r="A249" s="135" t="s">
        <v>77</v>
      </c>
      <c r="B249" s="136">
        <v>0</v>
      </c>
      <c r="C249" s="139">
        <v>0</v>
      </c>
      <c r="D249" s="138">
        <v>0</v>
      </c>
      <c r="E249" s="138">
        <v>0</v>
      </c>
      <c r="F249" s="138">
        <v>3</v>
      </c>
      <c r="G249" s="137">
        <v>0</v>
      </c>
      <c r="H249" s="137">
        <v>1</v>
      </c>
      <c r="I249" s="137">
        <v>0</v>
      </c>
      <c r="J249" s="138">
        <v>2</v>
      </c>
      <c r="K249" s="139">
        <v>0</v>
      </c>
      <c r="L249" s="139">
        <v>1</v>
      </c>
      <c r="M249" s="140">
        <v>1</v>
      </c>
      <c r="N249" s="133">
        <f t="shared" si="9"/>
        <v>8</v>
      </c>
      <c r="O249" s="134">
        <f t="shared" si="10"/>
        <v>0.66666666666666663</v>
      </c>
      <c r="P249" s="132">
        <f t="shared" si="11"/>
        <v>1.2072738247943863E-2</v>
      </c>
    </row>
    <row r="250" spans="1:16">
      <c r="A250" s="135" t="s">
        <v>76</v>
      </c>
      <c r="B250" s="136">
        <v>0</v>
      </c>
      <c r="C250" s="139">
        <v>0</v>
      </c>
      <c r="D250" s="138">
        <v>0</v>
      </c>
      <c r="E250" s="138">
        <v>0</v>
      </c>
      <c r="F250" s="138">
        <v>1</v>
      </c>
      <c r="G250" s="137">
        <v>0</v>
      </c>
      <c r="H250" s="137">
        <v>0</v>
      </c>
      <c r="I250" s="137">
        <v>0</v>
      </c>
      <c r="J250" s="138">
        <v>0</v>
      </c>
      <c r="K250" s="139">
        <v>0</v>
      </c>
      <c r="L250" s="139">
        <v>0</v>
      </c>
      <c r="M250" s="140">
        <v>0</v>
      </c>
      <c r="N250" s="133">
        <f t="shared" si="9"/>
        <v>1</v>
      </c>
      <c r="O250" s="134">
        <f t="shared" si="10"/>
        <v>8.3333333333333329E-2</v>
      </c>
      <c r="P250" s="132">
        <f t="shared" si="11"/>
        <v>1.5090922809929829E-3</v>
      </c>
    </row>
    <row r="251" spans="1:16">
      <c r="A251" s="135" t="s">
        <v>75</v>
      </c>
      <c r="B251" s="136">
        <v>5</v>
      </c>
      <c r="C251" s="139">
        <v>5</v>
      </c>
      <c r="D251" s="138">
        <v>1</v>
      </c>
      <c r="E251" s="138">
        <v>0</v>
      </c>
      <c r="F251" s="138">
        <v>1</v>
      </c>
      <c r="G251" s="137">
        <v>4</v>
      </c>
      <c r="H251" s="137">
        <v>1</v>
      </c>
      <c r="I251" s="137">
        <v>3</v>
      </c>
      <c r="J251" s="138">
        <v>10</v>
      </c>
      <c r="K251" s="139">
        <v>3</v>
      </c>
      <c r="L251" s="139">
        <v>1</v>
      </c>
      <c r="M251" s="140">
        <v>0</v>
      </c>
      <c r="N251" s="133">
        <f t="shared" si="9"/>
        <v>34</v>
      </c>
      <c r="O251" s="134">
        <f t="shared" si="10"/>
        <v>2.8333333333333335</v>
      </c>
      <c r="P251" s="132">
        <f t="shared" si="11"/>
        <v>5.1309137553761416E-2</v>
      </c>
    </row>
    <row r="252" spans="1:16">
      <c r="A252" s="135" t="s">
        <v>74</v>
      </c>
      <c r="B252" s="136">
        <v>52</v>
      </c>
      <c r="C252" s="139">
        <v>58</v>
      </c>
      <c r="D252" s="138">
        <v>67</v>
      </c>
      <c r="E252" s="138">
        <v>61</v>
      </c>
      <c r="F252" s="138">
        <v>60</v>
      </c>
      <c r="G252" s="137">
        <v>56</v>
      </c>
      <c r="H252" s="137">
        <v>93</v>
      </c>
      <c r="I252" s="137">
        <v>61</v>
      </c>
      <c r="J252" s="138">
        <v>138</v>
      </c>
      <c r="K252" s="139">
        <v>153</v>
      </c>
      <c r="L252" s="139">
        <v>109</v>
      </c>
      <c r="M252" s="140">
        <v>85</v>
      </c>
      <c r="N252" s="133">
        <f t="shared" si="9"/>
        <v>993</v>
      </c>
      <c r="O252" s="134">
        <f t="shared" si="10"/>
        <v>82.75</v>
      </c>
      <c r="P252" s="132">
        <f t="shared" si="11"/>
        <v>1.4985286350260318</v>
      </c>
    </row>
    <row r="253" spans="1:16">
      <c r="A253" s="135" t="s">
        <v>73</v>
      </c>
      <c r="B253" s="136">
        <v>1</v>
      </c>
      <c r="C253" s="139">
        <v>0</v>
      </c>
      <c r="D253" s="138">
        <v>0</v>
      </c>
      <c r="E253" s="138">
        <v>0</v>
      </c>
      <c r="F253" s="138">
        <v>0</v>
      </c>
      <c r="G253" s="137">
        <v>0</v>
      </c>
      <c r="H253" s="137">
        <v>0</v>
      </c>
      <c r="I253" s="137">
        <v>0</v>
      </c>
      <c r="J253" s="138">
        <v>0</v>
      </c>
      <c r="K253" s="139">
        <v>0</v>
      </c>
      <c r="L253" s="139">
        <v>0</v>
      </c>
      <c r="M253" s="140">
        <v>0</v>
      </c>
      <c r="N253" s="133">
        <f t="shared" si="9"/>
        <v>1</v>
      </c>
      <c r="O253" s="134">
        <f t="shared" si="10"/>
        <v>8.3333333333333329E-2</v>
      </c>
      <c r="P253" s="132">
        <f t="shared" si="11"/>
        <v>1.5090922809929829E-3</v>
      </c>
    </row>
    <row r="254" spans="1:16">
      <c r="A254" s="135" t="s">
        <v>72</v>
      </c>
      <c r="B254" s="136">
        <v>1</v>
      </c>
      <c r="C254" s="139">
        <v>2</v>
      </c>
      <c r="D254" s="138">
        <v>4</v>
      </c>
      <c r="E254" s="138">
        <v>1</v>
      </c>
      <c r="F254" s="138">
        <v>5</v>
      </c>
      <c r="G254" s="137">
        <v>2</v>
      </c>
      <c r="H254" s="137">
        <v>8</v>
      </c>
      <c r="I254" s="137">
        <v>4</v>
      </c>
      <c r="J254" s="138">
        <v>17</v>
      </c>
      <c r="K254" s="139">
        <v>3</v>
      </c>
      <c r="L254" s="139">
        <v>1</v>
      </c>
      <c r="M254" s="140">
        <v>2</v>
      </c>
      <c r="N254" s="133">
        <f t="shared" si="9"/>
        <v>50</v>
      </c>
      <c r="O254" s="134">
        <f t="shared" si="10"/>
        <v>4.166666666666667</v>
      </c>
      <c r="P254" s="132">
        <f t="shared" si="11"/>
        <v>7.5454614049649135E-2</v>
      </c>
    </row>
    <row r="255" spans="1:16">
      <c r="A255" s="135" t="s">
        <v>71</v>
      </c>
      <c r="B255" s="136">
        <v>58</v>
      </c>
      <c r="C255" s="139">
        <v>66</v>
      </c>
      <c r="D255" s="138">
        <v>107</v>
      </c>
      <c r="E255" s="138">
        <v>95</v>
      </c>
      <c r="F255" s="138">
        <v>63</v>
      </c>
      <c r="G255" s="137">
        <v>65</v>
      </c>
      <c r="H255" s="137">
        <v>81</v>
      </c>
      <c r="I255" s="137">
        <v>77</v>
      </c>
      <c r="J255" s="138">
        <v>64</v>
      </c>
      <c r="K255" s="139">
        <v>41</v>
      </c>
      <c r="L255" s="139">
        <v>62</v>
      </c>
      <c r="M255" s="140">
        <v>52</v>
      </c>
      <c r="N255" s="133">
        <f t="shared" si="9"/>
        <v>831</v>
      </c>
      <c r="O255" s="134">
        <f t="shared" si="10"/>
        <v>69.25</v>
      </c>
      <c r="P255" s="132">
        <f t="shared" si="11"/>
        <v>1.2540556855051688</v>
      </c>
    </row>
    <row r="256" spans="1:16">
      <c r="A256" s="135" t="s">
        <v>6</v>
      </c>
      <c r="B256" s="136">
        <v>137</v>
      </c>
      <c r="C256" s="139">
        <v>148</v>
      </c>
      <c r="D256" s="138">
        <v>129</v>
      </c>
      <c r="E256" s="138">
        <v>142</v>
      </c>
      <c r="F256" s="138">
        <v>130</v>
      </c>
      <c r="G256" s="137">
        <v>201</v>
      </c>
      <c r="H256" s="137">
        <v>117</v>
      </c>
      <c r="I256" s="137">
        <v>139</v>
      </c>
      <c r="J256" s="138">
        <v>149</v>
      </c>
      <c r="K256" s="139">
        <v>140</v>
      </c>
      <c r="L256" s="139">
        <v>152</v>
      </c>
      <c r="M256" s="140">
        <v>136</v>
      </c>
      <c r="N256" s="133">
        <f t="shared" si="9"/>
        <v>1720</v>
      </c>
      <c r="O256" s="134">
        <f t="shared" si="10"/>
        <v>143.33333333333334</v>
      </c>
      <c r="P256" s="146">
        <f t="shared" si="11"/>
        <v>2.5956387233079301</v>
      </c>
    </row>
    <row r="257" spans="1:16">
      <c r="A257" s="135" t="s">
        <v>70</v>
      </c>
      <c r="B257" s="136">
        <v>13</v>
      </c>
      <c r="C257" s="139">
        <v>4</v>
      </c>
      <c r="D257" s="138">
        <v>4</v>
      </c>
      <c r="E257" s="138">
        <v>2</v>
      </c>
      <c r="F257" s="138">
        <v>4</v>
      </c>
      <c r="G257" s="137">
        <v>3</v>
      </c>
      <c r="H257" s="137">
        <v>5</v>
      </c>
      <c r="I257" s="137">
        <v>1</v>
      </c>
      <c r="J257" s="138">
        <v>10</v>
      </c>
      <c r="K257" s="139">
        <v>0</v>
      </c>
      <c r="L257" s="139">
        <v>4</v>
      </c>
      <c r="M257" s="140">
        <v>7</v>
      </c>
      <c r="N257" s="144">
        <f t="shared" si="9"/>
        <v>57</v>
      </c>
      <c r="O257" s="145">
        <f t="shared" si="10"/>
        <v>4.75</v>
      </c>
      <c r="P257" s="141">
        <f t="shared" si="11"/>
        <v>8.6018260016600012E-2</v>
      </c>
    </row>
    <row r="258" spans="1:16">
      <c r="A258" s="135" t="s">
        <v>69</v>
      </c>
      <c r="B258" s="136">
        <v>0</v>
      </c>
      <c r="C258" s="139">
        <v>4</v>
      </c>
      <c r="D258" s="138">
        <v>1</v>
      </c>
      <c r="E258" s="138">
        <v>4</v>
      </c>
      <c r="F258" s="138">
        <v>1</v>
      </c>
      <c r="G258" s="137">
        <v>2</v>
      </c>
      <c r="H258" s="137">
        <v>4</v>
      </c>
      <c r="I258" s="137">
        <v>3</v>
      </c>
      <c r="J258" s="138">
        <v>2</v>
      </c>
      <c r="K258" s="139">
        <v>0</v>
      </c>
      <c r="L258" s="139">
        <v>2</v>
      </c>
      <c r="M258" s="140">
        <v>5</v>
      </c>
      <c r="N258" s="144">
        <f t="shared" si="9"/>
        <v>28</v>
      </c>
      <c r="O258" s="145">
        <f t="shared" si="10"/>
        <v>2.3333333333333335</v>
      </c>
      <c r="P258" s="141">
        <f t="shared" si="11"/>
        <v>4.2254583867803515E-2</v>
      </c>
    </row>
    <row r="259" spans="1:16">
      <c r="A259" s="135" t="s">
        <v>68</v>
      </c>
      <c r="B259" s="136">
        <v>2</v>
      </c>
      <c r="C259" s="139">
        <v>2</v>
      </c>
      <c r="D259" s="138">
        <v>1</v>
      </c>
      <c r="E259" s="138">
        <v>1</v>
      </c>
      <c r="F259" s="138">
        <v>0</v>
      </c>
      <c r="G259" s="137">
        <v>2</v>
      </c>
      <c r="H259" s="137">
        <v>0</v>
      </c>
      <c r="I259" s="137">
        <v>2</v>
      </c>
      <c r="J259" s="138">
        <v>2</v>
      </c>
      <c r="K259" s="139">
        <v>3</v>
      </c>
      <c r="L259" s="139">
        <v>0</v>
      </c>
      <c r="M259" s="140">
        <v>3</v>
      </c>
      <c r="N259" s="144">
        <f t="shared" si="9"/>
        <v>18</v>
      </c>
      <c r="O259" s="145">
        <f t="shared" si="10"/>
        <v>1.5</v>
      </c>
      <c r="P259" s="141">
        <f t="shared" si="11"/>
        <v>2.7163661057873691E-2</v>
      </c>
    </row>
    <row r="260" spans="1:16" ht="15.75" thickBot="1">
      <c r="A260" s="142" t="s">
        <v>67</v>
      </c>
      <c r="B260" s="163">
        <v>6</v>
      </c>
      <c r="C260" s="156">
        <v>3</v>
      </c>
      <c r="D260" s="143">
        <v>9</v>
      </c>
      <c r="E260" s="143">
        <v>3</v>
      </c>
      <c r="F260" s="143">
        <v>10</v>
      </c>
      <c r="G260" s="164">
        <v>4</v>
      </c>
      <c r="H260" s="164">
        <v>6</v>
      </c>
      <c r="I260" s="164">
        <v>3</v>
      </c>
      <c r="J260" s="143">
        <v>5</v>
      </c>
      <c r="K260" s="156">
        <v>3</v>
      </c>
      <c r="L260" s="156">
        <v>3</v>
      </c>
      <c r="M260" s="159">
        <v>4</v>
      </c>
      <c r="N260" s="144">
        <f t="shared" si="9"/>
        <v>59</v>
      </c>
      <c r="O260" s="145">
        <f t="shared" si="10"/>
        <v>4.916666666666667</v>
      </c>
      <c r="P260" s="146">
        <f t="shared" si="11"/>
        <v>8.9036444578585977E-2</v>
      </c>
    </row>
    <row r="261" spans="1:16" ht="16.5" customHeight="1" thickBot="1">
      <c r="A261" s="147" t="s">
        <v>11</v>
      </c>
      <c r="B261" s="148">
        <f>SUM(B7:B260)</f>
        <v>4594</v>
      </c>
      <c r="C261" s="148">
        <f>SUM(C7:C260)</f>
        <v>4710</v>
      </c>
      <c r="D261" s="149">
        <f>SUM(D7:D260)</f>
        <v>5614</v>
      </c>
      <c r="E261" s="149">
        <f t="shared" ref="E261:M261" si="12">SUM(E8:E260)</f>
        <v>5484</v>
      </c>
      <c r="F261" s="149">
        <f t="shared" si="12"/>
        <v>5776</v>
      </c>
      <c r="G261" s="149">
        <f t="shared" si="12"/>
        <v>5864</v>
      </c>
      <c r="H261" s="149">
        <f t="shared" si="12"/>
        <v>5624</v>
      </c>
      <c r="I261" s="149">
        <f t="shared" si="12"/>
        <v>5600</v>
      </c>
      <c r="J261" s="149">
        <f t="shared" si="12"/>
        <v>6191</v>
      </c>
      <c r="K261" s="150">
        <f t="shared" si="12"/>
        <v>5809</v>
      </c>
      <c r="L261" s="151">
        <f t="shared" si="12"/>
        <v>5617</v>
      </c>
      <c r="M261" s="155">
        <f t="shared" si="12"/>
        <v>5382</v>
      </c>
      <c r="N261" s="166">
        <f t="shared" si="9"/>
        <v>66265</v>
      </c>
      <c r="O261" s="160">
        <f t="shared" si="10"/>
        <v>5522.083333333333</v>
      </c>
      <c r="P261" s="154">
        <f t="shared" si="11"/>
        <v>100</v>
      </c>
    </row>
    <row r="262" spans="1:16" ht="65.25" customHeight="1">
      <c r="A262" s="152" t="s">
        <v>66</v>
      </c>
      <c r="B262" s="167"/>
      <c r="C262" s="167"/>
      <c r="D262" s="167"/>
      <c r="E262" s="167"/>
      <c r="F262" s="167"/>
      <c r="G262" s="167"/>
      <c r="H262" s="167"/>
      <c r="I262" s="167"/>
      <c r="J262" s="167"/>
      <c r="K262" s="167"/>
    </row>
    <row r="263" spans="1:16">
      <c r="A263" s="158"/>
      <c r="B263" s="167"/>
      <c r="C263" s="167"/>
      <c r="D263" s="167"/>
      <c r="E263" s="167"/>
      <c r="F263" s="167"/>
      <c r="G263" s="167"/>
      <c r="H263" s="167"/>
      <c r="I263" s="167"/>
      <c r="J263" s="167"/>
      <c r="K263" s="167"/>
    </row>
    <row r="264" spans="1:16" ht="45">
      <c r="A264" s="158" t="s">
        <v>65</v>
      </c>
      <c r="B264" s="167"/>
      <c r="C264" s="167"/>
      <c r="D264" s="167"/>
      <c r="E264" s="167"/>
      <c r="F264" s="167"/>
      <c r="G264" s="167"/>
      <c r="H264" s="167"/>
      <c r="I264" s="167"/>
      <c r="J264" s="167"/>
      <c r="K264" s="167"/>
    </row>
    <row r="265" spans="1:16">
      <c r="A265" s="158"/>
      <c r="B265" s="167"/>
      <c r="C265" s="167"/>
      <c r="D265" s="167"/>
      <c r="E265" s="167"/>
      <c r="F265" s="167"/>
      <c r="G265" s="167"/>
      <c r="H265" s="167"/>
      <c r="I265" s="167"/>
      <c r="J265" s="167"/>
      <c r="K265" s="167"/>
    </row>
    <row r="266" spans="1:16" ht="31.5" customHeight="1">
      <c r="A266" s="157" t="s">
        <v>313</v>
      </c>
      <c r="B266" s="167"/>
      <c r="C266" s="167"/>
      <c r="D266" s="167"/>
      <c r="E266" s="167"/>
      <c r="F266" s="167"/>
      <c r="G266" s="167"/>
      <c r="H266" s="167"/>
      <c r="I266" s="167"/>
      <c r="J266" s="167"/>
      <c r="K266" s="167"/>
    </row>
    <row r="267" spans="1:16" ht="45">
      <c r="A267" s="158" t="s">
        <v>64</v>
      </c>
    </row>
    <row r="268" spans="1:16" ht="30">
      <c r="A268" s="158" t="s">
        <v>63</v>
      </c>
      <c r="B268" s="167"/>
      <c r="C268" s="167"/>
      <c r="D268" s="167"/>
      <c r="E268" s="167"/>
      <c r="F268" s="167"/>
    </row>
    <row r="270" spans="1:16" ht="30">
      <c r="A270" s="158" t="s">
        <v>62</v>
      </c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165"/>
      <c r="N270" s="39"/>
      <c r="O270" s="39"/>
      <c r="P270" s="39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topLeftCell="A4" zoomScaleNormal="100" workbookViewId="0">
      <selection activeCell="Z4" sqref="Z4"/>
    </sheetView>
  </sheetViews>
  <sheetFormatPr defaultRowHeight="15"/>
  <cols>
    <col min="1" max="1" width="15.42578125" style="39" customWidth="1"/>
    <col min="2" max="2" width="10.5703125" style="39" hidden="1" customWidth="1"/>
    <col min="3" max="3" width="10.28515625" style="39" hidden="1" customWidth="1"/>
    <col min="4" max="4" width="9.5703125" style="39" hidden="1" customWidth="1"/>
    <col min="5" max="5" width="7.7109375" style="39" hidden="1" customWidth="1"/>
    <col min="6" max="6" width="11" style="39" hidden="1" customWidth="1"/>
    <col min="7" max="7" width="10.28515625" style="39" hidden="1" customWidth="1"/>
    <col min="8" max="8" width="6.42578125" style="39" hidden="1" customWidth="1"/>
    <col min="9" max="9" width="7" style="39" hidden="1" customWidth="1"/>
    <col min="10" max="10" width="6.5703125" style="39" hidden="1" customWidth="1"/>
    <col min="11" max="11" width="7.140625" style="39" hidden="1" customWidth="1"/>
    <col min="12" max="12" width="6.28515625" style="39" hidden="1" customWidth="1"/>
    <col min="13" max="13" width="6.42578125" style="39" hidden="1" customWidth="1"/>
    <col min="14" max="14" width="5.5703125" style="39" bestFit="1" customWidth="1"/>
    <col min="15" max="15" width="7.7109375" style="39" bestFit="1" customWidth="1"/>
    <col min="16" max="16" width="8.140625" style="39" bestFit="1" customWidth="1"/>
    <col min="17" max="17" width="9.140625" style="39" customWidth="1"/>
    <col min="18" max="16384" width="9.140625" style="39"/>
  </cols>
  <sheetData>
    <row r="1" spans="1:17">
      <c r="A1" s="236" t="s">
        <v>24</v>
      </c>
      <c r="I1" s="316"/>
      <c r="J1" s="316"/>
      <c r="K1" s="316"/>
      <c r="L1" s="316"/>
      <c r="M1" s="316"/>
      <c r="N1" s="316"/>
      <c r="O1" s="316"/>
      <c r="P1" s="316"/>
    </row>
    <row r="2" spans="1:17">
      <c r="A2" s="97" t="s">
        <v>14</v>
      </c>
      <c r="I2" s="316"/>
      <c r="J2" s="316"/>
      <c r="K2" s="316"/>
      <c r="L2" s="316"/>
      <c r="M2" s="316"/>
      <c r="N2" s="316"/>
      <c r="O2" s="316"/>
      <c r="P2" s="316"/>
    </row>
    <row r="3" spans="1:17" ht="15.75" thickBot="1">
      <c r="I3" s="316"/>
      <c r="J3" s="316"/>
      <c r="K3" s="316"/>
      <c r="L3" s="316"/>
      <c r="M3" s="316"/>
      <c r="N3" s="316"/>
      <c r="O3" s="316"/>
      <c r="P3" s="316"/>
    </row>
    <row r="4" spans="1:17" ht="46.5" customHeight="1" thickBot="1">
      <c r="A4" s="423" t="s">
        <v>9</v>
      </c>
      <c r="B4" s="421">
        <v>45627</v>
      </c>
      <c r="C4" s="421">
        <v>45597</v>
      </c>
      <c r="D4" s="421">
        <v>45566</v>
      </c>
      <c r="E4" s="421">
        <v>45536</v>
      </c>
      <c r="F4" s="421">
        <v>45505</v>
      </c>
      <c r="G4" s="421">
        <v>45474</v>
      </c>
      <c r="H4" s="421">
        <v>45444</v>
      </c>
      <c r="I4" s="422">
        <v>45413</v>
      </c>
      <c r="J4" s="421">
        <v>45383</v>
      </c>
      <c r="K4" s="420">
        <v>45352</v>
      </c>
      <c r="L4" s="419">
        <v>45323</v>
      </c>
      <c r="M4" s="419">
        <v>45292</v>
      </c>
      <c r="N4" s="419" t="s">
        <v>11</v>
      </c>
      <c r="O4" s="418" t="s">
        <v>416</v>
      </c>
      <c r="P4" s="417" t="s">
        <v>415</v>
      </c>
    </row>
    <row r="5" spans="1:17" ht="15.75" thickBot="1">
      <c r="A5" s="416" t="s">
        <v>414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7"/>
      <c r="N5" s="415"/>
      <c r="O5" s="414"/>
      <c r="P5" s="413"/>
    </row>
    <row r="6" spans="1:17">
      <c r="A6" s="412" t="s">
        <v>408</v>
      </c>
      <c r="B6" s="411">
        <v>125</v>
      </c>
      <c r="C6" s="349">
        <v>134</v>
      </c>
      <c r="D6" s="410">
        <v>215</v>
      </c>
      <c r="E6" s="410">
        <v>170</v>
      </c>
      <c r="F6" s="410">
        <v>174</v>
      </c>
      <c r="G6" s="410">
        <v>140</v>
      </c>
      <c r="H6" s="410">
        <v>194</v>
      </c>
      <c r="I6" s="410">
        <v>176</v>
      </c>
      <c r="J6" s="410">
        <v>189</v>
      </c>
      <c r="K6" s="410">
        <v>112</v>
      </c>
      <c r="L6" s="410">
        <v>109</v>
      </c>
      <c r="M6" s="409">
        <v>127</v>
      </c>
      <c r="N6" s="408">
        <f>SUM(B6:M6)</f>
        <v>1865</v>
      </c>
      <c r="O6" s="407">
        <f>AVERAGE(B6:M6)</f>
        <v>155.41666666666666</v>
      </c>
      <c r="P6" s="400">
        <f>(N6/N$15)*100</f>
        <v>22.830211776227198</v>
      </c>
    </row>
    <row r="7" spans="1:17">
      <c r="A7" s="406" t="s">
        <v>409</v>
      </c>
      <c r="B7" s="405">
        <v>194</v>
      </c>
      <c r="C7" s="348">
        <v>197</v>
      </c>
      <c r="D7" s="404">
        <v>233</v>
      </c>
      <c r="E7" s="404">
        <v>214</v>
      </c>
      <c r="F7" s="404">
        <v>188</v>
      </c>
      <c r="G7" s="404">
        <v>185</v>
      </c>
      <c r="H7" s="404">
        <v>169</v>
      </c>
      <c r="I7" s="404">
        <v>162</v>
      </c>
      <c r="J7" s="404">
        <v>190</v>
      </c>
      <c r="K7" s="404">
        <v>143</v>
      </c>
      <c r="L7" s="404">
        <v>102</v>
      </c>
      <c r="M7" s="403">
        <v>70</v>
      </c>
      <c r="N7" s="402">
        <f>SUM(B7:M7)</f>
        <v>2047</v>
      </c>
      <c r="O7" s="401">
        <f>AVERAGE(B7:M7)</f>
        <v>170.58333333333334</v>
      </c>
      <c r="P7" s="364">
        <f>(N7/N$15)*100</f>
        <v>25.058146651976987</v>
      </c>
    </row>
    <row r="8" spans="1:17" ht="15.75" thickBot="1">
      <c r="A8" s="399" t="s">
        <v>413</v>
      </c>
      <c r="B8" s="398">
        <v>6</v>
      </c>
      <c r="C8" s="347">
        <v>2</v>
      </c>
      <c r="D8" s="397">
        <v>0</v>
      </c>
      <c r="E8" s="397">
        <v>11</v>
      </c>
      <c r="F8" s="397">
        <v>6</v>
      </c>
      <c r="G8" s="397">
        <v>0</v>
      </c>
      <c r="H8" s="397">
        <v>3</v>
      </c>
      <c r="I8" s="397">
        <v>3</v>
      </c>
      <c r="J8" s="397">
        <v>18</v>
      </c>
      <c r="K8" s="397">
        <v>107</v>
      </c>
      <c r="L8" s="397">
        <v>19</v>
      </c>
      <c r="M8" s="396">
        <v>8</v>
      </c>
      <c r="N8" s="395">
        <f>SUM(B8:M8)</f>
        <v>183</v>
      </c>
      <c r="O8" s="394">
        <f>AVERAGE(B8:M8)</f>
        <v>15.25</v>
      </c>
      <c r="P8" s="364">
        <f>(N8/N$15)*100</f>
        <v>2.2401762761659936</v>
      </c>
    </row>
    <row r="9" spans="1:17" ht="24.75" customHeight="1" thickBot="1">
      <c r="A9" s="393" t="s">
        <v>412</v>
      </c>
      <c r="B9" s="392">
        <f t="shared" ref="B9:N9" si="0">SUM(B6:B7)</f>
        <v>319</v>
      </c>
      <c r="C9" s="392">
        <f t="shared" si="0"/>
        <v>331</v>
      </c>
      <c r="D9" s="392">
        <f t="shared" si="0"/>
        <v>448</v>
      </c>
      <c r="E9" s="392">
        <f t="shared" si="0"/>
        <v>384</v>
      </c>
      <c r="F9" s="392">
        <f t="shared" si="0"/>
        <v>362</v>
      </c>
      <c r="G9" s="392">
        <f t="shared" si="0"/>
        <v>325</v>
      </c>
      <c r="H9" s="392">
        <f t="shared" si="0"/>
        <v>363</v>
      </c>
      <c r="I9" s="392">
        <f t="shared" si="0"/>
        <v>338</v>
      </c>
      <c r="J9" s="392">
        <f t="shared" si="0"/>
        <v>379</v>
      </c>
      <c r="K9" s="392">
        <f t="shared" si="0"/>
        <v>255</v>
      </c>
      <c r="L9" s="392">
        <f t="shared" si="0"/>
        <v>211</v>
      </c>
      <c r="M9" s="392">
        <f t="shared" si="0"/>
        <v>197</v>
      </c>
      <c r="N9" s="391">
        <f t="shared" si="0"/>
        <v>3912</v>
      </c>
      <c r="O9" s="390">
        <f>AVERAGE(B9:M9)</f>
        <v>326</v>
      </c>
      <c r="P9" s="389"/>
    </row>
    <row r="10" spans="1:17" ht="15.75" thickBot="1">
      <c r="A10" s="356" t="s">
        <v>411</v>
      </c>
      <c r="B10" s="388">
        <f t="shared" ref="B10:N10" si="1">SUM(B6:B8)</f>
        <v>325</v>
      </c>
      <c r="C10" s="388">
        <f t="shared" si="1"/>
        <v>333</v>
      </c>
      <c r="D10" s="388">
        <f t="shared" si="1"/>
        <v>448</v>
      </c>
      <c r="E10" s="388">
        <f t="shared" si="1"/>
        <v>395</v>
      </c>
      <c r="F10" s="388">
        <f t="shared" si="1"/>
        <v>368</v>
      </c>
      <c r="G10" s="388">
        <f t="shared" si="1"/>
        <v>325</v>
      </c>
      <c r="H10" s="388">
        <f t="shared" si="1"/>
        <v>366</v>
      </c>
      <c r="I10" s="388">
        <f t="shared" si="1"/>
        <v>341</v>
      </c>
      <c r="J10" s="387">
        <f t="shared" si="1"/>
        <v>397</v>
      </c>
      <c r="K10" s="387">
        <f t="shared" si="1"/>
        <v>362</v>
      </c>
      <c r="L10" s="387">
        <f t="shared" si="1"/>
        <v>230</v>
      </c>
      <c r="M10" s="387">
        <f t="shared" si="1"/>
        <v>205</v>
      </c>
      <c r="N10" s="386">
        <f t="shared" si="1"/>
        <v>4095</v>
      </c>
      <c r="O10" s="385">
        <f>AVERAGE(B10:M10)</f>
        <v>341.25</v>
      </c>
      <c r="P10" s="364">
        <f>SUM(P6:P8)</f>
        <v>50.128534704370182</v>
      </c>
    </row>
    <row r="11" spans="1:17" ht="15.75" thickBot="1">
      <c r="A11" s="363"/>
      <c r="B11" s="361"/>
      <c r="C11" s="361"/>
      <c r="D11" s="361"/>
      <c r="E11" s="362"/>
      <c r="F11" s="361"/>
      <c r="G11" s="361"/>
      <c r="H11" s="361"/>
      <c r="I11" s="361"/>
      <c r="J11" s="361"/>
      <c r="K11" s="361"/>
      <c r="L11" s="361"/>
      <c r="M11" s="360"/>
      <c r="N11" s="384"/>
      <c r="O11" s="383"/>
      <c r="P11" s="382"/>
    </row>
    <row r="12" spans="1:17" ht="15.75" thickBot="1">
      <c r="A12" s="381" t="s">
        <v>410</v>
      </c>
      <c r="B12" s="380"/>
      <c r="C12" s="378"/>
      <c r="D12" s="378"/>
      <c r="E12" s="379"/>
      <c r="F12" s="378"/>
      <c r="G12" s="378"/>
      <c r="H12" s="378"/>
      <c r="I12" s="378"/>
      <c r="J12" s="378"/>
      <c r="K12" s="378"/>
      <c r="L12" s="378"/>
      <c r="M12" s="377"/>
      <c r="N12" s="376"/>
      <c r="O12" s="375"/>
      <c r="P12" s="374"/>
    </row>
    <row r="13" spans="1:17" ht="15.75" thickBot="1">
      <c r="A13" s="373" t="s">
        <v>410</v>
      </c>
      <c r="B13" s="372">
        <v>492</v>
      </c>
      <c r="C13" s="370">
        <v>423</v>
      </c>
      <c r="D13" s="371">
        <v>499</v>
      </c>
      <c r="E13" s="370">
        <v>441</v>
      </c>
      <c r="F13" s="370">
        <v>446</v>
      </c>
      <c r="G13" s="370">
        <v>381</v>
      </c>
      <c r="H13" s="368">
        <v>333</v>
      </c>
      <c r="I13" s="369">
        <v>370</v>
      </c>
      <c r="J13" s="368">
        <v>410</v>
      </c>
      <c r="K13" s="368">
        <v>110</v>
      </c>
      <c r="L13" s="368">
        <v>91</v>
      </c>
      <c r="M13" s="367">
        <v>78</v>
      </c>
      <c r="N13" s="366">
        <f>SUM(B13:M13)</f>
        <v>4074</v>
      </c>
      <c r="O13" s="365">
        <f>AVERAGE(B13:M13)</f>
        <v>339.5</v>
      </c>
      <c r="P13" s="364">
        <f>(N13/N$15)*100</f>
        <v>49.871465295629818</v>
      </c>
    </row>
    <row r="14" spans="1:17" ht="15.75" thickBot="1">
      <c r="A14" s="363"/>
      <c r="B14" s="361"/>
      <c r="C14" s="361"/>
      <c r="D14" s="361"/>
      <c r="E14" s="362"/>
      <c r="F14" s="361"/>
      <c r="G14" s="362"/>
      <c r="H14" s="361"/>
      <c r="I14" s="361"/>
      <c r="J14" s="361"/>
      <c r="K14" s="361"/>
      <c r="L14" s="361"/>
      <c r="M14" s="360"/>
      <c r="N14" s="359"/>
      <c r="O14" s="358"/>
      <c r="P14" s="357"/>
    </row>
    <row r="15" spans="1:17" ht="15.75" thickBot="1">
      <c r="A15" s="356" t="s">
        <v>407</v>
      </c>
      <c r="B15" s="355">
        <f t="shared" ref="B15:N15" si="2">B10+B13</f>
        <v>817</v>
      </c>
      <c r="C15" s="355">
        <f t="shared" si="2"/>
        <v>756</v>
      </c>
      <c r="D15" s="355">
        <f t="shared" si="2"/>
        <v>947</v>
      </c>
      <c r="E15" s="355">
        <f t="shared" si="2"/>
        <v>836</v>
      </c>
      <c r="F15" s="355">
        <f t="shared" si="2"/>
        <v>814</v>
      </c>
      <c r="G15" s="355">
        <f t="shared" si="2"/>
        <v>706</v>
      </c>
      <c r="H15" s="354">
        <f t="shared" si="2"/>
        <v>699</v>
      </c>
      <c r="I15" s="354">
        <f t="shared" si="2"/>
        <v>711</v>
      </c>
      <c r="J15" s="354">
        <f t="shared" si="2"/>
        <v>807</v>
      </c>
      <c r="K15" s="354">
        <f t="shared" si="2"/>
        <v>472</v>
      </c>
      <c r="L15" s="354">
        <f t="shared" si="2"/>
        <v>321</v>
      </c>
      <c r="M15" s="354">
        <f t="shared" si="2"/>
        <v>283</v>
      </c>
      <c r="N15" s="354">
        <f t="shared" si="2"/>
        <v>8169</v>
      </c>
      <c r="O15" s="353">
        <f>AVERAGE(B15:M15)</f>
        <v>680.75</v>
      </c>
      <c r="P15" s="352">
        <f>SUM(P10:P13)</f>
        <v>100</v>
      </c>
      <c r="Q15" s="351"/>
    </row>
    <row r="16" spans="1:17">
      <c r="I16" s="316"/>
      <c r="J16" s="316"/>
      <c r="K16" s="316"/>
      <c r="L16" s="316"/>
      <c r="M16" s="316"/>
      <c r="N16" s="316"/>
      <c r="O16" s="316"/>
      <c r="P16" s="316"/>
    </row>
    <row r="17" spans="1:16">
      <c r="I17" s="316"/>
      <c r="J17" s="316"/>
      <c r="K17" s="316"/>
      <c r="L17" s="316"/>
      <c r="M17" s="316"/>
      <c r="N17" s="316"/>
      <c r="O17" s="316"/>
      <c r="P17" s="316"/>
    </row>
    <row r="18" spans="1:16">
      <c r="A18" s="316"/>
      <c r="B18" s="316"/>
      <c r="C18" s="316"/>
      <c r="D18" s="316"/>
      <c r="E18" s="316"/>
      <c r="F18" s="316"/>
      <c r="G18" s="316"/>
      <c r="H18" s="316"/>
      <c r="I18" s="316"/>
    </row>
    <row r="19" spans="1:16">
      <c r="A19" s="316"/>
      <c r="B19" s="316"/>
      <c r="C19" s="316"/>
      <c r="D19" s="316"/>
      <c r="E19" s="316"/>
      <c r="F19" s="316"/>
      <c r="G19" s="316"/>
      <c r="H19" s="316"/>
      <c r="I19" s="316"/>
    </row>
    <row r="20" spans="1:16">
      <c r="A20" s="316"/>
      <c r="B20" s="316"/>
      <c r="C20" s="316"/>
      <c r="D20" s="316"/>
      <c r="E20" s="316"/>
      <c r="F20" s="316"/>
      <c r="G20" s="316"/>
      <c r="H20" s="316"/>
      <c r="I20" s="316"/>
    </row>
    <row r="21" spans="1:16">
      <c r="A21" s="316"/>
      <c r="B21" s="316"/>
      <c r="C21" s="316"/>
      <c r="D21" s="316"/>
      <c r="E21" s="316"/>
      <c r="F21" s="316"/>
      <c r="G21" s="316"/>
      <c r="H21" s="316"/>
      <c r="I21" s="316"/>
    </row>
    <row r="22" spans="1:16">
      <c r="A22" s="316"/>
      <c r="B22" s="316"/>
      <c r="C22" s="316"/>
      <c r="D22" s="316"/>
      <c r="E22" s="316"/>
      <c r="F22" s="316"/>
      <c r="G22" s="316"/>
      <c r="H22" s="316"/>
      <c r="I22" s="316"/>
    </row>
    <row r="24" spans="1:16" s="350" customFormat="1"/>
    <row r="25" spans="1:16" s="316" customFormat="1"/>
    <row r="33" ht="17.25" customHeight="1"/>
    <row r="34" ht="93" customHeight="1"/>
    <row r="67" spans="8:8" ht="90" customHeight="1">
      <c r="H67" s="424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="90" zoomScaleNormal="90" workbookViewId="0">
      <selection activeCell="P20" sqref="P20"/>
    </sheetView>
  </sheetViews>
  <sheetFormatPr defaultRowHeight="15"/>
  <cols>
    <col min="1" max="1" width="54.140625" style="39" customWidth="1"/>
    <col min="2" max="2" width="7.5703125" style="39" hidden="1" customWidth="1"/>
    <col min="3" max="3" width="7.7109375" style="39" hidden="1" customWidth="1"/>
    <col min="4" max="4" width="7.140625" style="39" hidden="1" customWidth="1"/>
    <col min="5" max="5" width="7" style="39" hidden="1" customWidth="1"/>
    <col min="6" max="6" width="7.5703125" style="39" hidden="1" customWidth="1"/>
    <col min="7" max="7" width="6.28515625" style="39" hidden="1" customWidth="1"/>
    <col min="8" max="8" width="7" style="39" hidden="1" customWidth="1"/>
    <col min="9" max="9" width="7.5703125" style="39" hidden="1" customWidth="1"/>
    <col min="10" max="10" width="7.140625" style="39" hidden="1" customWidth="1"/>
    <col min="11" max="11" width="7.5703125" style="316" hidden="1" customWidth="1"/>
    <col min="12" max="12" width="7.140625" style="316" hidden="1" customWidth="1"/>
    <col min="13" max="13" width="7.5703125" style="316" hidden="1" customWidth="1"/>
    <col min="14" max="14" width="6.140625" style="316" bestFit="1" customWidth="1"/>
    <col min="15" max="15" width="7.85546875" style="316" customWidth="1"/>
    <col min="16" max="16" width="17.85546875" style="316" customWidth="1"/>
    <col min="17" max="17" width="9.140625" style="39" customWidth="1"/>
    <col min="18" max="16384" width="9.140625" style="39"/>
  </cols>
  <sheetData>
    <row r="1" spans="1:18">
      <c r="A1" s="97" t="s">
        <v>24</v>
      </c>
      <c r="J1" s="95"/>
      <c r="K1" s="95"/>
      <c r="P1" s="346">
        <f>Subprefeituras!B39</f>
        <v>1033</v>
      </c>
      <c r="Q1" s="316"/>
      <c r="R1" s="316"/>
    </row>
    <row r="2" spans="1:18">
      <c r="A2" s="97" t="s">
        <v>14</v>
      </c>
      <c r="J2" s="345" t="s">
        <v>405</v>
      </c>
      <c r="K2" s="95"/>
      <c r="Q2" s="316"/>
      <c r="R2" s="316"/>
    </row>
    <row r="3" spans="1:18">
      <c r="A3" s="97"/>
      <c r="J3" s="95"/>
      <c r="K3" s="95"/>
      <c r="Q3" s="316"/>
      <c r="R3" s="316"/>
    </row>
    <row r="4" spans="1:18">
      <c r="A4" s="97" t="s">
        <v>406</v>
      </c>
      <c r="J4" s="95"/>
      <c r="K4" s="95"/>
      <c r="Q4" s="316"/>
      <c r="R4" s="316"/>
    </row>
    <row r="5" spans="1:18" ht="15.75" thickBot="1">
      <c r="J5" s="95"/>
      <c r="K5" s="95"/>
      <c r="Q5" s="316"/>
      <c r="R5" s="316"/>
    </row>
    <row r="6" spans="1:18" ht="45.75" customHeight="1" thickBot="1">
      <c r="A6" s="344" t="s">
        <v>403</v>
      </c>
      <c r="B6" s="342">
        <v>45627</v>
      </c>
      <c r="C6" s="341">
        <v>45597</v>
      </c>
      <c r="D6" s="343">
        <v>45566</v>
      </c>
      <c r="E6" s="342">
        <v>45536</v>
      </c>
      <c r="F6" s="341">
        <v>45505</v>
      </c>
      <c r="G6" s="343">
        <v>45474</v>
      </c>
      <c r="H6" s="342">
        <v>45444</v>
      </c>
      <c r="I6" s="342">
        <v>45413</v>
      </c>
      <c r="J6" s="342">
        <v>45383</v>
      </c>
      <c r="K6" s="342">
        <v>45352</v>
      </c>
      <c r="L6" s="342">
        <v>45323</v>
      </c>
      <c r="M6" s="341">
        <v>45292</v>
      </c>
      <c r="N6" s="340" t="s">
        <v>11</v>
      </c>
      <c r="O6" s="339" t="s">
        <v>16</v>
      </c>
      <c r="P6" s="338" t="s">
        <v>316</v>
      </c>
    </row>
    <row r="7" spans="1:18" ht="15.75" thickBot="1">
      <c r="A7" s="265" t="s">
        <v>373</v>
      </c>
      <c r="B7" s="260">
        <v>77</v>
      </c>
      <c r="C7" s="260">
        <v>81</v>
      </c>
      <c r="D7" s="260">
        <v>71</v>
      </c>
      <c r="E7" s="260">
        <v>109</v>
      </c>
      <c r="F7" s="260">
        <v>102</v>
      </c>
      <c r="G7" s="260">
        <v>78</v>
      </c>
      <c r="H7" s="260">
        <v>72</v>
      </c>
      <c r="I7" s="260">
        <v>92</v>
      </c>
      <c r="J7" s="260">
        <v>77</v>
      </c>
      <c r="K7" s="251">
        <v>85</v>
      </c>
      <c r="L7" s="260">
        <v>64</v>
      </c>
      <c r="M7" s="308">
        <v>77</v>
      </c>
      <c r="N7" s="337">
        <f t="shared" ref="N7:N17" si="0">SUM(B7:M7)</f>
        <v>985</v>
      </c>
      <c r="O7" s="336">
        <f t="shared" ref="O7:O17" si="1">AVERAGE(B7:M7)</f>
        <v>82.083333333333329</v>
      </c>
      <c r="P7" s="325">
        <f>N7/14058*100</f>
        <v>7.0066865841513728</v>
      </c>
    </row>
    <row r="8" spans="1:18" ht="15.75" thickBot="1">
      <c r="A8" s="259" t="s">
        <v>386</v>
      </c>
      <c r="B8" s="251">
        <v>45</v>
      </c>
      <c r="C8" s="251">
        <v>51</v>
      </c>
      <c r="D8" s="251">
        <v>68</v>
      </c>
      <c r="E8" s="251">
        <v>139</v>
      </c>
      <c r="F8" s="251">
        <v>79</v>
      </c>
      <c r="G8" s="251">
        <v>52</v>
      </c>
      <c r="H8" s="251">
        <v>82</v>
      </c>
      <c r="I8" s="251">
        <v>62</v>
      </c>
      <c r="J8" s="251">
        <v>92</v>
      </c>
      <c r="K8" s="251">
        <v>93</v>
      </c>
      <c r="L8" s="251">
        <v>83</v>
      </c>
      <c r="M8" s="304">
        <v>92</v>
      </c>
      <c r="N8" s="335">
        <f t="shared" si="0"/>
        <v>938</v>
      </c>
      <c r="O8" s="334">
        <f t="shared" si="1"/>
        <v>78.166666666666671</v>
      </c>
      <c r="P8" s="325">
        <f t="shared" ref="P8:P17" si="2">N8/14058*100</f>
        <v>6.6723573765827284</v>
      </c>
    </row>
    <row r="9" spans="1:18" ht="15.75" thickBot="1">
      <c r="A9" s="259" t="s">
        <v>382</v>
      </c>
      <c r="B9" s="251">
        <v>66</v>
      </c>
      <c r="C9" s="251">
        <v>72</v>
      </c>
      <c r="D9" s="251">
        <v>48</v>
      </c>
      <c r="E9" s="251">
        <v>62</v>
      </c>
      <c r="F9" s="251">
        <v>44</v>
      </c>
      <c r="G9" s="251">
        <v>64</v>
      </c>
      <c r="H9" s="251">
        <v>66</v>
      </c>
      <c r="I9" s="251">
        <v>67</v>
      </c>
      <c r="J9" s="251">
        <v>67</v>
      </c>
      <c r="K9" s="251">
        <v>70</v>
      </c>
      <c r="L9" s="251">
        <v>70</v>
      </c>
      <c r="M9" s="304">
        <v>99</v>
      </c>
      <c r="N9" s="335">
        <f t="shared" si="0"/>
        <v>795</v>
      </c>
      <c r="O9" s="334">
        <f t="shared" si="1"/>
        <v>66.25</v>
      </c>
      <c r="P9" s="325">
        <f t="shared" si="2"/>
        <v>5.6551429790866408</v>
      </c>
    </row>
    <row r="10" spans="1:18" ht="15.75" thickBot="1">
      <c r="A10" s="259" t="s">
        <v>384</v>
      </c>
      <c r="B10" s="251">
        <v>72</v>
      </c>
      <c r="C10" s="251">
        <v>50</v>
      </c>
      <c r="D10" s="251">
        <v>69</v>
      </c>
      <c r="E10" s="251">
        <v>54</v>
      </c>
      <c r="F10" s="251">
        <v>70</v>
      </c>
      <c r="G10" s="251">
        <v>78</v>
      </c>
      <c r="H10" s="251">
        <v>66</v>
      </c>
      <c r="I10" s="251">
        <v>65</v>
      </c>
      <c r="J10" s="251">
        <v>52</v>
      </c>
      <c r="K10" s="251">
        <v>47</v>
      </c>
      <c r="L10" s="251">
        <v>76</v>
      </c>
      <c r="M10" s="304">
        <v>62</v>
      </c>
      <c r="N10" s="335">
        <f t="shared" si="0"/>
        <v>761</v>
      </c>
      <c r="O10" s="334">
        <f t="shared" si="1"/>
        <v>63.416666666666664</v>
      </c>
      <c r="P10" s="325">
        <f t="shared" si="2"/>
        <v>5.4132878076540045</v>
      </c>
    </row>
    <row r="11" spans="1:18" ht="15.75" thickBot="1">
      <c r="A11" s="259" t="s">
        <v>371</v>
      </c>
      <c r="B11" s="251">
        <v>57</v>
      </c>
      <c r="C11" s="251">
        <v>40</v>
      </c>
      <c r="D11" s="251">
        <v>71</v>
      </c>
      <c r="E11" s="251">
        <v>58</v>
      </c>
      <c r="F11" s="251">
        <v>58</v>
      </c>
      <c r="G11" s="251">
        <v>65</v>
      </c>
      <c r="H11" s="251">
        <v>58</v>
      </c>
      <c r="I11" s="251">
        <v>64</v>
      </c>
      <c r="J11" s="251">
        <v>57</v>
      </c>
      <c r="K11" s="251">
        <v>63</v>
      </c>
      <c r="L11" s="251">
        <v>58</v>
      </c>
      <c r="M11" s="304">
        <v>64</v>
      </c>
      <c r="N11" s="335">
        <f t="shared" si="0"/>
        <v>713</v>
      </c>
      <c r="O11" s="334">
        <f t="shared" si="1"/>
        <v>59.416666666666664</v>
      </c>
      <c r="P11" s="325">
        <f t="shared" si="2"/>
        <v>5.0718452126902829</v>
      </c>
    </row>
    <row r="12" spans="1:18" ht="15.75" thickBot="1">
      <c r="A12" s="259" t="s">
        <v>391</v>
      </c>
      <c r="B12" s="251">
        <v>57</v>
      </c>
      <c r="C12" s="251">
        <v>35</v>
      </c>
      <c r="D12" s="251">
        <v>59</v>
      </c>
      <c r="E12" s="251">
        <v>71</v>
      </c>
      <c r="F12" s="251">
        <v>54</v>
      </c>
      <c r="G12" s="251">
        <v>108</v>
      </c>
      <c r="H12" s="251">
        <v>64</v>
      </c>
      <c r="I12" s="251">
        <v>48</v>
      </c>
      <c r="J12" s="251">
        <v>42</v>
      </c>
      <c r="K12" s="251">
        <v>64</v>
      </c>
      <c r="L12" s="251">
        <v>48</v>
      </c>
      <c r="M12" s="304">
        <v>45</v>
      </c>
      <c r="N12" s="335">
        <f t="shared" si="0"/>
        <v>695</v>
      </c>
      <c r="O12" s="334">
        <f t="shared" si="1"/>
        <v>57.916666666666664</v>
      </c>
      <c r="P12" s="325">
        <f t="shared" si="2"/>
        <v>4.9438042395788875</v>
      </c>
    </row>
    <row r="13" spans="1:18" ht="15.75" thickBot="1">
      <c r="A13" s="259" t="s">
        <v>378</v>
      </c>
      <c r="B13" s="251">
        <v>33</v>
      </c>
      <c r="C13" s="251">
        <v>40</v>
      </c>
      <c r="D13" s="251">
        <v>42</v>
      </c>
      <c r="E13" s="251">
        <v>42</v>
      </c>
      <c r="F13" s="251">
        <v>54</v>
      </c>
      <c r="G13" s="251">
        <v>58</v>
      </c>
      <c r="H13" s="251">
        <v>60</v>
      </c>
      <c r="I13" s="251">
        <v>49</v>
      </c>
      <c r="J13" s="251">
        <v>72</v>
      </c>
      <c r="K13" s="251">
        <v>66</v>
      </c>
      <c r="L13" s="251">
        <v>62</v>
      </c>
      <c r="M13" s="304">
        <v>57</v>
      </c>
      <c r="N13" s="335">
        <f t="shared" si="0"/>
        <v>635</v>
      </c>
      <c r="O13" s="334">
        <f t="shared" si="1"/>
        <v>52.916666666666664</v>
      </c>
      <c r="P13" s="325">
        <f t="shared" si="2"/>
        <v>4.517000995874235</v>
      </c>
    </row>
    <row r="14" spans="1:18" ht="15.75" thickBot="1">
      <c r="A14" s="259" t="s">
        <v>400</v>
      </c>
      <c r="B14" s="251">
        <v>48</v>
      </c>
      <c r="C14" s="251">
        <v>51</v>
      </c>
      <c r="D14" s="251">
        <v>60</v>
      </c>
      <c r="E14" s="251">
        <v>52</v>
      </c>
      <c r="F14" s="251">
        <v>48</v>
      </c>
      <c r="G14" s="251">
        <v>40</v>
      </c>
      <c r="H14" s="251">
        <v>39</v>
      </c>
      <c r="I14" s="251">
        <v>52</v>
      </c>
      <c r="J14" s="251">
        <v>55</v>
      </c>
      <c r="K14" s="251">
        <v>66</v>
      </c>
      <c r="L14" s="251">
        <v>48</v>
      </c>
      <c r="M14" s="304">
        <v>48</v>
      </c>
      <c r="N14" s="335">
        <f t="shared" si="0"/>
        <v>607</v>
      </c>
      <c r="O14" s="334">
        <f t="shared" si="1"/>
        <v>50.583333333333336</v>
      </c>
      <c r="P14" s="325">
        <f t="shared" si="2"/>
        <v>4.3178261488120642</v>
      </c>
    </row>
    <row r="15" spans="1:18" ht="15.75" thickBot="1">
      <c r="A15" s="259" t="s">
        <v>379</v>
      </c>
      <c r="B15" s="251">
        <v>45</v>
      </c>
      <c r="C15" s="251">
        <v>58</v>
      </c>
      <c r="D15" s="251">
        <v>59</v>
      </c>
      <c r="E15" s="251">
        <v>44</v>
      </c>
      <c r="F15" s="251">
        <v>41</v>
      </c>
      <c r="G15" s="251">
        <v>52</v>
      </c>
      <c r="H15" s="251">
        <v>59</v>
      </c>
      <c r="I15" s="251">
        <v>42</v>
      </c>
      <c r="J15" s="251">
        <v>64</v>
      </c>
      <c r="K15" s="251">
        <v>45</v>
      </c>
      <c r="L15" s="251">
        <v>45</v>
      </c>
      <c r="M15" s="304">
        <v>43</v>
      </c>
      <c r="N15" s="335">
        <f t="shared" si="0"/>
        <v>597</v>
      </c>
      <c r="O15" s="334">
        <f t="shared" si="1"/>
        <v>49.75</v>
      </c>
      <c r="P15" s="325">
        <f t="shared" si="2"/>
        <v>4.2466922748612888</v>
      </c>
    </row>
    <row r="16" spans="1:18" ht="15.75" thickBot="1">
      <c r="A16" s="259" t="s">
        <v>377</v>
      </c>
      <c r="B16" s="251">
        <v>42</v>
      </c>
      <c r="C16" s="251">
        <v>42</v>
      </c>
      <c r="D16" s="251">
        <v>59</v>
      </c>
      <c r="E16" s="251">
        <v>49</v>
      </c>
      <c r="F16" s="251">
        <v>46</v>
      </c>
      <c r="G16" s="251">
        <v>36</v>
      </c>
      <c r="H16" s="251">
        <v>41</v>
      </c>
      <c r="I16" s="251">
        <v>63</v>
      </c>
      <c r="J16" s="251">
        <v>31</v>
      </c>
      <c r="K16" s="251">
        <v>59</v>
      </c>
      <c r="L16" s="251">
        <v>57</v>
      </c>
      <c r="M16" s="304">
        <v>57</v>
      </c>
      <c r="N16" s="333">
        <f t="shared" si="0"/>
        <v>582</v>
      </c>
      <c r="O16" s="332">
        <f t="shared" si="1"/>
        <v>48.5</v>
      </c>
      <c r="P16" s="325">
        <f t="shared" si="2"/>
        <v>4.1399914639351261</v>
      </c>
    </row>
    <row r="17" spans="1:33" ht="15.75" thickBot="1">
      <c r="A17" s="331" t="s">
        <v>11</v>
      </c>
      <c r="B17" s="330">
        <f t="shared" ref="B17:M17" si="3">SUM(B7:B16)</f>
        <v>542</v>
      </c>
      <c r="C17" s="329">
        <f t="shared" si="3"/>
        <v>520</v>
      </c>
      <c r="D17" s="329">
        <f t="shared" si="3"/>
        <v>606</v>
      </c>
      <c r="E17" s="329">
        <f t="shared" si="3"/>
        <v>680</v>
      </c>
      <c r="F17" s="329">
        <f t="shared" si="3"/>
        <v>596</v>
      </c>
      <c r="G17" s="329">
        <f t="shared" si="3"/>
        <v>631</v>
      </c>
      <c r="H17" s="329">
        <f t="shared" si="3"/>
        <v>607</v>
      </c>
      <c r="I17" s="329">
        <f t="shared" si="3"/>
        <v>604</v>
      </c>
      <c r="J17" s="329">
        <f t="shared" si="3"/>
        <v>609</v>
      </c>
      <c r="K17" s="329">
        <f t="shared" si="3"/>
        <v>658</v>
      </c>
      <c r="L17" s="329">
        <f t="shared" si="3"/>
        <v>611</v>
      </c>
      <c r="M17" s="328">
        <f t="shared" si="3"/>
        <v>644</v>
      </c>
      <c r="N17" s="327">
        <f t="shared" si="0"/>
        <v>7308</v>
      </c>
      <c r="O17" s="326">
        <f t="shared" si="1"/>
        <v>609</v>
      </c>
      <c r="P17" s="325">
        <f t="shared" si="2"/>
        <v>51.984635083226635</v>
      </c>
    </row>
    <row r="18" spans="1:33" s="95" customFormat="1">
      <c r="A18" s="278" t="s">
        <v>17</v>
      </c>
      <c r="N18" s="324"/>
      <c r="P18" s="323">
        <f>100-P17</f>
        <v>48.015364916773365</v>
      </c>
    </row>
    <row r="19" spans="1:33">
      <c r="A19" s="317"/>
      <c r="B19" s="320"/>
      <c r="C19" s="320"/>
      <c r="D19" s="320"/>
      <c r="E19" s="317"/>
      <c r="F19" s="317"/>
      <c r="G19" s="317"/>
      <c r="H19" s="317"/>
      <c r="I19" s="317"/>
      <c r="J19" s="317"/>
      <c r="N19" s="322"/>
      <c r="Q19" s="317"/>
      <c r="R19" s="317"/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</row>
    <row r="20" spans="1:33">
      <c r="A20" s="317"/>
      <c r="B20" s="320"/>
      <c r="C20" s="320"/>
      <c r="D20" s="320"/>
      <c r="E20" s="317"/>
      <c r="F20" s="317"/>
      <c r="G20" s="317"/>
      <c r="H20" s="317"/>
      <c r="I20" s="317"/>
      <c r="J20" s="317"/>
      <c r="Q20" s="319"/>
      <c r="R20" s="318"/>
      <c r="S20" s="321"/>
      <c r="T20" s="318"/>
      <c r="U20" s="318"/>
      <c r="V20" s="318"/>
      <c r="W20" s="318"/>
      <c r="X20" s="318"/>
      <c r="Y20" s="318"/>
      <c r="Z20" s="318"/>
      <c r="AA20" s="318"/>
      <c r="AB20" s="318"/>
      <c r="AC20" s="321"/>
      <c r="AD20" s="318"/>
      <c r="AE20" s="318"/>
      <c r="AF20" s="238"/>
      <c r="AG20" s="239"/>
    </row>
    <row r="21" spans="1:33">
      <c r="A21" s="317"/>
      <c r="B21" s="320"/>
      <c r="C21" s="320"/>
      <c r="D21" s="320"/>
      <c r="E21" s="317"/>
      <c r="F21" s="317"/>
      <c r="G21" s="317"/>
      <c r="H21" s="317"/>
      <c r="I21" s="317"/>
      <c r="J21" s="317"/>
      <c r="Q21" s="319"/>
      <c r="R21" s="318"/>
      <c r="S21" s="321"/>
      <c r="T21" s="318"/>
      <c r="U21" s="318"/>
      <c r="V21" s="318"/>
      <c r="W21" s="318"/>
      <c r="X21" s="318"/>
      <c r="Y21" s="318"/>
      <c r="Z21" s="318"/>
      <c r="AA21" s="318"/>
      <c r="AB21" s="318"/>
      <c r="AC21" s="321"/>
      <c r="AD21" s="318"/>
      <c r="AE21" s="318"/>
      <c r="AF21" s="238"/>
      <c r="AG21" s="239"/>
    </row>
    <row r="22" spans="1:33">
      <c r="A22" s="317"/>
      <c r="B22" s="320"/>
      <c r="C22" s="320"/>
      <c r="D22" s="320"/>
      <c r="E22" s="317"/>
      <c r="F22" s="317"/>
      <c r="G22" s="317"/>
      <c r="H22" s="317"/>
      <c r="I22" s="317"/>
      <c r="J22" s="317"/>
      <c r="Q22" s="317"/>
      <c r="R22" s="317"/>
      <c r="S22" s="317"/>
      <c r="T22" s="317"/>
      <c r="U22" s="319"/>
      <c r="V22" s="318"/>
      <c r="W22" s="318"/>
      <c r="X22" s="318"/>
      <c r="Y22" s="318"/>
      <c r="Z22" s="318"/>
      <c r="AA22" s="318"/>
      <c r="AB22" s="64"/>
      <c r="AC22" s="318"/>
      <c r="AD22" s="318"/>
      <c r="AE22" s="318"/>
      <c r="AF22" s="238"/>
      <c r="AG22" s="239"/>
    </row>
    <row r="23" spans="1:33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Q23" s="317"/>
      <c r="R23" s="317"/>
      <c r="S23" s="317"/>
      <c r="T23" s="317"/>
      <c r="U23" s="319"/>
      <c r="V23" s="318"/>
      <c r="W23" s="318"/>
      <c r="X23" s="318"/>
      <c r="Y23" s="318"/>
      <c r="Z23" s="318"/>
      <c r="AA23" s="318"/>
      <c r="AB23" s="64"/>
      <c r="AC23" s="318"/>
      <c r="AD23" s="318"/>
      <c r="AE23" s="318"/>
      <c r="AF23" s="238"/>
      <c r="AG23" s="239"/>
    </row>
    <row r="24" spans="1:33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Q24" s="317"/>
      <c r="R24" s="317"/>
      <c r="S24" s="317"/>
      <c r="T24" s="317"/>
      <c r="U24" s="319"/>
      <c r="V24" s="318"/>
      <c r="W24" s="318"/>
      <c r="X24" s="318"/>
      <c r="Y24" s="318"/>
      <c r="Z24" s="318"/>
      <c r="AA24" s="318"/>
      <c r="AB24" s="64"/>
      <c r="AC24" s="318"/>
      <c r="AD24" s="318"/>
      <c r="AE24" s="318"/>
      <c r="AF24" s="238"/>
      <c r="AG24" s="239"/>
    </row>
    <row r="25" spans="1:33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Q25" s="317"/>
      <c r="R25" s="317"/>
      <c r="S25" s="317"/>
      <c r="T25" s="317"/>
      <c r="U25" s="319"/>
      <c r="V25" s="318"/>
      <c r="W25" s="318"/>
      <c r="X25" s="318"/>
      <c r="Y25" s="318"/>
      <c r="Z25" s="318"/>
      <c r="AA25" s="318"/>
      <c r="AB25" s="64"/>
      <c r="AC25" s="318"/>
      <c r="AD25" s="318"/>
      <c r="AE25" s="318"/>
      <c r="AF25" s="238"/>
      <c r="AG25" s="239"/>
    </row>
    <row r="26" spans="1:33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Q26" s="317"/>
      <c r="R26" s="317"/>
      <c r="S26" s="317"/>
      <c r="T26" s="317"/>
      <c r="U26" s="319"/>
      <c r="V26" s="318"/>
      <c r="W26" s="318"/>
      <c r="X26" s="318"/>
      <c r="Y26" s="318"/>
      <c r="Z26" s="318"/>
      <c r="AA26" s="318"/>
      <c r="AB26" s="64"/>
      <c r="AC26" s="318"/>
      <c r="AD26" s="318"/>
      <c r="AE26" s="318"/>
      <c r="AF26" s="238"/>
      <c r="AG26" s="239"/>
    </row>
    <row r="27" spans="1:33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Q27" s="317"/>
      <c r="R27" s="317"/>
      <c r="S27" s="317"/>
      <c r="T27" s="317"/>
      <c r="U27" s="319"/>
      <c r="V27" s="318"/>
      <c r="W27" s="318"/>
      <c r="X27" s="318"/>
      <c r="Y27" s="318"/>
      <c r="Z27" s="318"/>
      <c r="AA27" s="318"/>
      <c r="AB27" s="64"/>
      <c r="AC27" s="318"/>
      <c r="AD27" s="318"/>
      <c r="AE27" s="318"/>
      <c r="AF27" s="238"/>
      <c r="AG27" s="239"/>
    </row>
    <row r="28" spans="1:33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Q28" s="317"/>
      <c r="R28" s="317"/>
      <c r="S28" s="317"/>
      <c r="T28" s="317"/>
      <c r="U28" s="319"/>
      <c r="V28" s="318"/>
      <c r="W28" s="318"/>
      <c r="X28" s="318"/>
      <c r="Y28" s="318"/>
      <c r="Z28" s="318"/>
      <c r="AA28" s="318"/>
      <c r="AB28" s="64"/>
      <c r="AC28" s="318"/>
      <c r="AD28" s="318"/>
      <c r="AE28" s="318"/>
      <c r="AF28" s="238"/>
      <c r="AG28" s="239"/>
    </row>
    <row r="29" spans="1:33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Q29" s="317"/>
      <c r="R29" s="317"/>
      <c r="S29" s="317"/>
      <c r="T29" s="317"/>
      <c r="U29" s="319"/>
      <c r="V29" s="318"/>
      <c r="W29" s="318"/>
      <c r="X29" s="318"/>
      <c r="Y29" s="318"/>
      <c r="Z29" s="318"/>
      <c r="AA29" s="318"/>
      <c r="AB29" s="64"/>
      <c r="AC29" s="318"/>
      <c r="AD29" s="318"/>
      <c r="AE29" s="318"/>
      <c r="AF29" s="238"/>
      <c r="AG29" s="239"/>
    </row>
    <row r="30" spans="1:33">
      <c r="A30" s="317"/>
      <c r="B30" s="317"/>
      <c r="C30" s="317"/>
      <c r="D30" s="317"/>
      <c r="E30" s="317"/>
      <c r="F30" s="317"/>
      <c r="G30" s="317"/>
      <c r="H30" s="317"/>
      <c r="I30" s="317"/>
      <c r="J30" s="317"/>
      <c r="Q30" s="317"/>
      <c r="R30" s="317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</row>
    <row r="31" spans="1:33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Q31" s="317"/>
      <c r="R31" s="317"/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</row>
    <row r="32" spans="1:33">
      <c r="A32" s="317"/>
      <c r="B32" s="317"/>
      <c r="C32" s="317"/>
      <c r="D32" s="317"/>
      <c r="E32" s="317"/>
      <c r="F32" s="317"/>
      <c r="G32" s="317"/>
      <c r="H32" s="317"/>
      <c r="I32" s="317"/>
      <c r="J32" s="317"/>
      <c r="Q32" s="317"/>
      <c r="R32" s="317"/>
      <c r="S32" s="317"/>
      <c r="T32" s="317"/>
      <c r="U32" s="317"/>
      <c r="V32" s="317"/>
      <c r="W32" s="317"/>
      <c r="X32" s="317"/>
      <c r="Y32" s="317"/>
      <c r="Z32" s="317"/>
      <c r="AA32" s="317"/>
      <c r="AB32" s="317"/>
      <c r="AC32" s="317"/>
      <c r="AD32" s="317"/>
      <c r="AE32" s="317"/>
    </row>
    <row r="33" spans="1:31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Q33" s="317"/>
      <c r="R33" s="317"/>
      <c r="S33" s="317"/>
      <c r="T33" s="317"/>
      <c r="U33" s="317"/>
      <c r="V33" s="317"/>
      <c r="W33" s="317"/>
      <c r="X33" s="317"/>
      <c r="Y33" s="317"/>
      <c r="Z33" s="317"/>
      <c r="AA33" s="317"/>
      <c r="AB33" s="317"/>
      <c r="AC33" s="317"/>
      <c r="AD33" s="317"/>
      <c r="AE33" s="317"/>
    </row>
    <row r="34" spans="1:31">
      <c r="A34" s="317"/>
      <c r="B34" s="317"/>
      <c r="C34" s="317"/>
      <c r="D34" s="317"/>
      <c r="E34" s="317"/>
      <c r="F34" s="317"/>
      <c r="G34" s="317"/>
      <c r="H34" s="317"/>
      <c r="I34" s="317"/>
      <c r="J34" s="317"/>
      <c r="Q34" s="317"/>
      <c r="R34" s="317"/>
      <c r="S34" s="317"/>
      <c r="T34" s="317"/>
      <c r="U34" s="317"/>
      <c r="V34" s="317"/>
      <c r="W34" s="317"/>
      <c r="X34" s="317"/>
      <c r="Y34" s="317"/>
      <c r="Z34" s="317"/>
      <c r="AA34" s="317"/>
      <c r="AB34" s="317"/>
      <c r="AC34" s="317"/>
      <c r="AD34" s="317"/>
      <c r="AE34" s="317"/>
    </row>
    <row r="35" spans="1:31">
      <c r="A35" s="317"/>
      <c r="B35" s="317"/>
      <c r="C35" s="317"/>
      <c r="D35" s="317"/>
      <c r="E35" s="317"/>
      <c r="F35" s="317"/>
      <c r="G35" s="317"/>
      <c r="H35" s="317"/>
      <c r="I35" s="317"/>
      <c r="J35" s="317"/>
      <c r="Q35" s="317"/>
      <c r="R35" s="317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</row>
    <row r="36" spans="1:31">
      <c r="A36" s="317"/>
      <c r="B36" s="317"/>
      <c r="C36" s="317"/>
      <c r="D36" s="317"/>
      <c r="E36" s="317"/>
      <c r="F36" s="317"/>
      <c r="G36" s="317"/>
      <c r="H36" s="317"/>
      <c r="I36" s="317"/>
      <c r="J36" s="317"/>
      <c r="Q36" s="317"/>
      <c r="R36" s="317"/>
      <c r="S36" s="317"/>
      <c r="T36" s="317"/>
      <c r="U36" s="317"/>
      <c r="V36" s="317"/>
      <c r="W36" s="317"/>
      <c r="X36" s="317"/>
      <c r="Y36" s="317"/>
      <c r="Z36" s="317"/>
      <c r="AA36" s="317"/>
      <c r="AB36" s="317"/>
      <c r="AC36" s="317"/>
      <c r="AD36" s="317"/>
      <c r="AE36" s="317"/>
    </row>
    <row r="37" spans="1:31">
      <c r="A37" s="317"/>
      <c r="B37" s="317"/>
      <c r="C37" s="317"/>
      <c r="D37" s="317"/>
      <c r="E37" s="317"/>
      <c r="F37" s="317"/>
      <c r="G37" s="317"/>
      <c r="H37" s="317"/>
      <c r="I37" s="317"/>
      <c r="J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</row>
    <row r="38" spans="1:31">
      <c r="A38" s="317"/>
      <c r="B38" s="317"/>
      <c r="C38" s="317"/>
      <c r="D38" s="317"/>
      <c r="E38" s="317"/>
      <c r="F38" s="317"/>
      <c r="G38" s="317"/>
      <c r="H38" s="317"/>
      <c r="I38" s="317"/>
      <c r="J38" s="317"/>
      <c r="Q38" s="317"/>
      <c r="R38" s="317"/>
      <c r="S38" s="317"/>
      <c r="T38" s="317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</row>
    <row r="39" spans="1:31">
      <c r="A39" s="317"/>
      <c r="B39" s="317"/>
      <c r="C39" s="317"/>
      <c r="D39" s="317"/>
      <c r="E39" s="317"/>
      <c r="F39" s="317"/>
      <c r="G39" s="317"/>
      <c r="H39" s="317"/>
      <c r="I39" s="317"/>
      <c r="J39" s="317"/>
      <c r="Q39" s="317"/>
      <c r="R39" s="317"/>
      <c r="S39" s="317"/>
      <c r="T39" s="317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</row>
    <row r="40" spans="1:31">
      <c r="A40" s="317"/>
      <c r="B40" s="317"/>
      <c r="C40" s="317"/>
      <c r="D40" s="317"/>
      <c r="E40" s="317"/>
      <c r="F40" s="317"/>
      <c r="G40" s="317"/>
      <c r="H40" s="317"/>
      <c r="I40" s="317"/>
      <c r="J40" s="317"/>
      <c r="Q40" s="317"/>
      <c r="R40" s="317"/>
      <c r="S40" s="317"/>
      <c r="T40" s="317"/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</row>
    <row r="41" spans="1:31">
      <c r="A41" s="317"/>
      <c r="B41" s="317"/>
      <c r="C41" s="317"/>
      <c r="D41" s="317"/>
      <c r="E41" s="317"/>
      <c r="F41" s="317"/>
      <c r="G41" s="317"/>
      <c r="H41" s="317"/>
      <c r="I41" s="317"/>
      <c r="J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="90" zoomScaleNormal="90" workbookViewId="0">
      <selection activeCell="L4" sqref="L4"/>
    </sheetView>
  </sheetViews>
  <sheetFormatPr defaultRowHeight="15"/>
  <cols>
    <col min="1" max="1" width="33.5703125" style="291" customWidth="1"/>
    <col min="2" max="3" width="6.85546875" style="39" bestFit="1" customWidth="1"/>
    <col min="4" max="4" width="6.42578125" style="39" bestFit="1" customWidth="1"/>
    <col min="5" max="5" width="6.5703125" style="168" customWidth="1"/>
    <col min="6" max="6" width="7" style="165" bestFit="1" customWidth="1"/>
    <col min="7" max="7" width="5.85546875" style="165" bestFit="1" customWidth="1"/>
    <col min="8" max="8" width="6.42578125" style="165" bestFit="1" customWidth="1"/>
    <col min="9" max="9" width="7" style="165" bestFit="1" customWidth="1"/>
    <col min="10" max="10" width="6.5703125" style="290" bestFit="1" customWidth="1"/>
    <col min="11" max="11" width="7.140625" style="165" bestFit="1" customWidth="1"/>
    <col min="12" max="12" width="6.28515625" style="165" bestFit="1" customWidth="1"/>
    <col min="13" max="13" width="6.42578125" style="39" bestFit="1" customWidth="1"/>
    <col min="14" max="14" width="6.7109375" style="39" bestFit="1" customWidth="1"/>
    <col min="15" max="15" width="7.140625" style="289" customWidth="1"/>
    <col min="16" max="16" width="14.5703125" style="39" customWidth="1"/>
    <col min="17" max="17" width="9.140625" style="39" customWidth="1"/>
    <col min="18" max="16384" width="9.140625" style="39"/>
  </cols>
  <sheetData>
    <row r="1" spans="1:16">
      <c r="A1" s="314" t="s">
        <v>24</v>
      </c>
      <c r="B1" s="236"/>
      <c r="C1" s="236"/>
      <c r="D1" s="236"/>
      <c r="E1" s="237"/>
      <c r="F1" s="272"/>
      <c r="G1" s="272"/>
    </row>
    <row r="2" spans="1:16">
      <c r="A2" s="271" t="s">
        <v>14</v>
      </c>
      <c r="B2" s="97"/>
      <c r="C2" s="97"/>
      <c r="D2" s="97"/>
      <c r="E2" s="55"/>
      <c r="F2" s="96"/>
      <c r="G2" s="96"/>
    </row>
    <row r="3" spans="1:16">
      <c r="A3" s="271"/>
      <c r="B3" s="97"/>
      <c r="C3" s="97"/>
      <c r="D3" s="97"/>
      <c r="E3" s="55"/>
      <c r="F3" s="96"/>
      <c r="G3" s="96"/>
    </row>
    <row r="4" spans="1:16" ht="31.5">
      <c r="A4" s="315" t="s">
        <v>404</v>
      </c>
      <c r="B4" s="97"/>
      <c r="C4" s="97"/>
      <c r="D4" s="97"/>
      <c r="E4" s="55"/>
      <c r="F4" s="96"/>
      <c r="G4" s="96"/>
    </row>
    <row r="5" spans="1:16" ht="15.75" thickBot="1"/>
    <row r="6" spans="1:16" ht="39.75" thickBot="1">
      <c r="A6" s="313" t="s">
        <v>403</v>
      </c>
      <c r="B6" s="311">
        <v>45627</v>
      </c>
      <c r="C6" s="310">
        <v>45597</v>
      </c>
      <c r="D6" s="312">
        <v>45566</v>
      </c>
      <c r="E6" s="311">
        <v>45536</v>
      </c>
      <c r="F6" s="310">
        <v>45505</v>
      </c>
      <c r="G6" s="312">
        <v>45474</v>
      </c>
      <c r="H6" s="311">
        <v>45444</v>
      </c>
      <c r="I6" s="311">
        <v>45413</v>
      </c>
      <c r="J6" s="311">
        <v>45383</v>
      </c>
      <c r="K6" s="311">
        <v>45352</v>
      </c>
      <c r="L6" s="311">
        <v>45323</v>
      </c>
      <c r="M6" s="310">
        <v>45292</v>
      </c>
      <c r="N6" s="177" t="s">
        <v>11</v>
      </c>
      <c r="O6" s="177" t="s">
        <v>16</v>
      </c>
      <c r="P6" s="309" t="s">
        <v>402</v>
      </c>
    </row>
    <row r="7" spans="1:16">
      <c r="A7" s="265" t="s">
        <v>401</v>
      </c>
      <c r="B7" s="260">
        <v>32</v>
      </c>
      <c r="C7" s="260">
        <v>26</v>
      </c>
      <c r="D7" s="260">
        <v>21</v>
      </c>
      <c r="E7" s="260">
        <v>14</v>
      </c>
      <c r="F7" s="260">
        <v>27</v>
      </c>
      <c r="G7" s="260">
        <v>29</v>
      </c>
      <c r="H7" s="260">
        <v>26</v>
      </c>
      <c r="I7" s="260">
        <v>20</v>
      </c>
      <c r="J7" s="260">
        <v>47</v>
      </c>
      <c r="K7" s="251">
        <v>21</v>
      </c>
      <c r="L7" s="260">
        <v>22</v>
      </c>
      <c r="M7" s="308">
        <v>22</v>
      </c>
      <c r="N7" s="307">
        <f t="shared" ref="N7:N38" si="0">SUM(B7:M7)</f>
        <v>307</v>
      </c>
      <c r="O7" s="306">
        <f t="shared" ref="O7:O39" si="1">AVERAGE(B7:M7)</f>
        <v>25.583333333333332</v>
      </c>
      <c r="P7" s="305">
        <f t="shared" ref="P7:P38" si="2">N7/$N$39*100</f>
        <v>2.1838099302888034</v>
      </c>
    </row>
    <row r="8" spans="1:16">
      <c r="A8" s="259" t="s">
        <v>400</v>
      </c>
      <c r="B8" s="251">
        <v>48</v>
      </c>
      <c r="C8" s="251">
        <v>51</v>
      </c>
      <c r="D8" s="251">
        <v>60</v>
      </c>
      <c r="E8" s="251">
        <v>52</v>
      </c>
      <c r="F8" s="251">
        <v>48</v>
      </c>
      <c r="G8" s="251">
        <v>40</v>
      </c>
      <c r="H8" s="251">
        <v>39</v>
      </c>
      <c r="I8" s="251">
        <v>52</v>
      </c>
      <c r="J8" s="251">
        <v>55</v>
      </c>
      <c r="K8" s="251">
        <v>66</v>
      </c>
      <c r="L8" s="251">
        <v>48</v>
      </c>
      <c r="M8" s="304">
        <v>48</v>
      </c>
      <c r="N8" s="303">
        <f t="shared" si="0"/>
        <v>607</v>
      </c>
      <c r="O8" s="302">
        <f t="shared" si="1"/>
        <v>50.583333333333336</v>
      </c>
      <c r="P8" s="298">
        <f t="shared" si="2"/>
        <v>4.3178261488120642</v>
      </c>
    </row>
    <row r="9" spans="1:16">
      <c r="A9" s="259" t="s">
        <v>399</v>
      </c>
      <c r="B9" s="251">
        <v>47</v>
      </c>
      <c r="C9" s="251">
        <v>54</v>
      </c>
      <c r="D9" s="251">
        <v>49</v>
      </c>
      <c r="E9" s="251">
        <v>52</v>
      </c>
      <c r="F9" s="251">
        <v>39</v>
      </c>
      <c r="G9" s="251">
        <v>38</v>
      </c>
      <c r="H9" s="251">
        <v>35</v>
      </c>
      <c r="I9" s="251">
        <v>31</v>
      </c>
      <c r="J9" s="251">
        <v>58</v>
      </c>
      <c r="K9" s="251">
        <v>33</v>
      </c>
      <c r="L9" s="251">
        <v>33</v>
      </c>
      <c r="M9" s="304">
        <v>34</v>
      </c>
      <c r="N9" s="303">
        <f t="shared" si="0"/>
        <v>503</v>
      </c>
      <c r="O9" s="302">
        <f t="shared" si="1"/>
        <v>41.916666666666664</v>
      </c>
      <c r="P9" s="298">
        <f t="shared" si="2"/>
        <v>3.578033859724</v>
      </c>
    </row>
    <row r="10" spans="1:16">
      <c r="A10" s="259" t="s">
        <v>398</v>
      </c>
      <c r="B10" s="251">
        <v>32</v>
      </c>
      <c r="C10" s="251">
        <v>38</v>
      </c>
      <c r="D10" s="251">
        <v>35</v>
      </c>
      <c r="E10" s="251">
        <v>34</v>
      </c>
      <c r="F10" s="251">
        <v>32</v>
      </c>
      <c r="G10" s="251">
        <v>41</v>
      </c>
      <c r="H10" s="251">
        <v>67</v>
      </c>
      <c r="I10" s="251">
        <v>49</v>
      </c>
      <c r="J10" s="251">
        <v>42</v>
      </c>
      <c r="K10" s="251">
        <v>47</v>
      </c>
      <c r="L10" s="251">
        <v>51</v>
      </c>
      <c r="M10" s="304">
        <v>29</v>
      </c>
      <c r="N10" s="303">
        <f t="shared" si="0"/>
        <v>497</v>
      </c>
      <c r="O10" s="302">
        <f t="shared" si="1"/>
        <v>41.416666666666664</v>
      </c>
      <c r="P10" s="298">
        <f t="shared" si="2"/>
        <v>3.535353535353535</v>
      </c>
    </row>
    <row r="11" spans="1:16">
      <c r="A11" s="259" t="s">
        <v>397</v>
      </c>
      <c r="B11" s="251">
        <v>24</v>
      </c>
      <c r="C11" s="251">
        <v>15</v>
      </c>
      <c r="D11" s="251">
        <v>26</v>
      </c>
      <c r="E11" s="251">
        <v>23</v>
      </c>
      <c r="F11" s="251">
        <v>39</v>
      </c>
      <c r="G11" s="251">
        <v>43</v>
      </c>
      <c r="H11" s="251">
        <v>36</v>
      </c>
      <c r="I11" s="251">
        <v>36</v>
      </c>
      <c r="J11" s="251">
        <v>35</v>
      </c>
      <c r="K11" s="251">
        <v>28</v>
      </c>
      <c r="L11" s="251">
        <v>38</v>
      </c>
      <c r="M11" s="304">
        <v>43</v>
      </c>
      <c r="N11" s="303">
        <f t="shared" si="0"/>
        <v>386</v>
      </c>
      <c r="O11" s="302">
        <f t="shared" si="1"/>
        <v>32.166666666666664</v>
      </c>
      <c r="P11" s="298">
        <f t="shared" si="2"/>
        <v>2.7457675344999291</v>
      </c>
    </row>
    <row r="12" spans="1:16">
      <c r="A12" s="259" t="s">
        <v>396</v>
      </c>
      <c r="B12" s="251">
        <v>15</v>
      </c>
      <c r="C12" s="251">
        <v>26</v>
      </c>
      <c r="D12" s="251">
        <v>33</v>
      </c>
      <c r="E12" s="251">
        <v>16</v>
      </c>
      <c r="F12" s="251">
        <v>29</v>
      </c>
      <c r="G12" s="251">
        <v>27</v>
      </c>
      <c r="H12" s="251">
        <v>26</v>
      </c>
      <c r="I12" s="251">
        <v>25</v>
      </c>
      <c r="J12" s="251">
        <v>29</v>
      </c>
      <c r="K12" s="251">
        <v>27</v>
      </c>
      <c r="L12" s="251">
        <v>24</v>
      </c>
      <c r="M12" s="304">
        <v>35</v>
      </c>
      <c r="N12" s="303">
        <f t="shared" si="0"/>
        <v>312</v>
      </c>
      <c r="O12" s="302">
        <f t="shared" si="1"/>
        <v>26</v>
      </c>
      <c r="P12" s="298">
        <f t="shared" si="2"/>
        <v>2.2193768672641911</v>
      </c>
    </row>
    <row r="13" spans="1:16">
      <c r="A13" s="259" t="s">
        <v>395</v>
      </c>
      <c r="B13" s="251">
        <v>10</v>
      </c>
      <c r="C13" s="251">
        <v>4</v>
      </c>
      <c r="D13" s="251">
        <v>4</v>
      </c>
      <c r="E13" s="251">
        <v>4</v>
      </c>
      <c r="F13" s="251">
        <v>9</v>
      </c>
      <c r="G13" s="251">
        <v>4</v>
      </c>
      <c r="H13" s="251">
        <v>5</v>
      </c>
      <c r="I13" s="251">
        <v>9</v>
      </c>
      <c r="J13" s="251">
        <v>7</v>
      </c>
      <c r="K13" s="251">
        <v>6</v>
      </c>
      <c r="L13" s="251">
        <v>12</v>
      </c>
      <c r="M13" s="304">
        <v>8</v>
      </c>
      <c r="N13" s="303">
        <f t="shared" si="0"/>
        <v>82</v>
      </c>
      <c r="O13" s="302">
        <f t="shared" si="1"/>
        <v>6.833333333333333</v>
      </c>
      <c r="P13" s="298">
        <f t="shared" si="2"/>
        <v>0.58329776639635789</v>
      </c>
    </row>
    <row r="14" spans="1:16">
      <c r="A14" s="259" t="s">
        <v>394</v>
      </c>
      <c r="B14" s="251">
        <v>6</v>
      </c>
      <c r="C14" s="251">
        <v>6</v>
      </c>
      <c r="D14" s="251">
        <v>16</v>
      </c>
      <c r="E14" s="251">
        <v>8</v>
      </c>
      <c r="F14" s="251">
        <v>16</v>
      </c>
      <c r="G14" s="251">
        <v>13</v>
      </c>
      <c r="H14" s="251">
        <v>12</v>
      </c>
      <c r="I14" s="251">
        <v>12</v>
      </c>
      <c r="J14" s="251">
        <v>13</v>
      </c>
      <c r="K14" s="251">
        <v>12</v>
      </c>
      <c r="L14" s="251">
        <v>8</v>
      </c>
      <c r="M14" s="304">
        <v>10</v>
      </c>
      <c r="N14" s="303">
        <f t="shared" si="0"/>
        <v>132</v>
      </c>
      <c r="O14" s="302">
        <f t="shared" si="1"/>
        <v>11</v>
      </c>
      <c r="P14" s="298">
        <f t="shared" si="2"/>
        <v>0.93896713615023475</v>
      </c>
    </row>
    <row r="15" spans="1:16">
      <c r="A15" s="259" t="s">
        <v>393</v>
      </c>
      <c r="B15" s="251">
        <v>12</v>
      </c>
      <c r="C15" s="251">
        <v>20</v>
      </c>
      <c r="D15" s="251">
        <v>27</v>
      </c>
      <c r="E15" s="251">
        <v>26</v>
      </c>
      <c r="F15" s="251">
        <v>35</v>
      </c>
      <c r="G15" s="251">
        <v>24</v>
      </c>
      <c r="H15" s="251">
        <v>32</v>
      </c>
      <c r="I15" s="251">
        <v>22</v>
      </c>
      <c r="J15" s="251">
        <v>39</v>
      </c>
      <c r="K15" s="251">
        <v>40</v>
      </c>
      <c r="L15" s="251">
        <v>14</v>
      </c>
      <c r="M15" s="304">
        <v>32</v>
      </c>
      <c r="N15" s="303">
        <f t="shared" si="0"/>
        <v>323</v>
      </c>
      <c r="O15" s="302">
        <f t="shared" si="1"/>
        <v>26.916666666666668</v>
      </c>
      <c r="P15" s="298">
        <f t="shared" si="2"/>
        <v>2.2976241286100438</v>
      </c>
    </row>
    <row r="16" spans="1:16">
      <c r="A16" s="259" t="s">
        <v>392</v>
      </c>
      <c r="B16" s="251">
        <v>19</v>
      </c>
      <c r="C16" s="251">
        <v>21</v>
      </c>
      <c r="D16" s="251">
        <v>20</v>
      </c>
      <c r="E16" s="251">
        <v>18</v>
      </c>
      <c r="F16" s="251">
        <v>24</v>
      </c>
      <c r="G16" s="251">
        <v>10</v>
      </c>
      <c r="H16" s="251">
        <v>13</v>
      </c>
      <c r="I16" s="251">
        <v>10</v>
      </c>
      <c r="J16" s="251">
        <v>15</v>
      </c>
      <c r="K16" s="251">
        <v>20</v>
      </c>
      <c r="L16" s="251">
        <v>14</v>
      </c>
      <c r="M16" s="304">
        <v>7</v>
      </c>
      <c r="N16" s="303">
        <f t="shared" si="0"/>
        <v>191</v>
      </c>
      <c r="O16" s="302">
        <f t="shared" si="1"/>
        <v>15.916666666666666</v>
      </c>
      <c r="P16" s="298">
        <f t="shared" si="2"/>
        <v>1.3586569924598093</v>
      </c>
    </row>
    <row r="17" spans="1:20">
      <c r="A17" s="259" t="s">
        <v>391</v>
      </c>
      <c r="B17" s="251">
        <v>57</v>
      </c>
      <c r="C17" s="251">
        <v>35</v>
      </c>
      <c r="D17" s="251">
        <v>59</v>
      </c>
      <c r="E17" s="251">
        <v>71</v>
      </c>
      <c r="F17" s="251">
        <v>54</v>
      </c>
      <c r="G17" s="251">
        <v>108</v>
      </c>
      <c r="H17" s="251">
        <v>64</v>
      </c>
      <c r="I17" s="251">
        <v>48</v>
      </c>
      <c r="J17" s="251">
        <v>42</v>
      </c>
      <c r="K17" s="251">
        <v>64</v>
      </c>
      <c r="L17" s="251">
        <v>48</v>
      </c>
      <c r="M17" s="304">
        <v>45</v>
      </c>
      <c r="N17" s="303">
        <f t="shared" si="0"/>
        <v>695</v>
      </c>
      <c r="O17" s="302">
        <f t="shared" si="1"/>
        <v>57.916666666666664</v>
      </c>
      <c r="P17" s="298">
        <f t="shared" si="2"/>
        <v>4.9438042395788875</v>
      </c>
    </row>
    <row r="18" spans="1:20">
      <c r="A18" s="259" t="s">
        <v>390</v>
      </c>
      <c r="B18" s="251">
        <v>25</v>
      </c>
      <c r="C18" s="251">
        <v>21</v>
      </c>
      <c r="D18" s="251">
        <v>27</v>
      </c>
      <c r="E18" s="251">
        <v>25</v>
      </c>
      <c r="F18" s="251">
        <v>24</v>
      </c>
      <c r="G18" s="251">
        <v>18</v>
      </c>
      <c r="H18" s="251">
        <v>28</v>
      </c>
      <c r="I18" s="251">
        <v>24</v>
      </c>
      <c r="J18" s="251">
        <v>26</v>
      </c>
      <c r="K18" s="251">
        <v>25</v>
      </c>
      <c r="L18" s="251">
        <v>39</v>
      </c>
      <c r="M18" s="304">
        <v>21</v>
      </c>
      <c r="N18" s="303">
        <f t="shared" si="0"/>
        <v>303</v>
      </c>
      <c r="O18" s="302">
        <f t="shared" si="1"/>
        <v>25.25</v>
      </c>
      <c r="P18" s="298">
        <f t="shared" si="2"/>
        <v>2.1553563807084934</v>
      </c>
    </row>
    <row r="19" spans="1:20">
      <c r="A19" s="259" t="s">
        <v>389</v>
      </c>
      <c r="B19" s="251">
        <v>43</v>
      </c>
      <c r="C19" s="251">
        <v>41</v>
      </c>
      <c r="D19" s="251">
        <v>51</v>
      </c>
      <c r="E19" s="251">
        <v>50</v>
      </c>
      <c r="F19" s="251">
        <v>57</v>
      </c>
      <c r="G19" s="251">
        <v>44</v>
      </c>
      <c r="H19" s="251">
        <v>44</v>
      </c>
      <c r="I19" s="251">
        <v>35</v>
      </c>
      <c r="J19" s="251">
        <v>70</v>
      </c>
      <c r="K19" s="251">
        <v>50</v>
      </c>
      <c r="L19" s="251">
        <v>44</v>
      </c>
      <c r="M19" s="304">
        <v>48</v>
      </c>
      <c r="N19" s="303">
        <f t="shared" si="0"/>
        <v>577</v>
      </c>
      <c r="O19" s="302">
        <f t="shared" si="1"/>
        <v>48.083333333333336</v>
      </c>
      <c r="P19" s="298">
        <f t="shared" si="2"/>
        <v>4.1044245269597379</v>
      </c>
    </row>
    <row r="20" spans="1:20">
      <c r="A20" s="259" t="s">
        <v>388</v>
      </c>
      <c r="B20" s="251">
        <v>15</v>
      </c>
      <c r="C20" s="251">
        <v>19</v>
      </c>
      <c r="D20" s="251">
        <v>26</v>
      </c>
      <c r="E20" s="251">
        <v>28</v>
      </c>
      <c r="F20" s="251">
        <v>19</v>
      </c>
      <c r="G20" s="251">
        <v>15</v>
      </c>
      <c r="H20" s="251">
        <v>21</v>
      </c>
      <c r="I20" s="251">
        <v>29</v>
      </c>
      <c r="J20" s="251">
        <v>32</v>
      </c>
      <c r="K20" s="251">
        <v>22</v>
      </c>
      <c r="L20" s="251">
        <v>21</v>
      </c>
      <c r="M20" s="304">
        <v>30</v>
      </c>
      <c r="N20" s="303">
        <f t="shared" si="0"/>
        <v>277</v>
      </c>
      <c r="O20" s="302">
        <f t="shared" si="1"/>
        <v>23.083333333333332</v>
      </c>
      <c r="P20" s="298">
        <f t="shared" si="2"/>
        <v>1.9704083084364772</v>
      </c>
    </row>
    <row r="21" spans="1:20">
      <c r="A21" s="259" t="s">
        <v>387</v>
      </c>
      <c r="B21" s="251">
        <v>24</v>
      </c>
      <c r="C21" s="251">
        <v>38</v>
      </c>
      <c r="D21" s="251">
        <v>36</v>
      </c>
      <c r="E21" s="251">
        <v>25</v>
      </c>
      <c r="F21" s="251">
        <v>37</v>
      </c>
      <c r="G21" s="251">
        <v>42</v>
      </c>
      <c r="H21" s="251">
        <v>18</v>
      </c>
      <c r="I21" s="251">
        <v>30</v>
      </c>
      <c r="J21" s="251">
        <v>29</v>
      </c>
      <c r="K21" s="251">
        <v>23</v>
      </c>
      <c r="L21" s="251">
        <v>24</v>
      </c>
      <c r="M21" s="304">
        <v>35</v>
      </c>
      <c r="N21" s="303">
        <f t="shared" si="0"/>
        <v>361</v>
      </c>
      <c r="O21" s="302">
        <f t="shared" si="1"/>
        <v>30.083333333333332</v>
      </c>
      <c r="P21" s="298">
        <f t="shared" si="2"/>
        <v>2.5679328496229905</v>
      </c>
      <c r="Q21" s="240"/>
      <c r="T21" s="59"/>
    </row>
    <row r="22" spans="1:20">
      <c r="A22" s="259" t="s">
        <v>386</v>
      </c>
      <c r="B22" s="251">
        <v>45</v>
      </c>
      <c r="C22" s="251">
        <v>51</v>
      </c>
      <c r="D22" s="251">
        <v>68</v>
      </c>
      <c r="E22" s="251">
        <v>139</v>
      </c>
      <c r="F22" s="251">
        <v>79</v>
      </c>
      <c r="G22" s="251">
        <v>52</v>
      </c>
      <c r="H22" s="251">
        <v>82</v>
      </c>
      <c r="I22" s="251">
        <v>62</v>
      </c>
      <c r="J22" s="251">
        <v>92</v>
      </c>
      <c r="K22" s="251">
        <v>93</v>
      </c>
      <c r="L22" s="251">
        <v>83</v>
      </c>
      <c r="M22" s="304">
        <v>92</v>
      </c>
      <c r="N22" s="303">
        <f t="shared" si="0"/>
        <v>938</v>
      </c>
      <c r="O22" s="302">
        <f t="shared" si="1"/>
        <v>78.166666666666671</v>
      </c>
      <c r="P22" s="298">
        <f t="shared" si="2"/>
        <v>6.6723573765827284</v>
      </c>
      <c r="Q22" s="240"/>
      <c r="T22" s="59"/>
    </row>
    <row r="23" spans="1:20">
      <c r="A23" s="259" t="s">
        <v>385</v>
      </c>
      <c r="B23" s="251">
        <v>27</v>
      </c>
      <c r="C23" s="251">
        <v>25</v>
      </c>
      <c r="D23" s="251">
        <v>38</v>
      </c>
      <c r="E23" s="251">
        <v>26</v>
      </c>
      <c r="F23" s="251">
        <v>26</v>
      </c>
      <c r="G23" s="251">
        <v>37</v>
      </c>
      <c r="H23" s="251">
        <v>25</v>
      </c>
      <c r="I23" s="251">
        <v>27</v>
      </c>
      <c r="J23" s="251">
        <v>31</v>
      </c>
      <c r="K23" s="251">
        <v>23</v>
      </c>
      <c r="L23" s="251">
        <v>26</v>
      </c>
      <c r="M23" s="304">
        <v>23</v>
      </c>
      <c r="N23" s="303">
        <f t="shared" si="0"/>
        <v>334</v>
      </c>
      <c r="O23" s="302">
        <f t="shared" si="1"/>
        <v>27.833333333333332</v>
      </c>
      <c r="P23" s="298">
        <f t="shared" si="2"/>
        <v>2.375871389955897</v>
      </c>
      <c r="Q23" s="240"/>
      <c r="T23" s="59"/>
    </row>
    <row r="24" spans="1:20">
      <c r="A24" s="259" t="s">
        <v>384</v>
      </c>
      <c r="B24" s="251">
        <v>72</v>
      </c>
      <c r="C24" s="251">
        <v>50</v>
      </c>
      <c r="D24" s="251">
        <v>69</v>
      </c>
      <c r="E24" s="251">
        <v>54</v>
      </c>
      <c r="F24" s="251">
        <v>70</v>
      </c>
      <c r="G24" s="251">
        <v>78</v>
      </c>
      <c r="H24" s="251">
        <v>66</v>
      </c>
      <c r="I24" s="251">
        <v>65</v>
      </c>
      <c r="J24" s="251">
        <v>52</v>
      </c>
      <c r="K24" s="251">
        <v>47</v>
      </c>
      <c r="L24" s="251">
        <v>76</v>
      </c>
      <c r="M24" s="304">
        <v>62</v>
      </c>
      <c r="N24" s="303">
        <f t="shared" si="0"/>
        <v>761</v>
      </c>
      <c r="O24" s="302">
        <f t="shared" si="1"/>
        <v>63.416666666666664</v>
      </c>
      <c r="P24" s="298">
        <f t="shared" si="2"/>
        <v>5.4132878076540045</v>
      </c>
      <c r="Q24" s="240"/>
      <c r="T24" s="59"/>
    </row>
    <row r="25" spans="1:20">
      <c r="A25" s="259" t="s">
        <v>383</v>
      </c>
      <c r="B25" s="251">
        <v>7</v>
      </c>
      <c r="C25" s="251">
        <v>8</v>
      </c>
      <c r="D25" s="251">
        <v>7</v>
      </c>
      <c r="E25" s="251">
        <v>7</v>
      </c>
      <c r="F25" s="251">
        <v>7</v>
      </c>
      <c r="G25" s="251">
        <v>8</v>
      </c>
      <c r="H25" s="251">
        <v>17</v>
      </c>
      <c r="I25" s="251">
        <v>16</v>
      </c>
      <c r="J25" s="251">
        <v>11</v>
      </c>
      <c r="K25" s="251">
        <v>18</v>
      </c>
      <c r="L25" s="251">
        <v>12</v>
      </c>
      <c r="M25" s="304">
        <v>17</v>
      </c>
      <c r="N25" s="303">
        <f t="shared" si="0"/>
        <v>135</v>
      </c>
      <c r="O25" s="302">
        <f t="shared" si="1"/>
        <v>11.25</v>
      </c>
      <c r="P25" s="298">
        <f t="shared" si="2"/>
        <v>0.96030729833546724</v>
      </c>
      <c r="Q25" s="240"/>
      <c r="T25" s="59"/>
    </row>
    <row r="26" spans="1:20">
      <c r="A26" s="259" t="s">
        <v>382</v>
      </c>
      <c r="B26" s="251">
        <v>66</v>
      </c>
      <c r="C26" s="251">
        <v>72</v>
      </c>
      <c r="D26" s="251">
        <v>48</v>
      </c>
      <c r="E26" s="251">
        <v>62</v>
      </c>
      <c r="F26" s="251">
        <v>44</v>
      </c>
      <c r="G26" s="251">
        <v>64</v>
      </c>
      <c r="H26" s="251">
        <v>66</v>
      </c>
      <c r="I26" s="251">
        <v>67</v>
      </c>
      <c r="J26" s="251">
        <v>67</v>
      </c>
      <c r="K26" s="251">
        <v>70</v>
      </c>
      <c r="L26" s="251">
        <v>70</v>
      </c>
      <c r="M26" s="304">
        <v>99</v>
      </c>
      <c r="N26" s="303">
        <f t="shared" si="0"/>
        <v>795</v>
      </c>
      <c r="O26" s="302">
        <f t="shared" si="1"/>
        <v>66.25</v>
      </c>
      <c r="P26" s="298">
        <f t="shared" si="2"/>
        <v>5.6551429790866408</v>
      </c>
      <c r="Q26" s="240"/>
      <c r="T26" s="59"/>
    </row>
    <row r="27" spans="1:20">
      <c r="A27" s="259" t="s">
        <v>381</v>
      </c>
      <c r="B27" s="251">
        <v>5</v>
      </c>
      <c r="C27" s="251">
        <v>7</v>
      </c>
      <c r="D27" s="251">
        <v>5</v>
      </c>
      <c r="E27" s="251">
        <v>6</v>
      </c>
      <c r="F27" s="251">
        <v>2</v>
      </c>
      <c r="G27" s="251">
        <v>2</v>
      </c>
      <c r="H27" s="251">
        <v>8</v>
      </c>
      <c r="I27" s="251">
        <v>9</v>
      </c>
      <c r="J27" s="251">
        <v>8</v>
      </c>
      <c r="K27" s="251">
        <v>3</v>
      </c>
      <c r="L27" s="251">
        <v>8</v>
      </c>
      <c r="M27" s="304">
        <v>16</v>
      </c>
      <c r="N27" s="303">
        <f t="shared" si="0"/>
        <v>79</v>
      </c>
      <c r="O27" s="302">
        <f t="shared" si="1"/>
        <v>6.583333333333333</v>
      </c>
      <c r="P27" s="298">
        <f t="shared" si="2"/>
        <v>0.56195760421112528</v>
      </c>
      <c r="Q27" s="240"/>
      <c r="T27" s="59"/>
    </row>
    <row r="28" spans="1:20">
      <c r="A28" s="259" t="s">
        <v>380</v>
      </c>
      <c r="B28" s="251">
        <v>39</v>
      </c>
      <c r="C28" s="251">
        <v>51</v>
      </c>
      <c r="D28" s="251">
        <v>53</v>
      </c>
      <c r="E28" s="251">
        <v>40</v>
      </c>
      <c r="F28" s="251">
        <v>41</v>
      </c>
      <c r="G28" s="251">
        <v>31</v>
      </c>
      <c r="H28" s="251">
        <v>51</v>
      </c>
      <c r="I28" s="251">
        <v>57</v>
      </c>
      <c r="J28" s="251">
        <v>52</v>
      </c>
      <c r="K28" s="251">
        <v>38</v>
      </c>
      <c r="L28" s="251">
        <v>48</v>
      </c>
      <c r="M28" s="304">
        <v>52</v>
      </c>
      <c r="N28" s="303">
        <f t="shared" si="0"/>
        <v>553</v>
      </c>
      <c r="O28" s="302">
        <f t="shared" si="1"/>
        <v>46.083333333333336</v>
      </c>
      <c r="P28" s="298">
        <f t="shared" si="2"/>
        <v>3.9337032294778771</v>
      </c>
      <c r="Q28" s="240"/>
      <c r="T28" s="59"/>
    </row>
    <row r="29" spans="1:20">
      <c r="A29" s="259" t="s">
        <v>379</v>
      </c>
      <c r="B29" s="251">
        <v>45</v>
      </c>
      <c r="C29" s="251">
        <v>58</v>
      </c>
      <c r="D29" s="251">
        <v>59</v>
      </c>
      <c r="E29" s="251">
        <v>44</v>
      </c>
      <c r="F29" s="251">
        <v>41</v>
      </c>
      <c r="G29" s="251">
        <v>52</v>
      </c>
      <c r="H29" s="251">
        <v>59</v>
      </c>
      <c r="I29" s="251">
        <v>42</v>
      </c>
      <c r="J29" s="251">
        <v>64</v>
      </c>
      <c r="K29" s="251">
        <v>45</v>
      </c>
      <c r="L29" s="251">
        <v>45</v>
      </c>
      <c r="M29" s="304">
        <v>43</v>
      </c>
      <c r="N29" s="303">
        <f t="shared" si="0"/>
        <v>597</v>
      </c>
      <c r="O29" s="302">
        <f t="shared" si="1"/>
        <v>49.75</v>
      </c>
      <c r="P29" s="298">
        <f t="shared" si="2"/>
        <v>4.2466922748612888</v>
      </c>
      <c r="Q29" s="240"/>
      <c r="T29" s="59"/>
    </row>
    <row r="30" spans="1:20">
      <c r="A30" s="259" t="s">
        <v>378</v>
      </c>
      <c r="B30" s="251">
        <v>33</v>
      </c>
      <c r="C30" s="251">
        <v>40</v>
      </c>
      <c r="D30" s="251">
        <v>42</v>
      </c>
      <c r="E30" s="251">
        <v>42</v>
      </c>
      <c r="F30" s="251">
        <v>54</v>
      </c>
      <c r="G30" s="251">
        <v>58</v>
      </c>
      <c r="H30" s="251">
        <v>60</v>
      </c>
      <c r="I30" s="251">
        <v>49</v>
      </c>
      <c r="J30" s="251">
        <v>72</v>
      </c>
      <c r="K30" s="251">
        <v>66</v>
      </c>
      <c r="L30" s="251">
        <v>62</v>
      </c>
      <c r="M30" s="304">
        <v>57</v>
      </c>
      <c r="N30" s="303">
        <f t="shared" si="0"/>
        <v>635</v>
      </c>
      <c r="O30" s="302">
        <f t="shared" si="1"/>
        <v>52.916666666666664</v>
      </c>
      <c r="P30" s="298">
        <f t="shared" si="2"/>
        <v>4.517000995874235</v>
      </c>
      <c r="Q30" s="240"/>
      <c r="T30" s="59"/>
    </row>
    <row r="31" spans="1:20">
      <c r="A31" s="259" t="s">
        <v>377</v>
      </c>
      <c r="B31" s="251">
        <v>42</v>
      </c>
      <c r="C31" s="251">
        <v>42</v>
      </c>
      <c r="D31" s="251">
        <v>59</v>
      </c>
      <c r="E31" s="251">
        <v>49</v>
      </c>
      <c r="F31" s="251">
        <v>46</v>
      </c>
      <c r="G31" s="251">
        <v>36</v>
      </c>
      <c r="H31" s="251">
        <v>41</v>
      </c>
      <c r="I31" s="251">
        <v>63</v>
      </c>
      <c r="J31" s="251">
        <v>31</v>
      </c>
      <c r="K31" s="251">
        <v>59</v>
      </c>
      <c r="L31" s="251">
        <v>57</v>
      </c>
      <c r="M31" s="304">
        <v>57</v>
      </c>
      <c r="N31" s="303">
        <f t="shared" si="0"/>
        <v>582</v>
      </c>
      <c r="O31" s="302">
        <f t="shared" si="1"/>
        <v>48.5</v>
      </c>
      <c r="P31" s="298">
        <f t="shared" si="2"/>
        <v>4.1399914639351261</v>
      </c>
      <c r="Q31" s="240"/>
      <c r="T31" s="59"/>
    </row>
    <row r="32" spans="1:20">
      <c r="A32" s="259" t="s">
        <v>376</v>
      </c>
      <c r="B32" s="251">
        <v>27</v>
      </c>
      <c r="C32" s="251">
        <v>13</v>
      </c>
      <c r="D32" s="251">
        <v>26</v>
      </c>
      <c r="E32" s="251">
        <v>24</v>
      </c>
      <c r="F32" s="251">
        <v>24</v>
      </c>
      <c r="G32" s="251">
        <v>15</v>
      </c>
      <c r="H32" s="251">
        <v>27</v>
      </c>
      <c r="I32" s="251">
        <v>31</v>
      </c>
      <c r="J32" s="251">
        <v>27</v>
      </c>
      <c r="K32" s="251">
        <v>27</v>
      </c>
      <c r="L32" s="251">
        <v>32</v>
      </c>
      <c r="M32" s="304">
        <v>32</v>
      </c>
      <c r="N32" s="303">
        <f t="shared" si="0"/>
        <v>305</v>
      </c>
      <c r="O32" s="302">
        <f t="shared" si="1"/>
        <v>25.416666666666668</v>
      </c>
      <c r="P32" s="298">
        <f t="shared" si="2"/>
        <v>2.1695831554986484</v>
      </c>
      <c r="Q32" s="240"/>
      <c r="T32" s="59"/>
    </row>
    <row r="33" spans="1:20">
      <c r="A33" s="259" t="s">
        <v>375</v>
      </c>
      <c r="B33" s="251">
        <v>14</v>
      </c>
      <c r="C33" s="251">
        <v>14</v>
      </c>
      <c r="D33" s="251">
        <v>19</v>
      </c>
      <c r="E33" s="251">
        <v>17</v>
      </c>
      <c r="F33" s="251">
        <v>9</v>
      </c>
      <c r="G33" s="251">
        <v>14</v>
      </c>
      <c r="H33" s="251">
        <v>17</v>
      </c>
      <c r="I33" s="251">
        <v>12</v>
      </c>
      <c r="J33" s="251">
        <v>19</v>
      </c>
      <c r="K33" s="251">
        <v>18</v>
      </c>
      <c r="L33" s="251">
        <v>15</v>
      </c>
      <c r="M33" s="304">
        <v>14</v>
      </c>
      <c r="N33" s="303">
        <f t="shared" si="0"/>
        <v>182</v>
      </c>
      <c r="O33" s="302">
        <f t="shared" si="1"/>
        <v>15.166666666666666</v>
      </c>
      <c r="P33" s="298">
        <f t="shared" si="2"/>
        <v>1.2946365059041116</v>
      </c>
      <c r="Q33" s="240"/>
      <c r="T33" s="59"/>
    </row>
    <row r="34" spans="1:20">
      <c r="A34" s="259" t="s">
        <v>374</v>
      </c>
      <c r="B34" s="251">
        <v>4</v>
      </c>
      <c r="C34" s="251">
        <v>7</v>
      </c>
      <c r="D34" s="251">
        <v>8</v>
      </c>
      <c r="E34" s="251">
        <v>14</v>
      </c>
      <c r="F34" s="251">
        <v>16</v>
      </c>
      <c r="G34" s="251">
        <v>13</v>
      </c>
      <c r="H34" s="251">
        <v>9</v>
      </c>
      <c r="I34" s="251">
        <v>8</v>
      </c>
      <c r="J34" s="251">
        <v>15</v>
      </c>
      <c r="K34" s="251">
        <v>15</v>
      </c>
      <c r="L34" s="251">
        <v>18</v>
      </c>
      <c r="M34" s="304">
        <v>7</v>
      </c>
      <c r="N34" s="303">
        <f t="shared" si="0"/>
        <v>134</v>
      </c>
      <c r="O34" s="302">
        <f t="shared" si="1"/>
        <v>11.166666666666666</v>
      </c>
      <c r="P34" s="298">
        <f t="shared" si="2"/>
        <v>0.95319391094038985</v>
      </c>
      <c r="Q34" s="240"/>
      <c r="T34" s="59"/>
    </row>
    <row r="35" spans="1:20">
      <c r="A35" s="259" t="s">
        <v>373</v>
      </c>
      <c r="B35" s="251">
        <v>77</v>
      </c>
      <c r="C35" s="251">
        <v>81</v>
      </c>
      <c r="D35" s="251">
        <v>71</v>
      </c>
      <c r="E35" s="251">
        <v>109</v>
      </c>
      <c r="F35" s="251">
        <v>102</v>
      </c>
      <c r="G35" s="251">
        <v>78</v>
      </c>
      <c r="H35" s="251">
        <v>72</v>
      </c>
      <c r="I35" s="251">
        <v>92</v>
      </c>
      <c r="J35" s="251">
        <v>77</v>
      </c>
      <c r="K35" s="251">
        <v>85</v>
      </c>
      <c r="L35" s="251">
        <v>64</v>
      </c>
      <c r="M35" s="304">
        <v>77</v>
      </c>
      <c r="N35" s="303">
        <f t="shared" si="0"/>
        <v>985</v>
      </c>
      <c r="O35" s="302">
        <f t="shared" si="1"/>
        <v>82.083333333333329</v>
      </c>
      <c r="P35" s="298">
        <f t="shared" si="2"/>
        <v>7.0066865841513728</v>
      </c>
      <c r="Q35" s="240"/>
      <c r="T35" s="59"/>
    </row>
    <row r="36" spans="1:20">
      <c r="A36" s="259" t="s">
        <v>372</v>
      </c>
      <c r="B36" s="251">
        <v>20</v>
      </c>
      <c r="C36" s="251">
        <v>34</v>
      </c>
      <c r="D36" s="251">
        <v>49</v>
      </c>
      <c r="E36" s="251">
        <v>28</v>
      </c>
      <c r="F36" s="251">
        <v>35</v>
      </c>
      <c r="G36" s="251">
        <v>24</v>
      </c>
      <c r="H36" s="251">
        <v>36</v>
      </c>
      <c r="I36" s="251">
        <v>24</v>
      </c>
      <c r="J36" s="251">
        <v>36</v>
      </c>
      <c r="K36" s="251">
        <v>36</v>
      </c>
      <c r="L36" s="251">
        <v>57</v>
      </c>
      <c r="M36" s="304">
        <v>50</v>
      </c>
      <c r="N36" s="303">
        <f t="shared" si="0"/>
        <v>429</v>
      </c>
      <c r="O36" s="302">
        <f t="shared" si="1"/>
        <v>35.75</v>
      </c>
      <c r="P36" s="298">
        <f t="shared" si="2"/>
        <v>3.051643192488263</v>
      </c>
      <c r="Q36" s="240"/>
      <c r="T36" s="59"/>
    </row>
    <row r="37" spans="1:20">
      <c r="A37" s="259" t="s">
        <v>371</v>
      </c>
      <c r="B37" s="251">
        <v>57</v>
      </c>
      <c r="C37" s="251">
        <v>40</v>
      </c>
      <c r="D37" s="251">
        <v>71</v>
      </c>
      <c r="E37" s="251">
        <v>58</v>
      </c>
      <c r="F37" s="251">
        <v>58</v>
      </c>
      <c r="G37" s="251">
        <v>65</v>
      </c>
      <c r="H37" s="251">
        <v>58</v>
      </c>
      <c r="I37" s="251">
        <v>64</v>
      </c>
      <c r="J37" s="251">
        <v>57</v>
      </c>
      <c r="K37" s="251">
        <v>63</v>
      </c>
      <c r="L37" s="251">
        <v>58</v>
      </c>
      <c r="M37" s="304">
        <v>64</v>
      </c>
      <c r="N37" s="303">
        <f t="shared" si="0"/>
        <v>713</v>
      </c>
      <c r="O37" s="302">
        <f t="shared" si="1"/>
        <v>59.416666666666664</v>
      </c>
      <c r="P37" s="298">
        <f t="shared" si="2"/>
        <v>5.0718452126902829</v>
      </c>
      <c r="Q37" s="240"/>
      <c r="T37" s="59"/>
    </row>
    <row r="38" spans="1:20" ht="15.75" thickBot="1">
      <c r="A38" s="254" t="s">
        <v>370</v>
      </c>
      <c r="B38" s="250">
        <v>44</v>
      </c>
      <c r="C38" s="250">
        <v>38</v>
      </c>
      <c r="D38" s="250">
        <v>32</v>
      </c>
      <c r="E38" s="250">
        <v>24</v>
      </c>
      <c r="F38" s="250">
        <v>20</v>
      </c>
      <c r="G38" s="250">
        <v>20</v>
      </c>
      <c r="H38" s="250">
        <v>28</v>
      </c>
      <c r="I38" s="250">
        <v>19</v>
      </c>
      <c r="J38" s="250">
        <v>44</v>
      </c>
      <c r="K38" s="251">
        <v>22</v>
      </c>
      <c r="L38" s="250">
        <v>37</v>
      </c>
      <c r="M38" s="301">
        <v>20</v>
      </c>
      <c r="N38" s="300">
        <f t="shared" si="0"/>
        <v>348</v>
      </c>
      <c r="O38" s="299">
        <f t="shared" si="1"/>
        <v>29</v>
      </c>
      <c r="P38" s="298">
        <f t="shared" si="2"/>
        <v>2.4754588134869824</v>
      </c>
      <c r="Q38" s="240"/>
      <c r="T38" s="59"/>
    </row>
    <row r="39" spans="1:20" ht="15.75" thickBot="1">
      <c r="A39" s="297" t="s">
        <v>11</v>
      </c>
      <c r="B39" s="296">
        <f t="shared" ref="B39:N39" si="3">SUM(B7:B38)</f>
        <v>1033</v>
      </c>
      <c r="C39" s="296">
        <f t="shared" si="3"/>
        <v>1046</v>
      </c>
      <c r="D39" s="296">
        <f t="shared" si="3"/>
        <v>1214</v>
      </c>
      <c r="E39" s="296">
        <f t="shared" si="3"/>
        <v>1189</v>
      </c>
      <c r="F39" s="296">
        <f t="shared" si="3"/>
        <v>1163</v>
      </c>
      <c r="G39" s="296">
        <f t="shared" si="3"/>
        <v>1143</v>
      </c>
      <c r="H39" s="296">
        <f t="shared" si="3"/>
        <v>1188</v>
      </c>
      <c r="I39" s="296">
        <f t="shared" si="3"/>
        <v>1139</v>
      </c>
      <c r="J39" s="296">
        <f t="shared" si="3"/>
        <v>1294</v>
      </c>
      <c r="K39" s="296">
        <f t="shared" si="3"/>
        <v>1212</v>
      </c>
      <c r="L39" s="296">
        <f t="shared" si="3"/>
        <v>1208</v>
      </c>
      <c r="M39" s="295">
        <f t="shared" si="3"/>
        <v>1229</v>
      </c>
      <c r="N39" s="294">
        <f t="shared" si="3"/>
        <v>14058</v>
      </c>
      <c r="O39" s="293">
        <f t="shared" si="1"/>
        <v>1171.5</v>
      </c>
      <c r="P39" s="292">
        <f>SUM(P7:P38)</f>
        <v>99.999999999999972</v>
      </c>
      <c r="Q39" s="240"/>
      <c r="T39" s="59"/>
    </row>
    <row r="40" spans="1:20">
      <c r="Q40" s="240"/>
      <c r="T40" s="59"/>
    </row>
    <row r="41" spans="1:20">
      <c r="Q41" s="240"/>
      <c r="T41" s="59"/>
    </row>
    <row r="42" spans="1:20">
      <c r="Q42" s="240"/>
      <c r="T42" s="59"/>
    </row>
    <row r="43" spans="1:20">
      <c r="Q43" s="240"/>
      <c r="T43" s="59"/>
    </row>
    <row r="44" spans="1:20">
      <c r="Q44" s="240"/>
      <c r="T44" s="59"/>
    </row>
    <row r="45" spans="1:20">
      <c r="Q45" s="240"/>
      <c r="T45" s="59"/>
    </row>
    <row r="46" spans="1:20">
      <c r="Q46" s="240"/>
      <c r="T46" s="59"/>
    </row>
    <row r="47" spans="1:20">
      <c r="Q47" s="240"/>
      <c r="T47" s="59"/>
    </row>
    <row r="48" spans="1:20">
      <c r="Q48" s="240"/>
      <c r="T48" s="59"/>
    </row>
    <row r="49" spans="17:20">
      <c r="Q49" s="240"/>
      <c r="T49" s="59"/>
    </row>
    <row r="50" spans="17:20">
      <c r="Q50" s="240"/>
      <c r="T50" s="59"/>
    </row>
    <row r="51" spans="17:20">
      <c r="Q51" s="240"/>
      <c r="T51" s="59"/>
    </row>
    <row r="52" spans="17:20">
      <c r="Q52" s="240"/>
      <c r="T52" s="59"/>
    </row>
  </sheetData>
  <pageMargins left="0.511811024" right="0.511811024" top="0.78740157500000008" bottom="0.78740157500000008" header="0.31496062000000008" footer="0.31496062000000008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Texto</vt:lpstr>
      <vt:lpstr>Histórico de Protocolos </vt:lpstr>
      <vt:lpstr>Evolução Mensal dos Protocolos</vt:lpstr>
      <vt:lpstr>Canais_atendimento</vt:lpstr>
      <vt:lpstr>10+_Assuntos_2024</vt:lpstr>
      <vt:lpstr>Assuntos</vt:lpstr>
      <vt:lpstr>Denúncia_2024</vt:lpstr>
      <vt:lpstr>10+_SUB's_2024</vt:lpstr>
      <vt:lpstr>Subprefeituras</vt:lpstr>
      <vt:lpstr>10+_UNIDADES_2024</vt:lpstr>
      <vt:lpstr>UNIDADES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Bianca Marli Siqueira de Freitas</cp:lastModifiedBy>
  <cp:lastPrinted>2018-01-16T17:47:37Z</cp:lastPrinted>
  <dcterms:created xsi:type="dcterms:W3CDTF">2015-01-18T20:40:06Z</dcterms:created>
  <dcterms:modified xsi:type="dcterms:W3CDTF">2025-01-17T21:05:59Z</dcterms:modified>
</cp:coreProperties>
</file>